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thewsoriano/Downloads/"/>
    </mc:Choice>
  </mc:AlternateContent>
  <xr:revisionPtr revIDLastSave="0" documentId="13_ncr:1_{6F103B80-5E8C-6346-9B0E-32096BC411AC}" xr6:coauthVersionLast="47" xr6:coauthVersionMax="47" xr10:uidLastSave="{00000000-0000-0000-0000-000000000000}"/>
  <bookViews>
    <workbookView xWindow="940" yWindow="500" windowWidth="27860" windowHeight="17500" activeTab="4" xr2:uid="{00000000-000D-0000-FFFF-FFFF00000000}"/>
  </bookViews>
  <sheets>
    <sheet name="outcome count" sheetId="2" r:id="rId1"/>
    <sheet name="sub-cat" sheetId="4" r:id="rId2"/>
    <sheet name="years line" sheetId="21" r:id="rId3"/>
    <sheet name="Analysis" sheetId="22" r:id="rId4"/>
    <sheet name="Crowdfunding" sheetId="1" r:id="rId5"/>
    <sheet name="Sheet1" sheetId="23" r:id="rId6"/>
  </sheet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22" l="1"/>
  <c r="D13" i="22"/>
  <c r="H13" i="22" s="1"/>
  <c r="E12" i="22"/>
  <c r="E11" i="22"/>
  <c r="E10" i="22"/>
  <c r="E9" i="22"/>
  <c r="E8" i="22"/>
  <c r="E7" i="22"/>
  <c r="E6" i="22"/>
  <c r="E5" i="22"/>
  <c r="E4" i="22"/>
  <c r="E3" i="22"/>
  <c r="B3" i="22"/>
  <c r="E2" i="22"/>
  <c r="D2" i="22"/>
  <c r="D3" i="22"/>
  <c r="D4" i="22"/>
  <c r="B4" i="22"/>
  <c r="D5" i="22"/>
  <c r="B5" i="22"/>
  <c r="F5" i="22" s="1"/>
  <c r="D6" i="22"/>
  <c r="H6" i="22" s="1"/>
  <c r="B6" i="22"/>
  <c r="D7" i="22"/>
  <c r="B7" i="22"/>
  <c r="F7" i="22" s="1"/>
  <c r="C13" i="22"/>
  <c r="G13" i="22" s="1"/>
  <c r="B13" i="22"/>
  <c r="F13" i="22" s="1"/>
  <c r="D12" i="22"/>
  <c r="H12" i="22" s="1"/>
  <c r="C12" i="22"/>
  <c r="B12" i="22"/>
  <c r="F12" i="22" s="1"/>
  <c r="D11" i="22"/>
  <c r="H11" i="22" s="1"/>
  <c r="C11" i="22"/>
  <c r="G11" i="22" s="1"/>
  <c r="D10" i="22"/>
  <c r="C10" i="22"/>
  <c r="B10" i="22"/>
  <c r="D9" i="22"/>
  <c r="H9" i="22" s="1"/>
  <c r="C9" i="22"/>
  <c r="G9" i="22" s="1"/>
  <c r="B9" i="22"/>
  <c r="F9" i="22" s="1"/>
  <c r="D8" i="22"/>
  <c r="H8" i="22" s="1"/>
  <c r="C8" i="22"/>
  <c r="G8" i="22" s="1"/>
  <c r="B8" i="22"/>
  <c r="F8" i="22" s="1"/>
  <c r="C7" i="22"/>
  <c r="C6" i="22"/>
  <c r="G6" i="22" s="1"/>
  <c r="C5" i="22"/>
  <c r="G5" i="22" s="1"/>
  <c r="C4" i="22"/>
  <c r="C3" i="22"/>
  <c r="G3" i="22" s="1"/>
  <c r="C2" i="22"/>
  <c r="G2" i="22" s="1"/>
  <c r="B11" i="22"/>
  <c r="F11" i="22" s="1"/>
  <c r="B2" i="22"/>
  <c r="F2" i="22" s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M3" i="1"/>
  <c r="M2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2" i="1" a="1"/>
  <c r="S2" i="1" s="1"/>
  <c r="R1001" i="1"/>
  <c r="R1000" i="1"/>
  <c r="R999" i="1"/>
  <c r="R998" i="1"/>
  <c r="R997" i="1"/>
  <c r="R996" i="1"/>
  <c r="R995" i="1"/>
  <c r="R994" i="1"/>
  <c r="R993" i="1"/>
  <c r="R992" i="1"/>
  <c r="R991" i="1"/>
  <c r="R990" i="1"/>
  <c r="R989" i="1"/>
  <c r="R988" i="1"/>
  <c r="R987" i="1"/>
  <c r="R986" i="1"/>
  <c r="R985" i="1"/>
  <c r="R984" i="1"/>
  <c r="R983" i="1"/>
  <c r="R982" i="1"/>
  <c r="R981" i="1"/>
  <c r="R980" i="1"/>
  <c r="R979" i="1"/>
  <c r="R978" i="1"/>
  <c r="R977" i="1"/>
  <c r="R976" i="1"/>
  <c r="R975" i="1"/>
  <c r="R974" i="1"/>
  <c r="R973" i="1"/>
  <c r="R972" i="1"/>
  <c r="R971" i="1"/>
  <c r="R970" i="1"/>
  <c r="R969" i="1"/>
  <c r="R968" i="1"/>
  <c r="R967" i="1"/>
  <c r="R966" i="1"/>
  <c r="R965" i="1"/>
  <c r="R964" i="1"/>
  <c r="R963" i="1"/>
  <c r="R962" i="1"/>
  <c r="R961" i="1"/>
  <c r="R960" i="1"/>
  <c r="R959" i="1"/>
  <c r="R958" i="1"/>
  <c r="R957" i="1"/>
  <c r="R956" i="1"/>
  <c r="R955" i="1"/>
  <c r="R954" i="1"/>
  <c r="R953" i="1"/>
  <c r="R952" i="1"/>
  <c r="R951" i="1"/>
  <c r="R950" i="1"/>
  <c r="R949" i="1"/>
  <c r="R948" i="1"/>
  <c r="R947" i="1"/>
  <c r="R946" i="1"/>
  <c r="R945" i="1"/>
  <c r="R944" i="1"/>
  <c r="R943" i="1"/>
  <c r="R942" i="1"/>
  <c r="R941" i="1"/>
  <c r="R940" i="1"/>
  <c r="R939" i="1"/>
  <c r="R938" i="1"/>
  <c r="R937" i="1"/>
  <c r="R936" i="1"/>
  <c r="R935" i="1"/>
  <c r="R934" i="1"/>
  <c r="R933" i="1"/>
  <c r="R932" i="1"/>
  <c r="R931" i="1"/>
  <c r="R930" i="1"/>
  <c r="R929" i="1"/>
  <c r="R928" i="1"/>
  <c r="R927" i="1"/>
  <c r="R926" i="1"/>
  <c r="R925" i="1"/>
  <c r="R924" i="1"/>
  <c r="R923" i="1"/>
  <c r="R922" i="1"/>
  <c r="R921" i="1"/>
  <c r="R920" i="1"/>
  <c r="R919" i="1"/>
  <c r="R918" i="1"/>
  <c r="R917" i="1"/>
  <c r="R916" i="1"/>
  <c r="R915" i="1"/>
  <c r="R914" i="1"/>
  <c r="R913" i="1"/>
  <c r="R912" i="1"/>
  <c r="R911" i="1"/>
  <c r="R910" i="1"/>
  <c r="R909" i="1"/>
  <c r="R908" i="1"/>
  <c r="R907" i="1"/>
  <c r="R906" i="1"/>
  <c r="R905" i="1"/>
  <c r="R904" i="1"/>
  <c r="R903" i="1"/>
  <c r="R902" i="1"/>
  <c r="R901" i="1"/>
  <c r="R900" i="1"/>
  <c r="R899" i="1"/>
  <c r="R898" i="1"/>
  <c r="R897" i="1"/>
  <c r="R896" i="1"/>
  <c r="R895" i="1"/>
  <c r="R894" i="1"/>
  <c r="R893" i="1"/>
  <c r="R892" i="1"/>
  <c r="R891" i="1"/>
  <c r="R890" i="1"/>
  <c r="R889" i="1"/>
  <c r="R888" i="1"/>
  <c r="R887" i="1"/>
  <c r="R886" i="1"/>
  <c r="R885" i="1"/>
  <c r="R884" i="1"/>
  <c r="R883" i="1"/>
  <c r="R882" i="1"/>
  <c r="R881" i="1"/>
  <c r="R880" i="1"/>
  <c r="R879" i="1"/>
  <c r="R878" i="1"/>
  <c r="R877" i="1"/>
  <c r="R876" i="1"/>
  <c r="R875" i="1"/>
  <c r="R874" i="1"/>
  <c r="R873" i="1"/>
  <c r="R872" i="1"/>
  <c r="R871" i="1"/>
  <c r="R870" i="1"/>
  <c r="R869" i="1"/>
  <c r="R868" i="1"/>
  <c r="R867" i="1"/>
  <c r="R866" i="1"/>
  <c r="R865" i="1"/>
  <c r="R864" i="1"/>
  <c r="R863" i="1"/>
  <c r="R862" i="1"/>
  <c r="R861" i="1"/>
  <c r="R860" i="1"/>
  <c r="R859" i="1"/>
  <c r="R858" i="1"/>
  <c r="R857" i="1"/>
  <c r="R856" i="1"/>
  <c r="R855" i="1"/>
  <c r="R854" i="1"/>
  <c r="R853" i="1"/>
  <c r="R852" i="1"/>
  <c r="R851" i="1"/>
  <c r="R850" i="1"/>
  <c r="R849" i="1"/>
  <c r="R848" i="1"/>
  <c r="R847" i="1"/>
  <c r="R846" i="1"/>
  <c r="R845" i="1"/>
  <c r="R844" i="1"/>
  <c r="R843" i="1"/>
  <c r="R842" i="1"/>
  <c r="R841" i="1"/>
  <c r="R840" i="1"/>
  <c r="R839" i="1"/>
  <c r="R838" i="1"/>
  <c r="R837" i="1"/>
  <c r="R836" i="1"/>
  <c r="R835" i="1"/>
  <c r="R834" i="1"/>
  <c r="R833" i="1"/>
  <c r="R832" i="1"/>
  <c r="R831" i="1"/>
  <c r="R830" i="1"/>
  <c r="R829" i="1"/>
  <c r="R828" i="1"/>
  <c r="R827" i="1"/>
  <c r="R826" i="1"/>
  <c r="R825" i="1"/>
  <c r="R824" i="1"/>
  <c r="R823" i="1"/>
  <c r="R822" i="1"/>
  <c r="R821" i="1"/>
  <c r="R820" i="1"/>
  <c r="R819" i="1"/>
  <c r="R818" i="1"/>
  <c r="R817" i="1"/>
  <c r="R816" i="1"/>
  <c r="R815" i="1"/>
  <c r="R814" i="1"/>
  <c r="R813" i="1"/>
  <c r="R812" i="1"/>
  <c r="R811" i="1"/>
  <c r="R810" i="1"/>
  <c r="R809" i="1"/>
  <c r="R808" i="1"/>
  <c r="R807" i="1"/>
  <c r="R806" i="1"/>
  <c r="R805" i="1"/>
  <c r="R804" i="1"/>
  <c r="R803" i="1"/>
  <c r="R802" i="1"/>
  <c r="R801" i="1"/>
  <c r="R800" i="1"/>
  <c r="R799" i="1"/>
  <c r="R798" i="1"/>
  <c r="R797" i="1"/>
  <c r="R796" i="1"/>
  <c r="R795" i="1"/>
  <c r="R794" i="1"/>
  <c r="R793" i="1"/>
  <c r="R792" i="1"/>
  <c r="R791" i="1"/>
  <c r="R790" i="1"/>
  <c r="R789" i="1"/>
  <c r="R788" i="1"/>
  <c r="R787" i="1"/>
  <c r="R786" i="1"/>
  <c r="R785" i="1"/>
  <c r="R784" i="1"/>
  <c r="R783" i="1"/>
  <c r="R782" i="1"/>
  <c r="R781" i="1"/>
  <c r="R780" i="1"/>
  <c r="R779" i="1"/>
  <c r="R778" i="1"/>
  <c r="R777" i="1"/>
  <c r="R776" i="1"/>
  <c r="R775" i="1"/>
  <c r="R774" i="1"/>
  <c r="R773" i="1"/>
  <c r="R772" i="1"/>
  <c r="R771" i="1"/>
  <c r="R770" i="1"/>
  <c r="R769" i="1"/>
  <c r="R768" i="1"/>
  <c r="R767" i="1"/>
  <c r="R766" i="1"/>
  <c r="R765" i="1"/>
  <c r="R764" i="1"/>
  <c r="R763" i="1"/>
  <c r="R762" i="1"/>
  <c r="R761" i="1"/>
  <c r="R760" i="1"/>
  <c r="R759" i="1"/>
  <c r="R758" i="1"/>
  <c r="R757" i="1"/>
  <c r="R756" i="1"/>
  <c r="R755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41" i="1"/>
  <c r="R740" i="1"/>
  <c r="R739" i="1"/>
  <c r="R738" i="1"/>
  <c r="R737" i="1"/>
  <c r="R736" i="1"/>
  <c r="R735" i="1"/>
  <c r="R734" i="1"/>
  <c r="R733" i="1"/>
  <c r="R732" i="1"/>
  <c r="R731" i="1"/>
  <c r="R730" i="1"/>
  <c r="R729" i="1"/>
  <c r="R728" i="1"/>
  <c r="R727" i="1"/>
  <c r="R726" i="1"/>
  <c r="R725" i="1"/>
  <c r="R724" i="1"/>
  <c r="R723" i="1"/>
  <c r="R722" i="1"/>
  <c r="R721" i="1"/>
  <c r="R720" i="1"/>
  <c r="R719" i="1"/>
  <c r="R718" i="1"/>
  <c r="R717" i="1"/>
  <c r="R716" i="1"/>
  <c r="R715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701" i="1"/>
  <c r="R700" i="1"/>
  <c r="R699" i="1"/>
  <c r="R698" i="1"/>
  <c r="R697" i="1"/>
  <c r="R696" i="1"/>
  <c r="R695" i="1"/>
  <c r="R694" i="1"/>
  <c r="R693" i="1"/>
  <c r="R692" i="1"/>
  <c r="R691" i="1"/>
  <c r="R690" i="1"/>
  <c r="R689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664" i="1"/>
  <c r="R663" i="1"/>
  <c r="R662" i="1"/>
  <c r="R661" i="1"/>
  <c r="R660" i="1"/>
  <c r="R659" i="1"/>
  <c r="R658" i="1"/>
  <c r="R657" i="1"/>
  <c r="R656" i="1"/>
  <c r="R655" i="1"/>
  <c r="R654" i="1"/>
  <c r="R653" i="1"/>
  <c r="R652" i="1"/>
  <c r="R651" i="1"/>
  <c r="R650" i="1"/>
  <c r="R649" i="1"/>
  <c r="R648" i="1"/>
  <c r="R647" i="1"/>
  <c r="R646" i="1"/>
  <c r="R645" i="1"/>
  <c r="R644" i="1"/>
  <c r="R643" i="1"/>
  <c r="R642" i="1"/>
  <c r="R641" i="1"/>
  <c r="R640" i="1"/>
  <c r="R639" i="1"/>
  <c r="R638" i="1"/>
  <c r="R637" i="1"/>
  <c r="R636" i="1"/>
  <c r="R635" i="1"/>
  <c r="R634" i="1"/>
  <c r="R633" i="1"/>
  <c r="R632" i="1"/>
  <c r="R631" i="1"/>
  <c r="R630" i="1"/>
  <c r="R629" i="1"/>
  <c r="R628" i="1"/>
  <c r="R627" i="1"/>
  <c r="R626" i="1"/>
  <c r="R625" i="1"/>
  <c r="R624" i="1"/>
  <c r="R623" i="1"/>
  <c r="R622" i="1"/>
  <c r="R621" i="1"/>
  <c r="R620" i="1"/>
  <c r="R619" i="1"/>
  <c r="R618" i="1"/>
  <c r="R617" i="1"/>
  <c r="R616" i="1"/>
  <c r="R615" i="1"/>
  <c r="R614" i="1"/>
  <c r="R613" i="1"/>
  <c r="R612" i="1"/>
  <c r="R611" i="1"/>
  <c r="R610" i="1"/>
  <c r="R609" i="1"/>
  <c r="R608" i="1"/>
  <c r="R607" i="1"/>
  <c r="R606" i="1"/>
  <c r="R605" i="1"/>
  <c r="R604" i="1"/>
  <c r="R603" i="1"/>
  <c r="R602" i="1"/>
  <c r="R601" i="1"/>
  <c r="R600" i="1"/>
  <c r="R599" i="1"/>
  <c r="R598" i="1"/>
  <c r="R597" i="1"/>
  <c r="R596" i="1"/>
  <c r="R595" i="1"/>
  <c r="R594" i="1"/>
  <c r="R593" i="1"/>
  <c r="R592" i="1"/>
  <c r="R591" i="1"/>
  <c r="R590" i="1"/>
  <c r="R589" i="1"/>
  <c r="R588" i="1"/>
  <c r="R587" i="1"/>
  <c r="R586" i="1"/>
  <c r="R585" i="1"/>
  <c r="R584" i="1"/>
  <c r="R583" i="1"/>
  <c r="R582" i="1"/>
  <c r="R581" i="1"/>
  <c r="R580" i="1"/>
  <c r="R579" i="1"/>
  <c r="R578" i="1"/>
  <c r="R577" i="1"/>
  <c r="R576" i="1"/>
  <c r="R575" i="1"/>
  <c r="R574" i="1"/>
  <c r="R573" i="1"/>
  <c r="R572" i="1"/>
  <c r="R571" i="1"/>
  <c r="R570" i="1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H10" i="22" l="1"/>
  <c r="F6" i="22"/>
  <c r="G4" i="22"/>
  <c r="G12" i="22"/>
  <c r="F10" i="22"/>
  <c r="G10" i="22"/>
  <c r="H3" i="22"/>
  <c r="F3" i="22"/>
  <c r="H5" i="22"/>
  <c r="H7" i="22"/>
  <c r="H2" i="22"/>
  <c r="F4" i="22"/>
  <c r="G7" i="22"/>
  <c r="H4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<sst xmlns="http://schemas.openxmlformats.org/spreadsheetml/2006/main" count="6115" uniqueCount="2108">
  <si>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</si>
  <si>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</si>
  <si>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</si>
  <si>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</si>
  <si>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</si>
  <si>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</si>
  <si>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</si>
  <si>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</si>
  <si>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</si>
  <si>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</si>
  <si>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</si>
  <si>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</si>
  <si>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</si>
  <si>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</si>
  <si>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</si>
  <si>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</si>
  <si>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</si>
  <si>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</si>
  <si>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</si>
  <si>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</si>
  <si>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</si>
  <si>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</si>
  <si>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</si>
  <si>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</si>
  <si>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</si>
  <si>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</si>
  <si>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</si>
  <si>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</si>
  <si>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</si>
  <si>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</si>
  <si>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</si>
  <si>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</si>
  <si>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</si>
  <si>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</si>
  <si>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</si>
  <si>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</si>
  <si>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</si>
  <si>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</si>
  <si>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</si>
  <si>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</si>
  <si>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</si>
  <si>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</si>
  <si>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</si>
  <si>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</si>
  <si>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</si>
  <si>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</si>
  <si>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</si>
  <si>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</si>
  <si>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</si>
  <si>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</si>
  <si>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</si>
  <si>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</si>
  <si>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</si>
  <si>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</si>
  <si>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</si>
  <si>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</si>
  <si>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</si>
  <si>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</si>
  <si>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</si>
  <si>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</si>
  <si>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</si>
  <si>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</si>
  <si>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</si>
  <si>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</si>
  <si>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</si>
  <si>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</si>
  <si>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</si>
  <si>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</si>
  <si>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</si>
  <si>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</si>
  <si>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</si>
  <si>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</si>
  <si>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</si>
  <si>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</si>
  <si>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</si>
  <si>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</si>
  <si>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</si>
  <si>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</si>
  <si>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</si>
  <si>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</si>
  <si>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</si>
  <si>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</si>
  <si>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</si>
  <si>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</si>
  <si>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</si>
  <si>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</si>
  <si>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</si>
  <si>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</si>
  <si>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</si>
  <si>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</si>
  <si>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</si>
  <si>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</si>
  <si>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</si>
  <si>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</si>
  <si>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</si>
  <si>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</si>
  <si>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</si>
  <si>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</si>
  <si>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</si>
  <si>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</si>
  <si>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</si>
  <si>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</si>
  <si>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</si>
  <si>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</si>
  <si>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</si>
  <si>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</si>
  <si>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</si>
  <si>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</si>
  <si>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</si>
  <si>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</si>
  <si>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</si>
  <si>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</si>
  <si>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</si>
  <si>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</si>
  <si>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</si>
  <si>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</si>
  <si>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</si>
  <si>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</si>
  <si>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</si>
  <si>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</si>
  <si>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</si>
  <si>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</si>
  <si>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</si>
  <si>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</si>
  <si>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</si>
  <si>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</si>
  <si>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</si>
  <si>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</si>
  <si>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</si>
  <si>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</si>
  <si>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</si>
  <si>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</si>
  <si>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</si>
  <si>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</si>
  <si>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</si>
  <si>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</si>
  <si>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</si>
  <si>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</si>
  <si>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</si>
  <si>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</si>
  <si>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</si>
  <si>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</si>
  <si>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</si>
  <si>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</si>
  <si>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</si>
  <si>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</si>
  <si>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</si>
  <si>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</si>
  <si>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</si>
  <si>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</si>
  <si>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</si>
  <si>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</si>
  <si>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</si>
  <si>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</si>
  <si>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</si>
  <si>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</si>
  <si>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</si>
  <si>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</si>
  <si>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</si>
  <si>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</si>
  <si>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</si>
  <si>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</si>
  <si>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</si>
  <si>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</si>
  <si>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</si>
  <si>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</si>
  <si>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</si>
  <si>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</si>
  <si>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</si>
  <si>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</si>
  <si>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</si>
  <si>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</si>
  <si>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</si>
  <si>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</si>
  <si>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</si>
  <si>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</si>
  <si>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</si>
  <si>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</si>
  <si>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</si>
  <si>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</si>
  <si>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</si>
  <si>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</si>
  <si>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</si>
  <si>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</si>
  <si>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</si>
  <si>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</si>
  <si>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</si>
  <si>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</si>
  <si>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</si>
  <si>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</si>
  <si>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</si>
  <si>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</si>
  <si>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</si>
  <si>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</si>
  <si>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</si>
  <si>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</si>
  <si>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</si>
  <si>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</si>
  <si>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</si>
  <si>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</si>
  <si>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</si>
  <si>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</si>
  <si>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</si>
  <si>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</si>
  <si>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</si>
  <si>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</si>
  <si>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</si>
  <si>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</si>
  <si>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</si>
  <si>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</si>
  <si>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</si>
  <si>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</si>
  <si>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</si>
  <si>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</si>
  <si>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</si>
  <si>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</si>
  <si>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</si>
  <si>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</si>
  <si>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</si>
  <si>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</si>
  <si>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</si>
  <si>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</si>
  <si>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</si>
  <si>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</si>
  <si>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</si>
  <si>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</si>
  <si>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</si>
  <si>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</si>
  <si>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</si>
  <si>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</si>
  <si>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</si>
  <si>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</si>
  <si>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</si>
  <si>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</si>
  <si>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</si>
  <si>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</si>
  <si>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</si>
  <si>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</si>
  <si>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</si>
  <si>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</si>
  <si>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</si>
  <si>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</si>
  <si>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</si>
  <si>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</si>
  <si>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</si>
  <si>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</si>
  <si>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</si>
  <si>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</si>
  <si>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</si>
  <si>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</si>
  <si>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</si>
  <si>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</si>
  <si>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</si>
  <si>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</si>
  <si>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</si>
  <si>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</si>
  <si>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</si>
  <si>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</si>
  <si>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</si>
  <si>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</si>
  <si>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</si>
  <si>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</si>
  <si>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</si>
  <si>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</si>
  <si>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</si>
  <si>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</si>
  <si>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</si>
  <si>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</si>
  <si>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</si>
  <si>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</si>
  <si>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</si>
  <si>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</si>
  <si>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</si>
  <si>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</si>
  <si>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</si>
  <si>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</si>
  <si>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</si>
  <si>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</si>
  <si>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</si>
  <si>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</si>
  <si>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</si>
  <si>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</si>
  <si>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</si>
  <si>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</si>
  <si>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</si>
  <si>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</si>
  <si>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</si>
  <si>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</si>
  <si>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</si>
  <si>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</si>
  <si>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</si>
  <si>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</si>
  <si>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</si>
  <si>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</si>
  <si>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</si>
  <si>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</si>
  <si>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</si>
  <si>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</si>
  <si>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</si>
  <si>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</si>
  <si>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</si>
  <si>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</si>
  <si>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</si>
  <si>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</si>
  <si>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</si>
  <si>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</si>
  <si>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</si>
  <si>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</si>
  <si>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</si>
  <si>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</si>
  <si>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</si>
  <si>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</si>
  <si>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</si>
  <si>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</si>
  <si>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</si>
  <si>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</si>
  <si>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</si>
  <si>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</si>
  <si>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</si>
  <si>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</si>
  <si>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</si>
  <si>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</si>
  <si>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</si>
  <si>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</si>
  <si>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</si>
  <si>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</si>
  <si>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</si>
  <si>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</si>
  <si>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</si>
  <si>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</si>
  <si>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</si>
  <si>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</si>
  <si>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</si>
  <si>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</si>
  <si>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</si>
  <si>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</si>
  <si>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</si>
  <si>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</si>
  <si>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</si>
  <si>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</si>
  <si>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</si>
  <si>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</si>
  <si>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</si>
  <si>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</si>
  <si>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</si>
  <si>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</si>
  <si>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</si>
  <si>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</si>
  <si>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</si>
  <si>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</si>
  <si>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</si>
  <si>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</si>
  <si>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</si>
  <si>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</si>
  <si>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</si>
  <si>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</si>
  <si>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</si>
  <si>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</si>
  <si>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</si>
  <si>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</si>
  <si>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</si>
  <si>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</si>
  <si>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</si>
  <si>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</si>
  <si>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</si>
  <si>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</si>
  <si>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</si>
  <si>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</si>
  <si>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</si>
  <si>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</si>
  <si>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</si>
  <si>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</si>
  <si>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</si>
  <si>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</si>
  <si>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</si>
  <si>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</si>
  <si>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</si>
  <si>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</si>
  <si>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</si>
  <si>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</si>
  <si>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</si>
  <si>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</si>
  <si>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</si>
  <si>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</si>
  <si>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</si>
  <si>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</si>
  <si>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</si>
  <si>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</si>
  <si>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</si>
  <si>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</si>
  <si>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</si>
  <si>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</si>
  <si>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</si>
  <si>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</si>
  <si>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</si>
  <si>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</si>
  <si>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</si>
  <si>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</si>
  <si>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</si>
  <si>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</si>
  <si>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</si>
  <si>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</si>
  <si>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</si>
  <si>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</si>
  <si>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</si>
  <si>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</si>
  <si>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</si>
  <si>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</si>
  <si>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</si>
  <si>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</si>
  <si>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</si>
  <si>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</si>
  <si>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</si>
  <si>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</si>
  <si>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</si>
  <si>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</si>
  <si>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</si>
  <si>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</si>
  <si>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</si>
  <si>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</si>
  <si>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</si>
  <si>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</si>
  <si>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</si>
  <si>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</si>
  <si>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</si>
  <si>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</si>
  <si>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</si>
  <si>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</si>
  <si>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</si>
  <si>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</si>
  <si>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</si>
  <si>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</si>
  <si>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</si>
  <si>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</si>
  <si>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</si>
  <si>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</si>
  <si>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</si>
  <si>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</si>
  <si>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</si>
  <si>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</si>
  <si>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</si>
  <si>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</si>
  <si>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</si>
  <si>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</si>
  <si>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</si>
  <si>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</si>
  <si>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</si>
  <si>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</si>
  <si>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</si>
  <si>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</si>
  <si>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</si>
  <si>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</si>
  <si>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</si>
  <si>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</si>
  <si>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</si>
  <si>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</si>
  <si>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</si>
  <si>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</si>
  <si>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</si>
  <si>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</si>
  <si>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</si>
  <si>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</si>
  <si>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</si>
  <si>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</si>
  <si>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</si>
  <si>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</si>
  <si>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</si>
  <si>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</si>
  <si>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</si>
  <si>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</si>
  <si>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</si>
  <si>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</si>
  <si>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</si>
  <si>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</si>
  <si>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</si>
  <si>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</si>
  <si>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</si>
  <si>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</si>
  <si>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</si>
  <si>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</si>
  <si>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</si>
  <si>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</si>
  <si>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</si>
  <si>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</si>
  <si>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</si>
  <si>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</si>
  <si>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</si>
  <si>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</si>
  <si>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</si>
  <si>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</si>
  <si>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</si>
  <si>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</si>
  <si>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</si>
  <si>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</si>
  <si>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</si>
  <si>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</si>
  <si>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</si>
  <si>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</si>
  <si>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</si>
  <si>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</si>
  <si>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</si>
  <si>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</si>
  <si>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</si>
  <si>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</si>
  <si>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</si>
  <si>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</si>
  <si>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</si>
  <si>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</si>
  <si>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</si>
  <si>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</si>
  <si>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</si>
  <si>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</si>
  <si>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</si>
  <si>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</si>
  <si>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</si>
  <si>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</si>
  <si>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</si>
  <si>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</si>
  <si>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</si>
  <si>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</si>
  <si>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</si>
  <si>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</si>
  <si>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</si>
  <si>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</si>
  <si>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</si>
  <si>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</si>
  <si>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</si>
  <si>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</si>
  <si>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</si>
  <si>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</si>
  <si>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</si>
  <si>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</si>
  <si>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</si>
  <si>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</si>
  <si>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</si>
  <si>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</si>
  <si>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</si>
  <si>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</si>
  <si>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</si>
  <si>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</si>
  <si>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</si>
  <si>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</si>
  <si>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</si>
  <si>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</si>
  <si>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</si>
  <si>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</si>
  <si>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</si>
  <si>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</si>
  <si>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</si>
  <si>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</si>
  <si>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</si>
  <si>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</si>
  <si>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</si>
  <si>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</si>
  <si>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</si>
  <si>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</si>
  <si>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</si>
  <si>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</si>
  <si>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</si>
  <si>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</si>
  <si>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</si>
  <si>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</si>
  <si>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</si>
  <si>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</si>
  <si>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</si>
  <si>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</si>
  <si>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</si>
  <si>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</si>
  <si>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</si>
  <si>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</si>
  <si>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</si>
  <si>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</si>
  <si>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</si>
  <si>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</si>
  <si>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</si>
  <si>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</si>
  <si>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</si>
  <si>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</si>
  <si>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</si>
  <si>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</si>
  <si>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</si>
  <si>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</si>
  <si>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</si>
  <si>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</si>
  <si>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</si>
  <si>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</si>
  <si>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</si>
  <si>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</si>
  <si>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</si>
  <si>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</si>
  <si>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</si>
  <si>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</si>
  <si>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</si>
  <si>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</si>
  <si>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</si>
  <si>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</si>
  <si>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</si>
  <si>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</si>
  <si>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</si>
  <si>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</si>
  <si>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</si>
  <si>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</si>
  <si>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</si>
  <si>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</si>
  <si>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</si>
  <si>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</si>
  <si>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</si>
  <si>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</si>
  <si>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</si>
  <si>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</si>
  <si>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</si>
  <si>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</si>
  <si>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</si>
  <si>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</si>
  <si>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</si>
  <si>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</si>
  <si>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</si>
  <si>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</si>
  <si>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</si>
  <si>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</si>
  <si>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</si>
  <si>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</si>
  <si>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</si>
  <si>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</si>
  <si>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</si>
  <si>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</si>
  <si>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</si>
  <si>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</si>
  <si>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</si>
  <si>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</si>
  <si>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</si>
  <si>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</si>
  <si>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</si>
  <si>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</si>
  <si>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</si>
  <si>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</si>
  <si>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</si>
  <si>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</si>
  <si>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</si>
  <si>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</si>
  <si>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</si>
  <si>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</si>
  <si>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</si>
  <si>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</si>
  <si>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</si>
  <si>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</si>
  <si>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</si>
  <si>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</si>
  <si>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</si>
  <si>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</si>
  <si>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</si>
  <si>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</si>
  <si>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</si>
  <si>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</si>
  <si>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</si>
  <si>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</si>
  <si>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</si>
  <si>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</si>
  <si>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</si>
  <si>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</si>
  <si>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</si>
  <si>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</si>
  <si>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</si>
  <si>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</si>
  <si>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</si>
  <si>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</si>
  <si>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</si>
  <si>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</si>
  <si>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</si>
  <si>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</si>
  <si>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</si>
  <si>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</si>
  <si>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</si>
  <si>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</si>
  <si>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</si>
  <si>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</si>
  <si>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</si>
  <si>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</si>
  <si>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</si>
  <si>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</si>
  <si>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</si>
  <si>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</si>
  <si>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</si>
  <si>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</si>
  <si>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</si>
  <si>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</si>
  <si>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</si>
  <si>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</si>
  <si>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</si>
  <si>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</si>
  <si>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</si>
  <si>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</si>
  <si>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</si>
  <si>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</si>
  <si>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</si>
  <si>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</si>
  <si>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</si>
  <si>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</si>
  <si>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</si>
  <si>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</si>
  <si>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</si>
  <si>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</si>
  <si>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</si>
  <si>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</si>
  <si>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</si>
  <si>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</si>
  <si>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</si>
  <si>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</si>
  <si>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</si>
  <si>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</si>
  <si>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</si>
  <si>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</si>
  <si>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</si>
  <si>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</si>
  <si>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</si>
  <si>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</si>
  <si>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</si>
  <si>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</si>
  <si>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</si>
  <si>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</si>
  <si>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</si>
  <si>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</si>
  <si>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</si>
  <si>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</si>
  <si>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</si>
  <si>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</si>
  <si>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</si>
  <si>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</si>
  <si>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</si>
  <si>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</si>
  <si>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</si>
  <si>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</si>
  <si>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</si>
  <si>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</si>
  <si>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</si>
  <si>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</si>
  <si>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</si>
  <si>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</si>
  <si>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</si>
  <si>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</si>
  <si>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</si>
  <si>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</si>
  <si>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</si>
  <si>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</si>
  <si>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</si>
  <si>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</si>
  <si>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</si>
  <si>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</si>
  <si>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</si>
  <si>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</si>
  <si>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</si>
  <si>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</si>
  <si>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</si>
  <si>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</si>
  <si>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</si>
  <si>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</si>
  <si>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</si>
  <si>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</si>
  <si>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</si>
  <si>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</si>
  <si>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</si>
  <si>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</si>
  <si>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</si>
  <si>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</si>
  <si>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</si>
  <si>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</si>
  <si>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</si>
  <si>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</si>
  <si>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</si>
  <si>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</si>
  <si>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</si>
  <si>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</si>
  <si>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</si>
  <si>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</si>
  <si>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</si>
  <si>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</si>
  <si>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</si>
  <si>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</si>
  <si>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</si>
  <si>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</si>
  <si>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</si>
  <si>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</si>
  <si>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</si>
  <si>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</si>
  <si>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</si>
  <si>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</si>
  <si>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</si>
  <si>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</si>
  <si>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</si>
  <si>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</si>
  <si>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</si>
  <si>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</si>
  <si>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</si>
  <si>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</si>
  <si>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</si>
  <si>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</si>
  <si>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</si>
  <si>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</si>
  <si>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</si>
  <si>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</si>
  <si>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</si>
  <si>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</si>
  <si>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</si>
  <si>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</si>
  <si>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</si>
  <si>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</si>
  <si>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</si>
  <si>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</si>
  <si>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</si>
  <si>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</si>
  <si>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</si>
  <si>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</si>
  <si>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</si>
  <si>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</si>
  <si>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</si>
  <si>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</si>
  <si>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</si>
  <si>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</si>
  <si>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</si>
  <si>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</si>
  <si>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</si>
  <si>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</si>
  <si>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</si>
  <si>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</si>
  <si>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</si>
  <si>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</si>
  <si>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</si>
  <si>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</si>
  <si>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</si>
  <si>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</si>
  <si>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</si>
  <si>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</si>
  <si>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</si>
  <si>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</si>
  <si>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</si>
  <si>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</si>
  <si>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</si>
  <si>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</si>
  <si>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</si>
  <si>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</si>
  <si>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</si>
  <si>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</si>
  <si>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</si>
  <si>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</si>
  <si>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</si>
  <si>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</si>
  <si>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</si>
  <si>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</si>
  <si>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</si>
  <si>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</si>
  <si>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</si>
  <si>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</si>
  <si>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</si>
  <si>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</si>
  <si>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</si>
  <si>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</si>
  <si>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</si>
  <si>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</si>
  <si>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</si>
  <si>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</si>
  <si>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</si>
  <si>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</si>
  <si>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</si>
  <si>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</si>
  <si>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</si>
  <si>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</si>
  <si>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</si>
  <si>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</si>
  <si>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</si>
  <si>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</si>
  <si>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</si>
  <si>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</si>
  <si>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</si>
  <si>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</si>
  <si>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</si>
  <si>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</si>
  <si>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</si>
  <si>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</si>
  <si>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</si>
  <si>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</si>
  <si>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</si>
  <si>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</si>
  <si>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</si>
  <si>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</si>
  <si>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</si>
  <si>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</si>
  <si>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</si>
  <si>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</si>
  <si>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</si>
  <si>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</si>
  <si>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</si>
  <si>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</si>
  <si>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</si>
  <si>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</si>
  <si>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</si>
  <si>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</si>
  <si>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</si>
  <si>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</si>
  <si>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</si>
  <si>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</si>
  <si>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</si>
  <si>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</si>
  <si>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</si>
  <si>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</si>
  <si>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</si>
  <si>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</si>
  <si>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</si>
  <si>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</si>
  <si>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</si>
  <si>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</si>
  <si>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</si>
  <si>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</si>
  <si>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</si>
  <si>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</si>
  <si>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</si>
  <si>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</si>
  <si>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</si>
  <si>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</si>
  <si>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</si>
  <si>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</si>
  <si>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</si>
  <si>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</si>
  <si>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</si>
  <si>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</si>
  <si>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</si>
  <si>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</si>
  <si>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</si>
  <si>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</si>
  <si>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</si>
  <si>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</si>
  <si>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</si>
  <si>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</si>
  <si>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</si>
  <si>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</si>
  <si>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</si>
  <si>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</si>
  <si>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</si>
  <si>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</si>
  <si>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</si>
  <si>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</si>
  <si>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</si>
  <si>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</si>
  <si>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</si>
  <si>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</si>
  <si>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</si>
  <si>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</si>
  <si>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</si>
  <si>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</si>
  <si>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</si>
  <si>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</si>
  <si>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</si>
  <si>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</si>
  <si>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</si>
  <si>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</si>
  <si>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</si>
  <si>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</si>
  <si>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</si>
  <si>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</si>
  <si>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</si>
  <si>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</si>
  <si>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</si>
  <si>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</si>
  <si>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</si>
  <si>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</si>
  <si>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</si>
  <si>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</si>
  <si>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</si>
  <si>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</si>
  <si>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</si>
  <si>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</si>
  <si>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</si>
  <si>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</si>
  <si>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</si>
  <si>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</si>
  <si>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</si>
  <si>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</si>
  <si>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</si>
  <si>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</si>
  <si>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</si>
  <si>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</si>
  <si>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</si>
  <si>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</si>
  <si>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</si>
  <si>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</si>
  <si>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</si>
  <si>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</si>
  <si>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</si>
  <si>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</si>
  <si>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</si>
  <si>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</si>
  <si>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</si>
  <si>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</si>
  <si>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</si>
  <si>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</si>
  <si>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</si>
  <si>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</si>
  <si>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</si>
  <si>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</si>
  <si>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</si>
  <si>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</si>
  <si>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</si>
  <si>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</si>
  <si>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</si>
  <si>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</si>
  <si>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</si>
  <si>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</si>
  <si>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</si>
  <si>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</si>
  <si>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</si>
  <si>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</si>
  <si>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</si>
  <si>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</si>
  <si>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</si>
  <si>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</si>
  <si>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</si>
  <si>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</si>
  <si>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</si>
  <si>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</si>
  <si>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</si>
  <si>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</si>
  <si>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</si>
  <si>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</si>
  <si>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</si>
  <si>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</si>
  <si>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</si>
  <si>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</si>
  <si>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</si>
  <si>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</si>
  <si>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</si>
  <si>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</si>
  <si>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</si>
  <si>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</si>
  <si>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</si>
  <si>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</si>
  <si>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</si>
  <si>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</si>
  <si>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</si>
  <si>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</si>
  <si>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</si>
  <si>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</si>
  <si>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</si>
  <si>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</si>
  <si>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</si>
  <si>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</si>
  <si>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</si>
  <si>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</si>
  <si>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</si>
  <si>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</si>
  <si>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</si>
  <si>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</si>
  <si>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</si>
  <si>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</si>
  <si>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</si>
  <si>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</si>
  <si>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</si>
  <si>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</si>
  <si>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</si>
  <si>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</si>
  <si>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</si>
  <si>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</si>
  <si>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</si>
  <si>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</si>
  <si>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</si>
  <si>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</si>
  <si>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</si>
  <si>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</si>
  <si>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</si>
  <si>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</si>
  <si>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</si>
  <si>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</si>
  <si>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</si>
  <si>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</si>
  <si>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</si>
  <si>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</si>
  <si>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</si>
  <si>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</si>
  <si>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</si>
  <si>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</si>
  <si>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</si>
  <si>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</si>
  <si>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</si>
  <si>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</si>
  <si>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</si>
  <si>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</si>
  <si>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</si>
  <si>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</si>
  <si>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</si>
  <si>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</si>
  <si>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</si>
  <si>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</si>
  <si>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</si>
  <si>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</si>
  <si>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</si>
  <si>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</si>
  <si>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</si>
  <si>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</si>
  <si>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</si>
  <si>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</si>
  <si>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</si>
  <si>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</si>
  <si>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</si>
  <si>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</si>
  <si>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</si>
  <si>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</si>
  <si>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</si>
  <si>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</si>
  <si>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</si>
  <si>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</si>
  <si>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</si>
  <si>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</si>
  <si>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</si>
  <si>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</si>
  <si>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</si>
  <si>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</si>
  <si>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</si>
  <si>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</si>
  <si>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</si>
  <si>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</si>
  <si>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</si>
  <si>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</si>
  <si>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</si>
  <si>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</si>
  <si>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</si>
  <si>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</si>
  <si>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</si>
  <si>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</si>
  <si>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</si>
  <si>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</si>
  <si>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</si>
  <si>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</si>
  <si>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</si>
  <si>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</si>
  <si>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</si>
  <si>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</si>
  <si>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</si>
  <si>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</si>
  <si>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</si>
  <si>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</si>
  <si>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</si>
  <si>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</si>
  <si>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</si>
  <si>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</si>
  <si>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</si>
  <si>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</si>
  <si>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</si>
  <si>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</si>
  <si>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</si>
  <si>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</si>
  <si>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</si>
  <si>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</si>
  <si>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</si>
  <si>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</si>
  <si>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</si>
  <si>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</si>
  <si>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</si>
  <si>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</si>
  <si>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</si>
  <si>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</si>
  <si>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</si>
  <si>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</si>
  <si>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</si>
  <si>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</si>
  <si>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</si>
  <si>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</si>
  <si>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</si>
  <si>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</si>
  <si>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</si>
  <si>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</si>
  <si>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</si>
  <si>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</si>
  <si>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</si>
  <si>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</si>
  <si>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</si>
  <si>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</si>
  <si>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</si>
  <si>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</si>
  <si>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</si>
  <si>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</si>
  <si>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</si>
  <si>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</si>
  <si>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</si>
  <si>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</si>
  <si>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</si>
  <si>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</si>
  <si>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</si>
  <si>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</si>
  <si>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</si>
  <si>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</si>
  <si>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</si>
  <si>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</si>
  <si>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</si>
  <si>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</si>
  <si>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</si>
  <si>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</si>
  <si>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</si>
  <si>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</si>
  <si>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</si>
  <si>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</si>
  <si>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</si>
  <si>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</si>
  <si>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</si>
  <si>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</si>
  <si>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</si>
  <si>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</si>
  <si>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</si>
  <si>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</si>
  <si>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</si>
  <si>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</si>
  <si>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</si>
  <si>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</si>
  <si>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</si>
  <si>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</si>
  <si>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</si>
  <si>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</si>
  <si>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</si>
  <si>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</si>
  <si>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</si>
  <si>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</si>
  <si>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</si>
  <si>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</si>
  <si>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</si>
  <si>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</si>
  <si>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</si>
  <si>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</si>
  <si>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</si>
  <si>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</si>
  <si>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</si>
  <si>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</si>
  <si>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</si>
  <si>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</si>
  <si>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</si>
  <si>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</si>
  <si>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</si>
  <si>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</si>
  <si>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</si>
  <si>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</si>
  <si>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</si>
  <si>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</si>
  <si>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</si>
  <si>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</si>
  <si>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</si>
  <si>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</si>
  <si>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</si>
  <si>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</si>
  <si>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</si>
  <si>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</si>
  <si>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</si>
  <si>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</si>
  <si>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</si>
  <si>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</si>
  <si>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</si>
  <si>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</si>
  <si>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</si>
  <si>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</si>
  <si>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</si>
  <si>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</si>
  <si>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</si>
  <si>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</si>
  <si>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</si>
  <si>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</si>
  <si>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</si>
  <si>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</si>
  <si>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</si>
  <si>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</si>
  <si>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</si>
  <si>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</si>
  <si>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</si>
  <si>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</si>
  <si>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</si>
  <si>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</si>
  <si>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</si>
  <si>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</si>
  <si>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</si>
  <si>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</si>
  <si>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</si>
  <si>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</si>
  <si>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</si>
  <si>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</si>
  <si>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</si>
  <si>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</si>
  <si>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</si>
  <si>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</si>
  <si>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</si>
  <si>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</si>
  <si>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</si>
  <si>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</si>
  <si>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</si>
  <si>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</si>
  <si>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</si>
  <si>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</si>
  <si>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</si>
  <si>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</si>
  <si>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</si>
  <si>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</si>
  <si>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</si>
  <si>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</si>
  <si>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</si>
  <si>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</si>
  <si>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</si>
  <si>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</si>
  <si>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</si>
  <si>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</si>
  <si>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</si>
  <si>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</si>
  <si>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</si>
  <si>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</si>
  <si>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</si>
  <si>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</si>
  <si>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</si>
  <si>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</si>
  <si>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</si>
  <si>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</si>
  <si>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</si>
  <si>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</si>
  <si>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</si>
  <si>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</si>
  <si>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</si>
  <si>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</si>
  <si>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</si>
  <si>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</si>
  <si>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</si>
  <si>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</si>
  <si>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</si>
  <si>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</si>
  <si>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</si>
  <si>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</si>
  <si>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</si>
  <si>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</si>
  <si>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</si>
  <si>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</si>
  <si>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</si>
  <si>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</si>
  <si>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</si>
  <si>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</si>
  <si>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</si>
  <si>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</si>
  <si>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</si>
  <si>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</si>
  <si>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</si>
  <si>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</si>
  <si>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</si>
  <si>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</si>
  <si>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</si>
  <si>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</si>
  <si>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</si>
  <si>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</si>
  <si>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</si>
  <si>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</si>
  <si>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</si>
  <si>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</si>
  <si>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</si>
  <si>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</si>
  <si>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</si>
  <si>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</si>
  <si>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</si>
  <si>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</si>
  <si>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</si>
  <si>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</si>
  <si>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</si>
  <si>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</si>
  <si>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</si>
  <si>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</si>
  <si>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</si>
  <si>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</si>
  <si>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</si>
  <si>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</si>
  <si>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</si>
  <si>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</si>
  <si>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</si>
  <si>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</si>
  <si>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</si>
  <si>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</si>
  <si>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</si>
  <si>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</si>
  <si>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</si>
  <si>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</si>
  <si>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</si>
  <si>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</si>
  <si>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</si>
  <si>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</si>
  <si>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</si>
  <si>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</si>
  <si>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</si>
  <si>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</si>
  <si>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</si>
  <si>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</si>
  <si>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</si>
  <si>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</si>
  <si>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</si>
  <si>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</si>
  <si>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</si>
  <si>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</si>
  <si>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</si>
  <si>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</si>
  <si>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</si>
  <si>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</si>
  <si>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</si>
  <si>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</si>
  <si>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</si>
  <si>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</si>
  <si>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</si>
  <si>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</si>
  <si>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</si>
  <si>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</si>
  <si>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</si>
  <si>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</si>
  <si>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</si>
  <si>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</si>
  <si>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</si>
  <si>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</si>
  <si>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</si>
  <si>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</si>
  <si>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</si>
  <si>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</si>
  <si>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</si>
  <si>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</si>
  <si>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</si>
  <si>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</si>
  <si>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</si>
  <si>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</si>
  <si>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</si>
  <si>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</si>
  <si>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</si>
  <si>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</si>
  <si>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</si>
  <si>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</si>
  <si>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</si>
  <si>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</si>
  <si>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</si>
  <si>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</si>
  <si>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</si>
  <si>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</si>
  <si>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</si>
  <si>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</si>
  <si>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</si>
  <si>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</si>
  <si>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</si>
  <si>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</si>
  <si>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</si>
  <si>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</si>
  <si>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</si>
  <si>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</si>
  <si>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</si>
  <si>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</si>
  <si>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</si>
  <si>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</si>
  <si>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</si>
  <si>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</si>
  <si>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</si>
  <si>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</si>
  <si>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</si>
  <si>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</si>
  <si>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</si>
  <si>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</si>
  <si>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</si>
  <si>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</si>
  <si>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</si>
  <si>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</si>
  <si>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</si>
  <si>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</si>
  <si>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</si>
  <si>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</si>
  <si>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</si>
  <si>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</si>
  <si>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</si>
  <si>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</si>
  <si>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</si>
  <si>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</si>
  <si>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</si>
  <si>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</si>
  <si>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</si>
  <si>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</si>
  <si>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</si>
  <si>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</si>
  <si>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</si>
  <si>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</si>
  <si>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</si>
  <si>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</si>
  <si>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</si>
  <si>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</si>
  <si>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</si>
  <si>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</si>
  <si>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</si>
  <si>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</si>
  <si>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</si>
  <si>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</si>
  <si>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</si>
  <si>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</si>
  <si>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</si>
  <si>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</si>
  <si>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</si>
  <si>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</si>
  <si>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</si>
  <si>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</si>
  <si>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</si>
  <si>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</si>
  <si>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</si>
  <si>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</si>
  <si>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</si>
  <si>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</si>
  <si>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</si>
  <si>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</si>
  <si>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</si>
  <si>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</si>
  <si>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</si>
  <si>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</si>
  <si>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</si>
  <si>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</si>
  <si>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</si>
  <si>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</si>
  <si>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</si>
  <si>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</si>
  <si>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</si>
  <si>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</si>
  <si>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</si>
  <si>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</si>
  <si>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</si>
  <si>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</si>
  <si>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</si>
  <si>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</si>
  <si>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</si>
  <si>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</si>
  <si>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</si>
  <si>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</si>
  <si>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</si>
  <si>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</si>
  <si>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</si>
  <si>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</si>
  <si>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</si>
  <si>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</si>
  <si>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</si>
  <si>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</si>
  <si>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</si>
  <si>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</si>
  <si>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</si>
  <si>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</si>
  <si>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</si>
  <si>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</si>
  <si>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</si>
  <si>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</si>
  <si>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</si>
  <si>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</si>
  <si>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</si>
  <si>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</si>
  <si>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</si>
  <si>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</si>
  <si>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</si>
  <si>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</si>
  <si>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</si>
  <si>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</si>
  <si>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</si>
  <si>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</si>
  <si>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</si>
  <si>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</si>
  <si>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</si>
  <si>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</si>
  <si>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</si>
  <si>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</si>
  <si>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</si>
  <si>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</si>
  <si>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</si>
  <si>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</si>
  <si>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</si>
  <si>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</si>
  <si>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</si>
  <si>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</si>
  <si>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</si>
  <si>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</si>
  <si>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</si>
  <si>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</si>
  <si>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</si>
  <si>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</si>
  <si>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</si>
  <si>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</si>
  <si>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</si>
  <si>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</si>
  <si>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</si>
  <si>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</si>
  <si>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</si>
  <si>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</si>
  <si>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</si>
  <si>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</si>
  <si>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</si>
  <si>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</si>
  <si>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</si>
  <si>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</si>
  <si>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</si>
  <si>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</si>
  <si>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</si>
  <si>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</si>
  <si>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</si>
  <si>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</si>
  <si>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</si>
  <si>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</si>
  <si>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</si>
  <si>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</si>
  <si>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</si>
  <si>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</si>
  <si>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</si>
  <si>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</si>
  <si>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</si>
  <si>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</si>
  <si>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</si>
  <si>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</si>
  <si>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</si>
  <si>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</si>
  <si>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</si>
  <si>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</si>
  <si>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</si>
  <si>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</si>
  <si>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</si>
  <si>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</si>
  <si>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</si>
  <si>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</si>
  <si>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</si>
  <si>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</si>
  <si>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</si>
  <si>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</si>
  <si>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</si>
  <si>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</si>
  <si>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</si>
  <si>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</si>
  <si>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</si>
  <si>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</si>
  <si>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</si>
  <si>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</si>
  <si>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</si>
  <si>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</si>
  <si>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</si>
  <si>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</si>
  <si>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</si>
  <si>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</si>
  <si>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</si>
  <si>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</si>
  <si>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</si>
  <si>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</si>
  <si>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</si>
  <si>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</si>
  <si>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</si>
  <si>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</si>
  <si>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</si>
  <si>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</si>
  <si>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</si>
  <si>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</si>
  <si>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</si>
  <si>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</si>
  <si>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</si>
  <si>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</si>
  <si>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</si>
  <si>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</si>
  <si>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</si>
  <si>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</si>
  <si>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</si>
  <si>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</si>
  <si>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</si>
  <si>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</si>
  <si>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</si>
  <si>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</si>
  <si>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</si>
  <si>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</si>
  <si>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</si>
  <si>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</si>
  <si>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</si>
  <si>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</si>
  <si>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</si>
  <si>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</si>
  <si>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</si>
  <si>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</si>
  <si>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</si>
  <si>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</si>
  <si>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</si>
  <si>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</si>
  <si>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</si>
  <si>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</si>
  <si>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</si>
  <si>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</si>
  <si>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</si>
  <si>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</si>
  <si>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</si>
  <si>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</si>
  <si>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</si>
  <si>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</si>
  <si>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</si>
  <si>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</si>
  <si>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</si>
  <si>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</si>
  <si>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</si>
  <si>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</si>
  <si>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</si>
  <si>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</si>
  <si>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</si>
  <si>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</si>
  <si>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</si>
  <si>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</si>
  <si>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</si>
  <si>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</si>
  <si>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</si>
  <si>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</si>
  <si>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</si>
  <si>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</si>
  <si>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</si>
  <si>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</si>
  <si>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</si>
  <si>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</si>
  <si>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</si>
  <si>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</si>
  <si>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</si>
  <si>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</si>
  <si>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</si>
  <si>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</si>
  <si>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</si>
  <si>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</si>
  <si>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</si>
  <si>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</si>
  <si>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</si>
  <si>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</si>
  <si>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</si>
  <si>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</si>
  <si>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</si>
  <si>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</si>
  <si>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</si>
  <si>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</si>
  <si>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</si>
  <si>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</si>
  <si>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</si>
  <si>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</si>
  <si>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</si>
  <si>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</si>
  <si>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</si>
  <si>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</si>
  <si>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</si>
  <si>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</si>
  <si>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</si>
  <si>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</si>
  <si>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</si>
  <si>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</si>
  <si>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</si>
  <si>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</si>
  <si>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</si>
  <si>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</si>
  <si>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</si>
  <si>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</si>
  <si>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</si>
  <si>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</si>
  <si>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</si>
  <si>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</si>
  <si>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</si>
  <si>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</si>
  <si>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</si>
  <si>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</si>
  <si>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</si>
  <si>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</si>
  <si>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</si>
  <si>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</si>
  <si>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</si>
  <si>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</si>
  <si>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</si>
  <si>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</si>
  <si>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</si>
  <si>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</si>
  <si>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</si>
  <si>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</si>
  <si>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</si>
  <si>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</si>
  <si>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</si>
  <si>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</si>
  <si>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</si>
  <si>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</si>
  <si>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</si>
  <si>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</si>
  <si>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</si>
  <si>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</si>
  <si>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</si>
  <si>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</si>
  <si>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</si>
  <si>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</si>
  <si>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</si>
  <si>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</si>
  <si>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</si>
  <si>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</si>
  <si>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</si>
  <si>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</si>
  <si>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</si>
  <si>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</si>
  <si>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</si>
  <si>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</si>
  <si>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</si>
  <si>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</si>
  <si>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</si>
  <si>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</si>
  <si>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</si>
  <si>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</si>
  <si>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</si>
  <si>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</si>
  <si>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</si>
  <si>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</si>
  <si>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</si>
  <si>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</si>
  <si>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</si>
  <si>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</si>
  <si>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</si>
  <si>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</si>
  <si>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</si>
  <si>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</si>
  <si>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</si>
  <si>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</si>
  <si>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</si>
  <si>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</si>
  <si>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</si>
  <si>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</si>
  <si>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</si>
  <si>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</si>
  <si>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</si>
  <si>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</si>
  <si>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</si>
  <si>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</si>
  <si>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</si>
  <si>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</si>
  <si>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</si>
  <si>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</si>
  <si>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</si>
  <si>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</si>
  <si>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</si>
  <si>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</si>
  <si>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</si>
  <si>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</si>
  <si>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</si>
  <si>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</si>
  <si>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</si>
  <si>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</si>
  <si>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</si>
  <si>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</si>
  <si>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</si>
  <si>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</si>
  <si>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</si>
  <si>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</si>
  <si>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</si>
  <si>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</si>
  <si>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</si>
  <si>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</si>
  <si>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</si>
  <si>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</si>
  <si>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</si>
  <si>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</si>
  <si>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</si>
  <si>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</si>
  <si>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</si>
  <si>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</si>
  <si>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</si>
  <si>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</si>
  <si>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</si>
  <si>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</si>
  <si>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</si>
  <si>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</si>
  <si>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</si>
  <si>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</si>
  <si>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</si>
  <si>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</si>
  <si>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</si>
  <si>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</si>
  <si>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</si>
  <si>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</si>
  <si>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</si>
  <si>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</si>
  <si>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</si>
  <si>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</si>
  <si>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</si>
  <si>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</si>
  <si>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</si>
  <si>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</si>
  <si>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</si>
  <si>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</si>
  <si>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</si>
  <si>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</si>
  <si>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</si>
  <si>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</si>
  <si>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</si>
  <si>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</si>
  <si>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</si>
  <si>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</si>
  <si>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</si>
  <si>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</si>
  <si>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</si>
  <si>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</si>
  <si>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</si>
  <si>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</si>
  <si>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</si>
  <si>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</si>
  <si>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</si>
  <si>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</si>
  <si>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</si>
  <si>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</si>
  <si>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</si>
  <si>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</si>
  <si>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</si>
  <si>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</si>
  <si>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</si>
  <si>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</si>
  <si>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</si>
  <si>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</si>
  <si>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</si>
  <si>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</si>
  <si>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</si>
  <si>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</si>
  <si>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</si>
  <si>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</si>
  <si>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</si>
  <si>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</si>
  <si>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</si>
  <si>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</si>
  <si>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</si>
  <si>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</si>
  <si>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</si>
  <si>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</si>
  <si>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</si>
  <si>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</si>
  <si>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</si>
  <si>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</si>
  <si>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</si>
  <si>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</si>
  <si>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</si>
  <si>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</si>
  <si>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</si>
  <si>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</si>
  <si>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</si>
  <si>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</si>
  <si>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</si>
  <si>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</si>
  <si>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</si>
  <si>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</si>
  <si>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</si>
  <si>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</si>
  <si>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</si>
  <si>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</si>
  <si>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</si>
  <si>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</si>
  <si>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</si>
  <si>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</si>
  <si>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</si>
  <si>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</si>
  <si>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</si>
  <si>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</si>
  <si>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</si>
  <si>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</si>
  <si>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</si>
  <si>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</si>
  <si>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</si>
  <si>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</si>
  <si>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</si>
  <si>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</si>
  <si>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</si>
  <si>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</si>
  <si>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</si>
  <si>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</si>
  <si>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</si>
  <si>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</si>
  <si>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</si>
  <si>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</si>
  <si>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</si>
  <si>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</si>
  <si>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</si>
  <si>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</si>
  <si>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</si>
  <si>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</si>
  <si>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</si>
  <si>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</si>
  <si>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</si>
  <si>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</si>
  <si>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</si>
  <si>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</si>
  <si>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</si>
  <si>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</si>
  <si>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</si>
  <si>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</si>
  <si>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</si>
  <si>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</si>
  <si>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</si>
  <si>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</si>
  <si>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</si>
  <si>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</si>
  <si>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</si>
  <si>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</si>
  <si>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</si>
  <si>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</si>
  <si>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</si>
  <si>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</si>
  <si>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</si>
  <si>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</si>
  <si>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</si>
  <si>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</si>
  <si>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</si>
  <si>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</si>
  <si>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</si>
  <si>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</si>
  <si>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</si>
  <si>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</si>
  <si>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</si>
  <si>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</si>
  <si>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</si>
  <si>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</si>
  <si>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</si>
  <si>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</si>
  <si>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</si>
  <si>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</si>
  <si>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</si>
  <si>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</si>
  <si>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</si>
  <si>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</si>
  <si>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</si>
  <si>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</si>
  <si>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</si>
  <si>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</si>
  <si>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</si>
  <si>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</si>
  <si>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</si>
  <si>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</si>
  <si>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</si>
  <si>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</si>
  <si>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</si>
  <si>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</si>
  <si>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</si>
  <si>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</si>
  <si>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</si>
  <si>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</si>
  <si>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</si>
  <si>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</si>
  <si>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</si>
  <si>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</si>
  <si>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</si>
  <si>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 xml:space="preserve">Percent Funded </t>
  </si>
  <si>
    <t>average donation</t>
  </si>
  <si>
    <t>Parent Category</t>
  </si>
  <si>
    <t>Sub-Category</t>
  </si>
  <si>
    <t>Column Labels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</si>
  <si>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</si>
  <si>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</si>
  <si>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</si>
  <si>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</si>
  <si>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</si>
  <si>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</si>
  <si>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</si>
  <si>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</si>
  <si>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</si>
  <si>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</si>
  <si>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</si>
  <si>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</si>
  <si>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Count of Sub-Category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</si>
  <si>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</si>
  <si>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</si>
  <si>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</si>
  <si>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</si>
  <si>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</si>
  <si>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</si>
  <si>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</si>
  <si>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</si>
  <si>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</si>
  <si>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</si>
  <si>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</si>
  <si>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</si>
  <si>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</si>
  <si>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</si>
  <si>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</si>
  <si>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</si>
  <si>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</si>
  <si>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</si>
  <si>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</si>
  <si>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</si>
  <si>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</si>
  <si>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</si>
  <si>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</si>
  <si>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</si>
  <si>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(All)</t>
  </si>
  <si>
    <t>Date Ended Conversion</t>
  </si>
  <si>
    <t>Date_Created_Conversion</t>
  </si>
  <si>
    <t>Mar</t>
  </si>
  <si>
    <t>May</t>
  </si>
  <si>
    <t>Jun</t>
  </si>
  <si>
    <t>Jul</t>
  </si>
  <si>
    <t>Aug</t>
  </si>
  <si>
    <t>Sep</t>
  </si>
  <si>
    <t>Oct</t>
  </si>
  <si>
    <t>Jan</t>
  </si>
  <si>
    <t>Feb</t>
  </si>
  <si>
    <t>Apr</t>
  </si>
  <si>
    <t>Nov</t>
  </si>
  <si>
    <t>Dec</t>
  </si>
  <si>
    <t>Years</t>
  </si>
  <si>
    <t>(Multiple Items)</t>
  </si>
  <si>
    <t>Goal</t>
  </si>
  <si>
    <t>Number Successful</t>
  </si>
  <si>
    <t>Number Failed</t>
  </si>
  <si>
    <t>Number Canceled</t>
  </si>
  <si>
    <t>Total Projects</t>
  </si>
  <si>
    <t>% Successful</t>
  </si>
  <si>
    <t>% Failed</t>
  </si>
  <si>
    <t>% Canceled</t>
  </si>
  <si>
    <t>Less than 1000</t>
  </si>
  <si>
    <t>1000 to 4999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</si>
  <si>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</si>
  <si>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</si>
  <si>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</si>
  <si>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</si>
  <si>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</si>
  <si>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</si>
  <si>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</si>
  <si>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50000 and up</t>
  </si>
  <si>
    <t>45000 to 49999</t>
  </si>
  <si>
    <t>5000 to 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</si>
</sst>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m/d/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count!PivotTable1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count'!$B$3:$B$4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count'!$A$5:$A$14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count'!$B$5:$B$14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AD-644E-99C3-661DC577F91B}"/>
            </c:ext>
          </c:extLst>
        </c:ser>
        <c:ser>
          <c:idx val="1"/>
          <c:order val="1"/>
          <c:tx>
            <c:strRef>
              <c:f>'outcome count'!$C$3:$C$4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count'!$A$5:$A$14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count'!$C$5:$C$14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AD-644E-99C3-661DC577F91B}"/>
            </c:ext>
          </c:extLst>
        </c:ser>
        <c:ser>
          <c:idx val="2"/>
          <c:order val="2"/>
          <c:tx>
            <c:strRef>
              <c:f>'outcome count'!$D$3:$D$4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count'!$A$5:$A$14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count'!$D$5:$D$14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AD-644E-99C3-661DC577F91B}"/>
            </c:ext>
          </c:extLst>
        </c:ser>
        <c:ser>
          <c:idx val="3"/>
          <c:order val="3"/>
          <c:tx>
            <c:strRef>
              <c:f>'outcome count'!$E$3:$E$4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count'!$A$5:$A$14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count'!$E$5:$E$14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AD-644E-99C3-661DC577F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6113632"/>
        <c:axId val="465676064"/>
      </c:barChart>
      <c:catAx>
        <c:axId val="46611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676064"/>
        <c:crosses val="autoZero"/>
        <c:auto val="1"/>
        <c:lblAlgn val="ctr"/>
        <c:lblOffset val="100"/>
        <c:noMultiLvlLbl val="0"/>
      </c:catAx>
      <c:valAx>
        <c:axId val="46567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1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E9-0A4A-92F7-7D958765D1B1}"/>
            </c:ext>
          </c:extLst>
        </c:ser>
        <c:ser>
          <c:idx val="1"/>
          <c:order val="1"/>
          <c:tx>
            <c:strRef>
              <c:f>'sub-cat'!$C$3:$C$4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E9-0A4A-92F7-7D958765D1B1}"/>
            </c:ext>
          </c:extLst>
        </c:ser>
        <c:ser>
          <c:idx val="2"/>
          <c:order val="2"/>
          <c:tx>
            <c:strRef>
              <c:f>'sub-cat'!$D$3:$D$4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E9-0A4A-92F7-7D958765D1B1}"/>
            </c:ext>
          </c:extLst>
        </c:ser>
        <c:ser>
          <c:idx val="3"/>
          <c:order val="3"/>
          <c:tx>
            <c:strRef>
              <c:f>'sub-cat'!$E$3:$E$4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E9-0A4A-92F7-7D958765D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4431120"/>
        <c:axId val="464433392"/>
      </c:barChart>
      <c:catAx>
        <c:axId val="46443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33392"/>
        <c:crosses val="autoZero"/>
        <c:auto val="1"/>
        <c:lblAlgn val="ctr"/>
        <c:lblOffset val="100"/>
        <c:noMultiLvlLbl val="0"/>
      </c:catAx>
      <c:valAx>
        <c:axId val="46443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3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[CrowdfundingBook.xlsx]years line!PivotTable11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'years line'!$B$4:$B$5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'years line'!$A$6:$A$18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'years line'!$B$6:$B$18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DF-7A4B-A094-5BE831E2D742}"/>
            </c:ext>
          </c:extLst>
        </c:ser>
        <c:ser>
          <c:idx val="1"/>
          <c:order val="1"/>
          <c:tx>
            <c:strRef>
              <c:f>'years line'!$C$4:$C$5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'years line'!$A$6:$A$18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'years line'!$C$6:$C$18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DF-7A4B-A094-5BE831E2D742}"/>
            </c:ext>
          </c:extLst>
        </c:ser>
        <c:ser>
          <c:idx val="2"/>
          <c:order val="2"/>
          <c:tx>
            <c:strRef>
              <c:f>'years line'!$D$4:$D$5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'years line'!$A$6:$A$18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'years line'!$D$6:$D$18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DF-7A4B-A094-5BE831E2D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2794768"/>
        <c:axId val="842796496"/>
      </c:lineChart>
      <c:catAx>
        <c:axId val="84279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796496"/>
        <c:crosses val="autoZero"/>
        <c:auto val="1"/>
        <c:lblAlgn val="ctr"/>
        <c:lblOffset val="100"/>
        <c:noMultiLvlLbl val="0"/>
      </c:catAx>
      <c:valAx>
        <c:axId val="8427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79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317500</xdr:colOff>
      <xdr:row>0</xdr:row>
      <xdr:rowOff>114300</xdr:rowOff>
    </xdr:from>
    <xdr:to>
      <xdr:col>10</xdr:col>
      <xdr:colOff>482600</xdr:colOff>
      <xdr:row>22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43F9E3-FDD6-175A-FFB1-3222C8B0B2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622300</xdr:colOff>
      <xdr:row>2</xdr:row>
      <xdr:rowOff>177800</xdr:rowOff>
    </xdr:from>
    <xdr:to>
      <xdr:col>10</xdr:col>
      <xdr:colOff>381000</xdr:colOff>
      <xdr:row>24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E6267F-9511-7543-9049-C4F837EC1B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4</xdr:row>
      <xdr:rowOff>88900</xdr:rowOff>
    </xdr:from>
    <xdr:to>
      <xdr:col>14</xdr:col>
      <xdr:colOff>381000</xdr:colOff>
      <xdr:row>21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94C06D-42D6-A6CF-2B79-AAD7F03F5A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80.715562037039" createdVersion="8" refreshedVersion="8" minRefreshableVersion="3" recordCount="1000" xr:uid="{2DF3190C-9661-854F-913E-1DEEEDD1CB63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 " numFmtId="165">
      <sharedItems containsSemiMixedTypes="0" containsString="0" containsNumber="1" minValue="-1" maxValue="22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average donation" numFmtId="0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80.93970949074" createdVersion="8" refreshedVersion="8" minRefreshableVersion="3" recordCount="1001" xr:uid="{AA0F9292-CC29-2C46-80FA-0856904F6254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 " numFmtId="0">
      <sharedItems containsString="0" containsBlank="1" containsNumber="1" minValue="-1" maxValue="22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_Created_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average donation" numFmtId="0">
      <sharedItems containsString="0" containsBlank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Quarters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-1"/>
    <x v="0"/>
    <n v="0"/>
    <s v="CA"/>
    <s v="CAD"/>
    <x v="0"/>
    <x v="0"/>
    <b v="0"/>
    <b v="0"/>
    <s v="food/food trucks"/>
    <n v="0"/>
    <x v="0"/>
    <x v="0"/>
  </r>
  <r>
    <n v="1"/>
    <s v="Odom Inc"/>
    <s v="Managed bottom-line architecture"/>
    <n v="1400"/>
    <n v="14560"/>
    <n v="9.4"/>
    <x v="1"/>
    <n v="158"/>
    <s v="US"/>
    <s v="USD"/>
    <x v="1"/>
    <x v="1"/>
    <b v="0"/>
    <b v="1"/>
    <s v="music/rock"/>
    <n v="92.151898734177209"/>
    <x v="1"/>
    <x v="1"/>
  </r>
  <r>
    <n v="2"/>
    <s v="Melton, Robinson and Fritz"/>
    <s v="Function-based leadingedge pricing structure"/>
    <n v="108400"/>
    <n v="142523"/>
    <n v="0.31478782287822876"/>
    <x v="1"/>
    <n v="1425"/>
    <s v="AU"/>
    <s v="AUD"/>
    <x v="2"/>
    <x v="2"/>
    <b v="0"/>
    <b v="0"/>
    <s v="technology/web"/>
    <n v="100.01614035087719"/>
    <x v="2"/>
    <x v="2"/>
  </r>
  <r>
    <n v="3"/>
    <s v="Mcdonald, Gonzalez and Ross"/>
    <s v="Vision-oriented fresh-thinking conglomeration"/>
    <n v="4200"/>
    <n v="2477"/>
    <n v="-0.41023809523809524"/>
    <x v="0"/>
    <n v="24"/>
    <s v="US"/>
    <s v="USD"/>
    <x v="3"/>
    <x v="3"/>
    <b v="0"/>
    <b v="0"/>
    <s v="music/rock"/>
    <n v="103.20833333333333"/>
    <x v="1"/>
    <x v="1"/>
  </r>
  <r>
    <n v="4"/>
    <s v="Larson-Little"/>
    <s v="Proactive foreground core"/>
    <n v="7600"/>
    <n v="5265"/>
    <n v="-0.30723684210526314"/>
    <x v="0"/>
    <n v="53"/>
    <s v="US"/>
    <s v="USD"/>
    <x v="4"/>
    <x v="4"/>
    <b v="0"/>
    <b v="0"/>
    <s v="theater/plays"/>
    <n v="99.339622641509436"/>
    <x v="3"/>
    <x v="3"/>
  </r>
  <r>
    <n v="5"/>
    <s v="Harris Group"/>
    <s v="Open-source optimizing database"/>
    <n v="7600"/>
    <n v="13195"/>
    <n v="0.73618421052631577"/>
    <x v="1"/>
    <n v="174"/>
    <s v="DK"/>
    <s v="DKK"/>
    <x v="5"/>
    <x v="5"/>
    <b v="0"/>
    <b v="0"/>
    <s v="theater/plays"/>
    <n v="75.833333333333329"/>
    <x v="3"/>
    <x v="3"/>
  </r>
  <r>
    <n v="6"/>
    <s v="Ortiz, Coleman and Mitchell"/>
    <s v="Operative upward-trending algorithm"/>
    <n v="5200"/>
    <n v="1090"/>
    <n v="-0.79038461538461535"/>
    <x v="0"/>
    <n v="18"/>
    <s v="GB"/>
    <s v="GBP"/>
    <x v="6"/>
    <x v="6"/>
    <b v="0"/>
    <b v="0"/>
    <s v="film &amp; video/documentary"/>
    <n v="60.555555555555557"/>
    <x v="4"/>
    <x v="4"/>
  </r>
  <r>
    <n v="7"/>
    <s v="Carter-Guzman"/>
    <s v="Centralized cohesive challenge"/>
    <n v="4500"/>
    <n v="14741"/>
    <n v="2.2757777777777779"/>
    <x v="1"/>
    <n v="227"/>
    <s v="DK"/>
    <s v="DKK"/>
    <x v="7"/>
    <x v="7"/>
    <b v="0"/>
    <b v="0"/>
    <s v="theater/plays"/>
    <n v="64.93832599118943"/>
    <x v="3"/>
    <x v="3"/>
  </r>
  <r>
    <n v="8"/>
    <s v="Nunez-Richards"/>
    <s v="Exclusive attitude-oriented intranet"/>
    <n v="110100"/>
    <n v="21946"/>
    <n v="-0.80067211625794732"/>
    <x v="2"/>
    <n v="708"/>
    <s v="DK"/>
    <s v="DKK"/>
    <x v="8"/>
    <x v="8"/>
    <b v="0"/>
    <b v="0"/>
    <s v="theater/plays"/>
    <n v="30.997175141242938"/>
    <x v="3"/>
    <x v="3"/>
  </r>
  <r>
    <n v="9"/>
    <s v="Rangel, Holt and Jones"/>
    <s v="Open-source fresh-thinking model"/>
    <n v="6200"/>
    <n v="3208"/>
    <n v="-0.48258064516129034"/>
    <x v="0"/>
    <n v="44"/>
    <s v="US"/>
    <s v="USD"/>
    <x v="9"/>
    <x v="9"/>
    <b v="0"/>
    <b v="0"/>
    <s v="music/electric music"/>
    <n v="72.909090909090907"/>
    <x v="1"/>
    <x v="5"/>
  </r>
  <r>
    <n v="10"/>
    <s v="Green Ltd"/>
    <s v="Monitored empowering installation"/>
    <n v="5200"/>
    <n v="13838"/>
    <n v="1.6611538461538462"/>
    <x v="1"/>
    <n v="220"/>
    <s v="US"/>
    <s v="USD"/>
    <x v="10"/>
    <x v="10"/>
    <b v="0"/>
    <b v="0"/>
    <s v="film &amp; video/drama"/>
    <n v="62.9"/>
    <x v="4"/>
    <x v="6"/>
  </r>
  <r>
    <n v="11"/>
    <s v="Perez, Johnson and Gardner"/>
    <s v="Grass-roots zero administration system engine"/>
    <n v="6300"/>
    <n v="3030"/>
    <n v="-0.51904761904761909"/>
    <x v="0"/>
    <n v="27"/>
    <s v="US"/>
    <s v="USD"/>
    <x v="11"/>
    <x v="11"/>
    <b v="0"/>
    <b v="1"/>
    <s v="theater/plays"/>
    <n v="112.22222222222223"/>
    <x v="3"/>
    <x v="3"/>
  </r>
  <r>
    <n v="12"/>
    <s v="Kim Ltd"/>
    <s v="Assimilated hybrid intranet"/>
    <n v="6300"/>
    <n v="5629"/>
    <n v="-0.10650793650793651"/>
    <x v="0"/>
    <n v="55"/>
    <s v="US"/>
    <s v="USD"/>
    <x v="12"/>
    <x v="12"/>
    <b v="0"/>
    <b v="0"/>
    <s v="film &amp; video/drama"/>
    <n v="102.34545454545454"/>
    <x v="4"/>
    <x v="6"/>
  </r>
  <r>
    <n v="13"/>
    <s v="Walker, Taylor and Coleman"/>
    <s v="Multi-tiered directional open architecture"/>
    <n v="4200"/>
    <n v="10295"/>
    <n v="1.4511904761904761"/>
    <x v="1"/>
    <n v="98"/>
    <s v="US"/>
    <s v="USD"/>
    <x v="13"/>
    <x v="13"/>
    <b v="0"/>
    <b v="0"/>
    <s v="music/indie rock"/>
    <n v="105.05102040816327"/>
    <x v="1"/>
    <x v="7"/>
  </r>
  <r>
    <n v="14"/>
    <s v="Rodriguez, Rose and Stewart"/>
    <s v="Cloned directional synergy"/>
    <n v="28200"/>
    <n v="18829"/>
    <n v="-0.3323049645390071"/>
    <x v="0"/>
    <n v="200"/>
    <s v="US"/>
    <s v="USD"/>
    <x v="14"/>
    <x v="14"/>
    <b v="0"/>
    <b v="0"/>
    <s v="music/indie rock"/>
    <n v="94.144999999999996"/>
    <x v="1"/>
    <x v="7"/>
  </r>
  <r>
    <n v="15"/>
    <s v="Wright, Hunt and Rowe"/>
    <s v="Extended eco-centric pricing structure"/>
    <n v="81200"/>
    <n v="38414"/>
    <n v="-0.52692118226600981"/>
    <x v="0"/>
    <n v="452"/>
    <s v="US"/>
    <s v="USD"/>
    <x v="15"/>
    <x v="15"/>
    <b v="0"/>
    <b v="0"/>
    <s v="technology/wearables"/>
    <n v="84.986725663716811"/>
    <x v="2"/>
    <x v="8"/>
  </r>
  <r>
    <n v="16"/>
    <s v="Hines Inc"/>
    <s v="Cross-platform systemic adapter"/>
    <n v="1700"/>
    <n v="11041"/>
    <n v="5.4947058823529416"/>
    <x v="1"/>
    <n v="100"/>
    <s v="US"/>
    <s v="USD"/>
    <x v="16"/>
    <x v="16"/>
    <b v="0"/>
    <b v="0"/>
    <s v="publishing/nonfiction"/>
    <n v="110.41"/>
    <x v="5"/>
    <x v="9"/>
  </r>
  <r>
    <n v="17"/>
    <s v="Cochran-Nguyen"/>
    <s v="Seamless 4thgeneration methodology"/>
    <n v="84600"/>
    <n v="134845"/>
    <n v="0.59391252955082741"/>
    <x v="1"/>
    <n v="1249"/>
    <s v="US"/>
    <s v="USD"/>
    <x v="17"/>
    <x v="17"/>
    <b v="0"/>
    <b v="0"/>
    <s v="film &amp; video/animation"/>
    <n v="107.96236989591674"/>
    <x v="4"/>
    <x v="10"/>
  </r>
  <r>
    <n v="18"/>
    <s v="Johnson-Gould"/>
    <s v="Exclusive needs-based adapter"/>
    <n v="9100"/>
    <n v="6089"/>
    <n v="-0.33087912087912086"/>
    <x v="3"/>
    <n v="135"/>
    <s v="US"/>
    <s v="USD"/>
    <x v="18"/>
    <x v="18"/>
    <b v="0"/>
    <b v="0"/>
    <s v="theater/plays"/>
    <n v="45.103703703703701"/>
    <x v="3"/>
    <x v="3"/>
  </r>
  <r>
    <n v="19"/>
    <s v="Perez-Hess"/>
    <s v="Down-sized cohesive archive"/>
    <n v="62500"/>
    <n v="30331"/>
    <n v="-0.51470400000000005"/>
    <x v="0"/>
    <n v="674"/>
    <s v="US"/>
    <s v="USD"/>
    <x v="19"/>
    <x v="19"/>
    <b v="0"/>
    <b v="1"/>
    <s v="theater/plays"/>
    <n v="45.001483679525222"/>
    <x v="3"/>
    <x v="3"/>
  </r>
  <r>
    <n v="20"/>
    <s v="Reeves, Thompson and Richardson"/>
    <s v="Proactive composite alliance"/>
    <n v="131800"/>
    <n v="147936"/>
    <n v="0.12242792109256449"/>
    <x v="1"/>
    <n v="1396"/>
    <s v="US"/>
    <s v="USD"/>
    <x v="20"/>
    <x v="20"/>
    <b v="0"/>
    <b v="0"/>
    <s v="film &amp; video/drama"/>
    <n v="105.97134670487107"/>
    <x v="4"/>
    <x v="6"/>
  </r>
  <r>
    <n v="21"/>
    <s v="Simmons-Reynolds"/>
    <s v="Re-engineered intangible definition"/>
    <n v="94000"/>
    <n v="38533"/>
    <n v="-0.59007446808510633"/>
    <x v="0"/>
    <n v="558"/>
    <s v="US"/>
    <s v="USD"/>
    <x v="21"/>
    <x v="21"/>
    <b v="0"/>
    <b v="0"/>
    <s v="theater/plays"/>
    <n v="69.055555555555557"/>
    <x v="3"/>
    <x v="3"/>
  </r>
  <r>
    <n v="22"/>
    <s v="Collier Inc"/>
    <s v="Enhanced dynamic definition"/>
    <n v="59100"/>
    <n v="75690"/>
    <n v="0.28071065989847716"/>
    <x v="1"/>
    <n v="890"/>
    <s v="US"/>
    <s v="USD"/>
    <x v="22"/>
    <x v="22"/>
    <b v="0"/>
    <b v="0"/>
    <s v="theater/plays"/>
    <n v="85.044943820224717"/>
    <x v="3"/>
    <x v="3"/>
  </r>
  <r>
    <n v="23"/>
    <s v="Gray-Jenkins"/>
    <s v="Devolved next generation adapter"/>
    <n v="4500"/>
    <n v="14942"/>
    <n v="2.3204444444444445"/>
    <x v="1"/>
    <n v="142"/>
    <s v="GB"/>
    <s v="GBP"/>
    <x v="23"/>
    <x v="23"/>
    <b v="0"/>
    <b v="0"/>
    <s v="film &amp; video/documentary"/>
    <n v="105.22535211267606"/>
    <x v="4"/>
    <x v="4"/>
  </r>
  <r>
    <n v="24"/>
    <s v="Scott, Wilson and Martin"/>
    <s v="Cross-platform intermediate frame"/>
    <n v="92400"/>
    <n v="104257"/>
    <n v="0.12832251082251081"/>
    <x v="1"/>
    <n v="2673"/>
    <s v="US"/>
    <s v="USD"/>
    <x v="24"/>
    <x v="24"/>
    <b v="0"/>
    <b v="0"/>
    <s v="technology/wearables"/>
    <n v="39.003741114852225"/>
    <x v="2"/>
    <x v="8"/>
  </r>
  <r>
    <n v="25"/>
    <s v="Caldwell, Velazquez and Wilson"/>
    <s v="Monitored impactful analyzer"/>
    <n v="5500"/>
    <n v="11904"/>
    <n v="1.1643636363636363"/>
    <x v="1"/>
    <n v="163"/>
    <s v="US"/>
    <s v="USD"/>
    <x v="25"/>
    <x v="25"/>
    <b v="0"/>
    <b v="1"/>
    <s v="games/video games"/>
    <n v="73.030674846625772"/>
    <x v="6"/>
    <x v="11"/>
  </r>
  <r>
    <n v="26"/>
    <s v="Spencer-Bates"/>
    <s v="Optional responsive customer loyalty"/>
    <n v="107500"/>
    <n v="51814"/>
    <n v="-0.5180093023255814"/>
    <x v="3"/>
    <n v="1480"/>
    <s v="US"/>
    <s v="USD"/>
    <x v="26"/>
    <x v="26"/>
    <b v="0"/>
    <b v="0"/>
    <s v="theater/plays"/>
    <n v="35.009459459459457"/>
    <x v="3"/>
    <x v="3"/>
  </r>
  <r>
    <n v="27"/>
    <s v="Best, Carr and Williams"/>
    <s v="Diverse transitional migration"/>
    <n v="2000"/>
    <n v="1599"/>
    <n v="-0.20050000000000001"/>
    <x v="0"/>
    <n v="15"/>
    <s v="US"/>
    <s v="USD"/>
    <x v="27"/>
    <x v="27"/>
    <b v="0"/>
    <b v="0"/>
    <s v="music/rock"/>
    <n v="106.6"/>
    <x v="1"/>
    <x v="1"/>
  </r>
  <r>
    <n v="28"/>
    <s v="Campbell, Brown and Powell"/>
    <s v="Synchronized global task-force"/>
    <n v="130800"/>
    <n v="137635"/>
    <n v="5.2255351681957184E-2"/>
    <x v="1"/>
    <n v="2220"/>
    <s v="US"/>
    <s v="USD"/>
    <x v="28"/>
    <x v="28"/>
    <b v="0"/>
    <b v="1"/>
    <s v="theater/plays"/>
    <n v="61.997747747747745"/>
    <x v="3"/>
    <x v="3"/>
  </r>
  <r>
    <n v="29"/>
    <s v="Johnson, Parker and Haynes"/>
    <s v="Focused 6thgeneration forecast"/>
    <n v="45900"/>
    <n v="150965"/>
    <n v="2.2889978213507627"/>
    <x v="1"/>
    <n v="1606"/>
    <s v="CH"/>
    <s v="CHF"/>
    <x v="29"/>
    <x v="29"/>
    <b v="0"/>
    <b v="0"/>
    <s v="film &amp; video/shorts"/>
    <n v="94.000622665006233"/>
    <x v="4"/>
    <x v="12"/>
  </r>
  <r>
    <n v="30"/>
    <s v="Clark-Cooke"/>
    <s v="Down-sized analyzing challenge"/>
    <n v="9000"/>
    <n v="14455"/>
    <n v="0.60611111111111116"/>
    <x v="1"/>
    <n v="129"/>
    <s v="US"/>
    <s v="USD"/>
    <x v="30"/>
    <x v="30"/>
    <b v="0"/>
    <b v="0"/>
    <s v="film &amp; video/animation"/>
    <n v="112.05426356589147"/>
    <x v="4"/>
    <x v="10"/>
  </r>
  <r>
    <n v="31"/>
    <s v="Schroeder Ltd"/>
    <s v="Progressive needs-based focus group"/>
    <n v="3500"/>
    <n v="10850"/>
    <n v="2.1"/>
    <x v="1"/>
    <n v="226"/>
    <s v="GB"/>
    <s v="GBP"/>
    <x v="31"/>
    <x v="31"/>
    <b v="0"/>
    <b v="0"/>
    <s v="games/video games"/>
    <n v="48.008849557522126"/>
    <x v="6"/>
    <x v="11"/>
  </r>
  <r>
    <n v="32"/>
    <s v="Jackson PLC"/>
    <s v="Ergonomic 6thgeneration success"/>
    <n v="101000"/>
    <n v="87676"/>
    <n v="-0.13192079207920793"/>
    <x v="0"/>
    <n v="2307"/>
    <s v="IT"/>
    <s v="EUR"/>
    <x v="32"/>
    <x v="32"/>
    <b v="0"/>
    <b v="0"/>
    <s v="film &amp; video/documentary"/>
    <n v="38.004334633723452"/>
    <x v="4"/>
    <x v="4"/>
  </r>
  <r>
    <n v="33"/>
    <s v="Blair, Collins and Carter"/>
    <s v="Exclusive interactive approach"/>
    <n v="50200"/>
    <n v="189666"/>
    <n v="2.7782071713147412"/>
    <x v="1"/>
    <n v="5419"/>
    <s v="US"/>
    <s v="USD"/>
    <x v="33"/>
    <x v="33"/>
    <b v="0"/>
    <b v="0"/>
    <s v="theater/plays"/>
    <n v="35.000184535892231"/>
    <x v="3"/>
    <x v="3"/>
  </r>
  <r>
    <n v="34"/>
    <s v="Maldonado and Sons"/>
    <s v="Reverse-engineered asynchronous archive"/>
    <n v="9300"/>
    <n v="14025"/>
    <n v="0.50806451612903225"/>
    <x v="1"/>
    <n v="165"/>
    <s v="US"/>
    <s v="USD"/>
    <x v="34"/>
    <x v="34"/>
    <b v="0"/>
    <b v="0"/>
    <s v="film &amp; video/documentary"/>
    <n v="85"/>
    <x v="4"/>
    <x v="4"/>
  </r>
  <r>
    <n v="35"/>
    <s v="Mitchell and Sons"/>
    <s v="Synergized intangible challenge"/>
    <n v="125500"/>
    <n v="188628"/>
    <n v="0.50301195219123507"/>
    <x v="1"/>
    <n v="1965"/>
    <s v="DK"/>
    <s v="DKK"/>
    <x v="35"/>
    <x v="35"/>
    <b v="0"/>
    <b v="1"/>
    <s v="film &amp; video/drama"/>
    <n v="95.993893129770996"/>
    <x v="4"/>
    <x v="6"/>
  </r>
  <r>
    <n v="36"/>
    <s v="Jackson-Lewis"/>
    <s v="Monitored multi-state encryption"/>
    <n v="700"/>
    <n v="1101"/>
    <n v="0.57285714285714284"/>
    <x v="1"/>
    <n v="16"/>
    <s v="US"/>
    <s v="USD"/>
    <x v="36"/>
    <x v="36"/>
    <b v="0"/>
    <b v="0"/>
    <s v="theater/plays"/>
    <n v="68.8125"/>
    <x v="3"/>
    <x v="3"/>
  </r>
  <r>
    <n v="37"/>
    <s v="Black, Armstrong and Anderson"/>
    <s v="Profound attitude-oriented functionalities"/>
    <n v="8100"/>
    <n v="11339"/>
    <n v="0.39987654320987653"/>
    <x v="1"/>
    <n v="107"/>
    <s v="US"/>
    <s v="USD"/>
    <x v="37"/>
    <x v="37"/>
    <b v="0"/>
    <b v="1"/>
    <s v="publishing/fiction"/>
    <n v="105.97196261682242"/>
    <x v="5"/>
    <x v="13"/>
  </r>
  <r>
    <n v="38"/>
    <s v="Maldonado-Gonzalez"/>
    <s v="Digitized client-driven database"/>
    <n v="3100"/>
    <n v="10085"/>
    <n v="2.2532258064516131"/>
    <x v="1"/>
    <n v="134"/>
    <s v="US"/>
    <s v="USD"/>
    <x v="38"/>
    <x v="38"/>
    <b v="0"/>
    <b v="0"/>
    <s v="photography/photography books"/>
    <n v="75.261194029850742"/>
    <x v="7"/>
    <x v="14"/>
  </r>
  <r>
    <n v="39"/>
    <s v="Kim-Rice"/>
    <s v="Organized bi-directional function"/>
    <n v="9900"/>
    <n v="5027"/>
    <n v="-0.49222222222222223"/>
    <x v="0"/>
    <n v="88"/>
    <s v="DK"/>
    <s v="DKK"/>
    <x v="39"/>
    <x v="39"/>
    <b v="0"/>
    <b v="0"/>
    <s v="theater/plays"/>
    <n v="57.125"/>
    <x v="3"/>
    <x v="3"/>
  </r>
  <r>
    <n v="40"/>
    <s v="Garcia, Garcia and Lopez"/>
    <s v="Reduced stable middleware"/>
    <n v="8800"/>
    <n v="14878"/>
    <n v="0.69068181818181817"/>
    <x v="1"/>
    <n v="198"/>
    <s v="US"/>
    <s v="USD"/>
    <x v="40"/>
    <x v="40"/>
    <b v="0"/>
    <b v="1"/>
    <s v="technology/wearables"/>
    <n v="75.141414141414145"/>
    <x v="2"/>
    <x v="8"/>
  </r>
  <r>
    <n v="41"/>
    <s v="Watts Group"/>
    <s v="Universal 5thgeneration neural-net"/>
    <n v="5600"/>
    <n v="11924"/>
    <n v="1.1292857142857142"/>
    <x v="1"/>
    <n v="111"/>
    <s v="IT"/>
    <s v="EUR"/>
    <x v="41"/>
    <x v="41"/>
    <b v="0"/>
    <b v="1"/>
    <s v="music/rock"/>
    <n v="107.42342342342343"/>
    <x v="1"/>
    <x v="1"/>
  </r>
  <r>
    <n v="42"/>
    <s v="Werner-Bryant"/>
    <s v="Virtual uniform frame"/>
    <n v="1800"/>
    <n v="7991"/>
    <n v="3.4394444444444443"/>
    <x v="1"/>
    <n v="222"/>
    <s v="US"/>
    <s v="USD"/>
    <x v="42"/>
    <x v="42"/>
    <b v="0"/>
    <b v="0"/>
    <s v="food/food trucks"/>
    <n v="35.995495495495497"/>
    <x v="0"/>
    <x v="0"/>
  </r>
  <r>
    <n v="43"/>
    <s v="Schmitt-Mendoza"/>
    <s v="Profound explicit paradigm"/>
    <n v="90200"/>
    <n v="167717"/>
    <n v="0.85939024390243901"/>
    <x v="1"/>
    <n v="6212"/>
    <s v="US"/>
    <s v="USD"/>
    <x v="43"/>
    <x v="43"/>
    <b v="0"/>
    <b v="0"/>
    <s v="publishing/radio &amp; podcasts"/>
    <n v="26.998873148744366"/>
    <x v="5"/>
    <x v="15"/>
  </r>
  <r>
    <n v="44"/>
    <s v="Reid-Mccullough"/>
    <s v="Visionary real-time groupware"/>
    <n v="1600"/>
    <n v="10541"/>
    <n v="5.5881249999999998"/>
    <x v="1"/>
    <n v="98"/>
    <s v="DK"/>
    <s v="DKK"/>
    <x v="44"/>
    <x v="44"/>
    <b v="0"/>
    <b v="0"/>
    <s v="publishing/fiction"/>
    <n v="107.56122448979592"/>
    <x v="5"/>
    <x v="13"/>
  </r>
  <r>
    <n v="45"/>
    <s v="Woods-Clark"/>
    <s v="Networked tertiary Graphical User Interface"/>
    <n v="9500"/>
    <n v="4530"/>
    <n v="-0.52315789473684216"/>
    <x v="0"/>
    <n v="48"/>
    <s v="US"/>
    <s v="USD"/>
    <x v="45"/>
    <x v="45"/>
    <b v="0"/>
    <b v="1"/>
    <s v="theater/plays"/>
    <n v="94.375"/>
    <x v="3"/>
    <x v="3"/>
  </r>
  <r>
    <n v="46"/>
    <s v="Vaughn, Hunt and Caldwell"/>
    <s v="Virtual grid-enabled task-force"/>
    <n v="3700"/>
    <n v="4247"/>
    <n v="0.14783783783783783"/>
    <x v="1"/>
    <n v="92"/>
    <s v="US"/>
    <s v="USD"/>
    <x v="46"/>
    <x v="46"/>
    <b v="0"/>
    <b v="0"/>
    <s v="music/rock"/>
    <n v="46.163043478260867"/>
    <x v="1"/>
    <x v="1"/>
  </r>
  <r>
    <n v="47"/>
    <s v="Bennett and Sons"/>
    <s v="Function-based multi-state software"/>
    <n v="1500"/>
    <n v="7129"/>
    <n v="3.7526666666666668"/>
    <x v="1"/>
    <n v="149"/>
    <s v="US"/>
    <s v="USD"/>
    <x v="47"/>
    <x v="47"/>
    <b v="0"/>
    <b v="0"/>
    <s v="theater/plays"/>
    <n v="47.845637583892618"/>
    <x v="3"/>
    <x v="3"/>
  </r>
  <r>
    <n v="48"/>
    <s v="Lamb Inc"/>
    <s v="Optimized leadingedge concept"/>
    <n v="33300"/>
    <n v="128862"/>
    <n v="2.86972972972973"/>
    <x v="1"/>
    <n v="2431"/>
    <s v="US"/>
    <s v="USD"/>
    <x v="48"/>
    <x v="48"/>
    <b v="0"/>
    <b v="0"/>
    <s v="theater/plays"/>
    <n v="53.007815713698065"/>
    <x v="3"/>
    <x v="3"/>
  </r>
  <r>
    <n v="49"/>
    <s v="Casey-Kelly"/>
    <s v="Sharable holistic interface"/>
    <n v="7200"/>
    <n v="13653"/>
    <n v="0.89624999999999999"/>
    <x v="1"/>
    <n v="303"/>
    <s v="US"/>
    <s v="USD"/>
    <x v="49"/>
    <x v="49"/>
    <b v="0"/>
    <b v="0"/>
    <s v="music/rock"/>
    <n v="45.059405940594061"/>
    <x v="1"/>
    <x v="1"/>
  </r>
  <r>
    <n v="50"/>
    <s v="Jones, Taylor and Moore"/>
    <s v="Down-sized system-worthy secured line"/>
    <n v="100"/>
    <n v="2"/>
    <n v="-0.98"/>
    <x v="0"/>
    <n v="1"/>
    <s v="IT"/>
    <s v="EUR"/>
    <x v="50"/>
    <x v="50"/>
    <b v="0"/>
    <b v="0"/>
    <s v="music/metal"/>
    <n v="2"/>
    <x v="1"/>
    <x v="16"/>
  </r>
  <r>
    <n v="51"/>
    <s v="Bradshaw, Gill and Donovan"/>
    <s v="Inverse secondary infrastructure"/>
    <n v="158100"/>
    <n v="145243"/>
    <n v="-8.1321948134092353E-2"/>
    <x v="0"/>
    <n v="1467"/>
    <s v="GB"/>
    <s v="GBP"/>
    <x v="51"/>
    <x v="51"/>
    <b v="0"/>
    <b v="1"/>
    <s v="technology/wearables"/>
    <n v="99.006816632583508"/>
    <x v="2"/>
    <x v="8"/>
  </r>
  <r>
    <n v="52"/>
    <s v="Hernandez, Rodriguez and Clark"/>
    <s v="Organic foreground leverage"/>
    <n v="7200"/>
    <n v="2459"/>
    <n v="-0.65847222222222224"/>
    <x v="0"/>
    <n v="75"/>
    <s v="US"/>
    <s v="USD"/>
    <x v="52"/>
    <x v="52"/>
    <b v="0"/>
    <b v="0"/>
    <s v="theater/plays"/>
    <n v="32.786666666666669"/>
    <x v="3"/>
    <x v="3"/>
  </r>
  <r>
    <n v="53"/>
    <s v="Smith-Jones"/>
    <s v="Reverse-engineered static concept"/>
    <n v="8800"/>
    <n v="12356"/>
    <n v="0.40409090909090911"/>
    <x v="1"/>
    <n v="209"/>
    <s v="US"/>
    <s v="USD"/>
    <x v="53"/>
    <x v="53"/>
    <b v="0"/>
    <b v="0"/>
    <s v="film &amp; video/drama"/>
    <n v="59.119617224880386"/>
    <x v="4"/>
    <x v="6"/>
  </r>
  <r>
    <n v="54"/>
    <s v="Roy PLC"/>
    <s v="Multi-channeled neutral customer loyalty"/>
    <n v="6000"/>
    <n v="5392"/>
    <n v="-0.10133333333333333"/>
    <x v="0"/>
    <n v="120"/>
    <s v="US"/>
    <s v="USD"/>
    <x v="54"/>
    <x v="54"/>
    <b v="0"/>
    <b v="0"/>
    <s v="technology/wearables"/>
    <n v="44.93333333333333"/>
    <x v="2"/>
    <x v="8"/>
  </r>
  <r>
    <n v="55"/>
    <s v="Wright, Brooks and Villarreal"/>
    <s v="Reverse-engineered bifurcated strategy"/>
    <n v="6600"/>
    <n v="11746"/>
    <n v="0.77969696969696967"/>
    <x v="1"/>
    <n v="131"/>
    <s v="US"/>
    <s v="USD"/>
    <x v="55"/>
    <x v="55"/>
    <b v="0"/>
    <b v="0"/>
    <s v="music/jazz"/>
    <n v="89.664122137404576"/>
    <x v="1"/>
    <x v="17"/>
  </r>
  <r>
    <n v="56"/>
    <s v="Flores, Miller and Johnson"/>
    <s v="Horizontal context-sensitive knowledge user"/>
    <n v="8000"/>
    <n v="11493"/>
    <n v="0.43662499999999999"/>
    <x v="1"/>
    <n v="164"/>
    <s v="US"/>
    <s v="USD"/>
    <x v="56"/>
    <x v="56"/>
    <b v="0"/>
    <b v="0"/>
    <s v="technology/wearables"/>
    <n v="70.079268292682926"/>
    <x v="2"/>
    <x v="8"/>
  </r>
  <r>
    <n v="57"/>
    <s v="Bridges, Freeman and Kim"/>
    <s v="Cross-group multi-state task-force"/>
    <n v="2900"/>
    <n v="6243"/>
    <n v="1.1527586206896552"/>
    <x v="1"/>
    <n v="201"/>
    <s v="US"/>
    <s v="USD"/>
    <x v="57"/>
    <x v="57"/>
    <b v="0"/>
    <b v="0"/>
    <s v="games/video games"/>
    <n v="31.059701492537314"/>
    <x v="6"/>
    <x v="11"/>
  </r>
  <r>
    <n v="58"/>
    <s v="Anderson-Perez"/>
    <s v="Expanded 3rdgeneration strategy"/>
    <n v="2700"/>
    <n v="6132"/>
    <n v="1.2711111111111111"/>
    <x v="1"/>
    <n v="211"/>
    <s v="US"/>
    <s v="USD"/>
    <x v="58"/>
    <x v="58"/>
    <b v="0"/>
    <b v="0"/>
    <s v="theater/plays"/>
    <n v="29.061611374407583"/>
    <x v="3"/>
    <x v="3"/>
  </r>
  <r>
    <n v="59"/>
    <s v="Wright, Fox and Marks"/>
    <s v="Assimilated real-time support"/>
    <n v="1400"/>
    <n v="3851"/>
    <n v="1.7507142857142857"/>
    <x v="1"/>
    <n v="128"/>
    <s v="US"/>
    <s v="USD"/>
    <x v="59"/>
    <x v="59"/>
    <b v="0"/>
    <b v="1"/>
    <s v="theater/plays"/>
    <n v="30.0859375"/>
    <x v="3"/>
    <x v="3"/>
  </r>
  <r>
    <n v="60"/>
    <s v="Crawford-Peters"/>
    <s v="User-centric regional database"/>
    <n v="94200"/>
    <n v="135997"/>
    <n v="0.44370488322717622"/>
    <x v="1"/>
    <n v="1600"/>
    <s v="CA"/>
    <s v="CAD"/>
    <x v="60"/>
    <x v="60"/>
    <b v="0"/>
    <b v="0"/>
    <s v="theater/plays"/>
    <n v="84.998125000000002"/>
    <x v="3"/>
    <x v="3"/>
  </r>
  <r>
    <n v="61"/>
    <s v="Romero-Hoffman"/>
    <s v="Open-source zero administration complexity"/>
    <n v="199200"/>
    <n v="184750"/>
    <n v="-7.2540160642570281E-2"/>
    <x v="0"/>
    <n v="2253"/>
    <s v="CA"/>
    <s v="CAD"/>
    <x v="61"/>
    <x v="61"/>
    <b v="0"/>
    <b v="0"/>
    <s v="theater/plays"/>
    <n v="82.001775410563695"/>
    <x v="3"/>
    <x v="3"/>
  </r>
  <r>
    <n v="62"/>
    <s v="Sparks-West"/>
    <s v="Organized incremental standardization"/>
    <n v="2000"/>
    <n v="14452"/>
    <n v="6.226"/>
    <x v="1"/>
    <n v="249"/>
    <s v="US"/>
    <s v="USD"/>
    <x v="62"/>
    <x v="62"/>
    <b v="0"/>
    <b v="0"/>
    <s v="technology/web"/>
    <n v="58.040160642570278"/>
    <x v="2"/>
    <x v="2"/>
  </r>
  <r>
    <n v="63"/>
    <s v="Baker, Morgan and Brown"/>
    <s v="Assimilated didactic open system"/>
    <n v="4700"/>
    <n v="557"/>
    <n v="-0.88148936170212766"/>
    <x v="0"/>
    <n v="5"/>
    <s v="US"/>
    <s v="USD"/>
    <x v="63"/>
    <x v="63"/>
    <b v="0"/>
    <b v="0"/>
    <s v="theater/plays"/>
    <n v="111.4"/>
    <x v="3"/>
    <x v="3"/>
  </r>
  <r>
    <n v="64"/>
    <s v="Mosley-Gilbert"/>
    <s v="Vision-oriented logistical intranet"/>
    <n v="2800"/>
    <n v="2734"/>
    <n v="-2.3571428571428573E-2"/>
    <x v="0"/>
    <n v="38"/>
    <s v="US"/>
    <s v="USD"/>
    <x v="64"/>
    <x v="64"/>
    <b v="0"/>
    <b v="1"/>
    <s v="technology/web"/>
    <n v="71.94736842105263"/>
    <x v="2"/>
    <x v="2"/>
  </r>
  <r>
    <n v="65"/>
    <s v="Berry-Boyer"/>
    <s v="Mandatory incremental projection"/>
    <n v="6100"/>
    <n v="14405"/>
    <n v="1.3614754098360655"/>
    <x v="1"/>
    <n v="236"/>
    <s v="US"/>
    <s v="USD"/>
    <x v="65"/>
    <x v="65"/>
    <b v="0"/>
    <b v="0"/>
    <s v="theater/plays"/>
    <n v="61.038135593220339"/>
    <x v="3"/>
    <x v="3"/>
  </r>
  <r>
    <n v="66"/>
    <s v="Sanders-Allen"/>
    <s v="Grass-roots needs-based encryption"/>
    <n v="2900"/>
    <n v="1307"/>
    <n v="-0.54931034482758623"/>
    <x v="0"/>
    <n v="12"/>
    <s v="US"/>
    <s v="USD"/>
    <x v="66"/>
    <x v="66"/>
    <b v="0"/>
    <b v="1"/>
    <s v="theater/plays"/>
    <n v="108.91666666666667"/>
    <x v="3"/>
    <x v="3"/>
  </r>
  <r>
    <n v="67"/>
    <s v="Lopez Inc"/>
    <s v="Team-oriented 6thgeneration middleware"/>
    <n v="72600"/>
    <n v="117892"/>
    <n v="0.62385674931129476"/>
    <x v="1"/>
    <n v="4065"/>
    <s v="GB"/>
    <s v="GBP"/>
    <x v="67"/>
    <x v="67"/>
    <b v="0"/>
    <b v="1"/>
    <s v="technology/wearables"/>
    <n v="29.001722017220171"/>
    <x v="2"/>
    <x v="8"/>
  </r>
  <r>
    <n v="68"/>
    <s v="Moreno-Turner"/>
    <s v="Inverse multi-tasking installation"/>
    <n v="5700"/>
    <n v="14508"/>
    <n v="1.5452631578947369"/>
    <x v="1"/>
    <n v="246"/>
    <s v="IT"/>
    <s v="EUR"/>
    <x v="68"/>
    <x v="68"/>
    <b v="0"/>
    <b v="1"/>
    <s v="theater/plays"/>
    <n v="58.975609756097562"/>
    <x v="3"/>
    <x v="3"/>
  </r>
  <r>
    <n v="69"/>
    <s v="Jones-Watson"/>
    <s v="Switchable disintermediate moderator"/>
    <n v="7900"/>
    <n v="1901"/>
    <n v="-0.75936708860759494"/>
    <x v="3"/>
    <n v="17"/>
    <s v="US"/>
    <s v="USD"/>
    <x v="69"/>
    <x v="69"/>
    <b v="0"/>
    <b v="0"/>
    <s v="theater/plays"/>
    <n v="111.82352941176471"/>
    <x v="3"/>
    <x v="3"/>
  </r>
  <r>
    <n v="70"/>
    <s v="Barker Inc"/>
    <s v="Re-engineered 24/7 task-force"/>
    <n v="128000"/>
    <n v="158389"/>
    <n v="0.23741406249999999"/>
    <x v="1"/>
    <n v="2475"/>
    <s v="IT"/>
    <s v="EUR"/>
    <x v="70"/>
    <x v="70"/>
    <b v="0"/>
    <b v="1"/>
    <s v="theater/plays"/>
    <n v="63.995555555555555"/>
    <x v="3"/>
    <x v="3"/>
  </r>
  <r>
    <n v="71"/>
    <s v="Tate, Bass and House"/>
    <s v="Organic object-oriented budgetary management"/>
    <n v="6000"/>
    <n v="6484"/>
    <n v="8.0666666666666664E-2"/>
    <x v="1"/>
    <n v="76"/>
    <s v="US"/>
    <s v="USD"/>
    <x v="71"/>
    <x v="49"/>
    <b v="0"/>
    <b v="0"/>
    <s v="theater/plays"/>
    <n v="85.315789473684205"/>
    <x v="3"/>
    <x v="3"/>
  </r>
  <r>
    <n v="72"/>
    <s v="Hampton, Lewis and Ray"/>
    <s v="Seamless coherent parallelism"/>
    <n v="600"/>
    <n v="4022"/>
    <n v="5.7033333333333331"/>
    <x v="1"/>
    <n v="54"/>
    <s v="US"/>
    <s v="USD"/>
    <x v="72"/>
    <x v="71"/>
    <b v="0"/>
    <b v="0"/>
    <s v="film &amp; video/animation"/>
    <n v="74.481481481481481"/>
    <x v="4"/>
    <x v="10"/>
  </r>
  <r>
    <n v="73"/>
    <s v="Collins-Goodman"/>
    <s v="Cross-platform even-keeled initiative"/>
    <n v="1400"/>
    <n v="9253"/>
    <n v="5.609285714285714"/>
    <x v="1"/>
    <n v="88"/>
    <s v="US"/>
    <s v="USD"/>
    <x v="73"/>
    <x v="72"/>
    <b v="0"/>
    <b v="0"/>
    <s v="music/jazz"/>
    <n v="105.14772727272727"/>
    <x v="1"/>
    <x v="17"/>
  </r>
  <r>
    <n v="74"/>
    <s v="Davis-Michael"/>
    <s v="Progressive tertiary framework"/>
    <n v="3900"/>
    <n v="4776"/>
    <n v="0.22461538461538461"/>
    <x v="1"/>
    <n v="85"/>
    <s v="GB"/>
    <s v="GBP"/>
    <x v="74"/>
    <x v="73"/>
    <b v="0"/>
    <b v="0"/>
    <s v="music/metal"/>
    <n v="56.188235294117646"/>
    <x v="1"/>
    <x v="16"/>
  </r>
  <r>
    <n v="75"/>
    <s v="White, Torres and Bishop"/>
    <s v="Multi-layered dynamic protocol"/>
    <n v="9700"/>
    <n v="14606"/>
    <n v="0.50577319587628866"/>
    <x v="1"/>
    <n v="170"/>
    <s v="US"/>
    <s v="USD"/>
    <x v="75"/>
    <x v="74"/>
    <b v="0"/>
    <b v="0"/>
    <s v="photography/photography books"/>
    <n v="85.917647058823533"/>
    <x v="7"/>
    <x v="14"/>
  </r>
  <r>
    <n v="76"/>
    <s v="Martin, Conway and Larsen"/>
    <s v="Horizontal next generation function"/>
    <n v="122900"/>
    <n v="95993"/>
    <n v="-0.21893409275834011"/>
    <x v="0"/>
    <n v="1684"/>
    <s v="US"/>
    <s v="USD"/>
    <x v="76"/>
    <x v="75"/>
    <b v="1"/>
    <b v="1"/>
    <s v="theater/plays"/>
    <n v="57.00296912114014"/>
    <x v="3"/>
    <x v="3"/>
  </r>
  <r>
    <n v="77"/>
    <s v="Acevedo-Huffman"/>
    <s v="Pre-emptive impactful model"/>
    <n v="9500"/>
    <n v="4460"/>
    <n v="-0.53052631578947373"/>
    <x v="0"/>
    <n v="56"/>
    <s v="US"/>
    <s v="USD"/>
    <x v="77"/>
    <x v="76"/>
    <b v="0"/>
    <b v="1"/>
    <s v="film &amp; video/animation"/>
    <n v="79.642857142857139"/>
    <x v="4"/>
    <x v="10"/>
  </r>
  <r>
    <n v="78"/>
    <s v="Montgomery, Larson and Spencer"/>
    <s v="User-centric bifurcated knowledge user"/>
    <n v="4500"/>
    <n v="13536"/>
    <n v="2.008"/>
    <x v="1"/>
    <n v="330"/>
    <s v="US"/>
    <s v="USD"/>
    <x v="78"/>
    <x v="77"/>
    <b v="0"/>
    <b v="0"/>
    <s v="publishing/translations"/>
    <n v="41.018181818181816"/>
    <x v="5"/>
    <x v="18"/>
  </r>
  <r>
    <n v="79"/>
    <s v="Soto LLC"/>
    <s v="Triple-buffered reciprocal project"/>
    <n v="57800"/>
    <n v="40228"/>
    <n v="-0.3040138408304498"/>
    <x v="0"/>
    <n v="838"/>
    <s v="US"/>
    <s v="USD"/>
    <x v="79"/>
    <x v="78"/>
    <b v="0"/>
    <b v="0"/>
    <s v="theater/plays"/>
    <n v="48.004773269689736"/>
    <x v="3"/>
    <x v="3"/>
  </r>
  <r>
    <n v="80"/>
    <s v="Sutton, Barrett and Tucker"/>
    <s v="Cross-platform needs-based approach"/>
    <n v="1100"/>
    <n v="7012"/>
    <n v="5.374545454545455"/>
    <x v="1"/>
    <n v="127"/>
    <s v="US"/>
    <s v="USD"/>
    <x v="80"/>
    <x v="79"/>
    <b v="0"/>
    <b v="0"/>
    <s v="games/video games"/>
    <n v="55.212598425196852"/>
    <x v="6"/>
    <x v="11"/>
  </r>
  <r>
    <n v="81"/>
    <s v="Gomez, Bailey and Flores"/>
    <s v="User-friendly static contingency"/>
    <n v="16800"/>
    <n v="37857"/>
    <n v="1.2533928571428572"/>
    <x v="1"/>
    <n v="411"/>
    <s v="US"/>
    <s v="USD"/>
    <x v="81"/>
    <x v="80"/>
    <b v="0"/>
    <b v="0"/>
    <s v="music/rock"/>
    <n v="92.109489051094897"/>
    <x v="1"/>
    <x v="1"/>
  </r>
  <r>
    <n v="82"/>
    <s v="Porter-George"/>
    <s v="Reactive content-based framework"/>
    <n v="1000"/>
    <n v="14973"/>
    <n v="13.973000000000001"/>
    <x v="1"/>
    <n v="180"/>
    <s v="GB"/>
    <s v="GBP"/>
    <x v="82"/>
    <x v="4"/>
    <b v="0"/>
    <b v="1"/>
    <s v="games/video games"/>
    <n v="83.183333333333337"/>
    <x v="6"/>
    <x v="11"/>
  </r>
  <r>
    <n v="83"/>
    <s v="Fitzgerald PLC"/>
    <s v="Realigned user-facing concept"/>
    <n v="106400"/>
    <n v="39996"/>
    <n v="-0.62409774436090226"/>
    <x v="0"/>
    <n v="1000"/>
    <s v="US"/>
    <s v="USD"/>
    <x v="83"/>
    <x v="81"/>
    <b v="0"/>
    <b v="0"/>
    <s v="music/electric music"/>
    <n v="39.996000000000002"/>
    <x v="1"/>
    <x v="5"/>
  </r>
  <r>
    <n v="84"/>
    <s v="Cisneros-Burton"/>
    <s v="Public-key zero tolerance orchestration"/>
    <n v="31400"/>
    <n v="41564"/>
    <n v="0.32369426751592356"/>
    <x v="1"/>
    <n v="374"/>
    <s v="US"/>
    <s v="USD"/>
    <x v="84"/>
    <x v="82"/>
    <b v="0"/>
    <b v="0"/>
    <s v="technology/wearables"/>
    <n v="111.1336898395722"/>
    <x v="2"/>
    <x v="8"/>
  </r>
  <r>
    <n v="85"/>
    <s v="Hill, Lawson and Wilkinson"/>
    <s v="Multi-tiered eco-centric architecture"/>
    <n v="4900"/>
    <n v="6430"/>
    <n v="0.3122448979591837"/>
    <x v="1"/>
    <n v="71"/>
    <s v="AU"/>
    <s v="AUD"/>
    <x v="85"/>
    <x v="83"/>
    <b v="0"/>
    <b v="0"/>
    <s v="music/indie rock"/>
    <n v="90.563380281690144"/>
    <x v="1"/>
    <x v="7"/>
  </r>
  <r>
    <n v="86"/>
    <s v="Davis-Smith"/>
    <s v="Organic motivating firmware"/>
    <n v="7400"/>
    <n v="12405"/>
    <n v="0.67635135135135138"/>
    <x v="1"/>
    <n v="203"/>
    <s v="US"/>
    <s v="USD"/>
    <x v="86"/>
    <x v="84"/>
    <b v="1"/>
    <b v="0"/>
    <s v="theater/plays"/>
    <n v="61.108374384236456"/>
    <x v="3"/>
    <x v="3"/>
  </r>
  <r>
    <n v="87"/>
    <s v="Farrell and Sons"/>
    <s v="Synergized 4thgeneration conglomeration"/>
    <n v="198500"/>
    <n v="123040"/>
    <n v="-0.38015113350125945"/>
    <x v="0"/>
    <n v="1482"/>
    <s v="AU"/>
    <s v="AUD"/>
    <x v="87"/>
    <x v="85"/>
    <b v="0"/>
    <b v="1"/>
    <s v="music/rock"/>
    <n v="83.022941970310384"/>
    <x v="1"/>
    <x v="1"/>
  </r>
  <r>
    <n v="88"/>
    <s v="Clark Group"/>
    <s v="Grass-roots fault-tolerant policy"/>
    <n v="4800"/>
    <n v="12516"/>
    <n v="1.6074999999999999"/>
    <x v="1"/>
    <n v="113"/>
    <s v="US"/>
    <s v="USD"/>
    <x v="88"/>
    <x v="86"/>
    <b v="0"/>
    <b v="0"/>
    <s v="publishing/translations"/>
    <n v="110.76106194690266"/>
    <x v="5"/>
    <x v="18"/>
  </r>
  <r>
    <n v="89"/>
    <s v="White, Singleton and Zimmerman"/>
    <s v="Monitored scalable knowledgebase"/>
    <n v="3400"/>
    <n v="8588"/>
    <n v="1.5258823529411765"/>
    <x v="1"/>
    <n v="96"/>
    <s v="US"/>
    <s v="USD"/>
    <x v="89"/>
    <x v="87"/>
    <b v="0"/>
    <b v="0"/>
    <s v="theater/plays"/>
    <n v="89.458333333333329"/>
    <x v="3"/>
    <x v="3"/>
  </r>
  <r>
    <n v="90"/>
    <s v="Kramer Group"/>
    <s v="Synergistic explicit parallelism"/>
    <n v="7800"/>
    <n v="6132"/>
    <n v="-0.21384615384615385"/>
    <x v="0"/>
    <n v="106"/>
    <s v="US"/>
    <s v="USD"/>
    <x v="90"/>
    <x v="88"/>
    <b v="0"/>
    <b v="1"/>
    <s v="theater/plays"/>
    <n v="57.849056603773583"/>
    <x v="3"/>
    <x v="3"/>
  </r>
  <r>
    <n v="91"/>
    <s v="Frazier, Patrick and Smith"/>
    <s v="Enhanced systemic analyzer"/>
    <n v="154300"/>
    <n v="74688"/>
    <n v="-0.51595593000648088"/>
    <x v="0"/>
    <n v="679"/>
    <s v="IT"/>
    <s v="EUR"/>
    <x v="91"/>
    <x v="89"/>
    <b v="0"/>
    <b v="0"/>
    <s v="publishing/translations"/>
    <n v="109.99705449189985"/>
    <x v="5"/>
    <x v="18"/>
  </r>
  <r>
    <n v="92"/>
    <s v="Santos, Bell and Lloyd"/>
    <s v="Object-based analyzing knowledge user"/>
    <n v="20000"/>
    <n v="51775"/>
    <n v="1.5887500000000001"/>
    <x v="1"/>
    <n v="498"/>
    <s v="CH"/>
    <s v="CHF"/>
    <x v="92"/>
    <x v="40"/>
    <b v="0"/>
    <b v="1"/>
    <s v="games/video games"/>
    <n v="103.96586345381526"/>
    <x v="6"/>
    <x v="11"/>
  </r>
  <r>
    <n v="93"/>
    <s v="Hall and Sons"/>
    <s v="Pre-emptive radical architecture"/>
    <n v="108800"/>
    <n v="65877"/>
    <n v="-0.39451286764705884"/>
    <x v="3"/>
    <n v="610"/>
    <s v="US"/>
    <s v="USD"/>
    <x v="93"/>
    <x v="90"/>
    <b v="0"/>
    <b v="1"/>
    <s v="theater/plays"/>
    <n v="107.99508196721311"/>
    <x v="3"/>
    <x v="3"/>
  </r>
  <r>
    <n v="94"/>
    <s v="Hanson Inc"/>
    <s v="Grass-roots web-enabled contingency"/>
    <n v="2900"/>
    <n v="8807"/>
    <n v="2.036896551724138"/>
    <x v="1"/>
    <n v="180"/>
    <s v="GB"/>
    <s v="GBP"/>
    <x v="94"/>
    <x v="91"/>
    <b v="0"/>
    <b v="0"/>
    <s v="technology/web"/>
    <n v="48.927777777777777"/>
    <x v="2"/>
    <x v="2"/>
  </r>
  <r>
    <n v="95"/>
    <s v="Sanchez LLC"/>
    <s v="Stand-alone system-worthy standardization"/>
    <n v="900"/>
    <n v="1017"/>
    <n v="0.13"/>
    <x v="1"/>
    <n v="27"/>
    <s v="US"/>
    <s v="USD"/>
    <x v="95"/>
    <x v="92"/>
    <b v="0"/>
    <b v="0"/>
    <s v="film &amp; video/documentary"/>
    <n v="37.666666666666664"/>
    <x v="4"/>
    <x v="4"/>
  </r>
  <r>
    <n v="96"/>
    <s v="Howard Ltd"/>
    <s v="Down-sized systematic policy"/>
    <n v="69700"/>
    <n v="151513"/>
    <n v="1.1737876614060259"/>
    <x v="1"/>
    <n v="2331"/>
    <s v="US"/>
    <s v="USD"/>
    <x v="96"/>
    <x v="36"/>
    <b v="0"/>
    <b v="0"/>
    <s v="theater/plays"/>
    <n v="64.999141999141997"/>
    <x v="3"/>
    <x v="3"/>
  </r>
  <r>
    <n v="97"/>
    <s v="Stewart LLC"/>
    <s v="Cloned bi-directional architecture"/>
    <n v="1300"/>
    <n v="12047"/>
    <n v="8.2669230769230762"/>
    <x v="1"/>
    <n v="113"/>
    <s v="US"/>
    <s v="USD"/>
    <x v="48"/>
    <x v="93"/>
    <b v="0"/>
    <b v="0"/>
    <s v="food/food trucks"/>
    <n v="106.61061946902655"/>
    <x v="0"/>
    <x v="0"/>
  </r>
  <r>
    <n v="98"/>
    <s v="Arias, Allen and Miller"/>
    <s v="Seamless transitional portal"/>
    <n v="97800"/>
    <n v="32951"/>
    <n v="-0.66307770961145196"/>
    <x v="0"/>
    <n v="1220"/>
    <s v="AU"/>
    <s v="AUD"/>
    <x v="97"/>
    <x v="94"/>
    <b v="0"/>
    <b v="0"/>
    <s v="games/video games"/>
    <n v="27.009016393442622"/>
    <x v="6"/>
    <x v="11"/>
  </r>
  <r>
    <n v="99"/>
    <s v="Baker-Morris"/>
    <s v="Fully-configurable motivating approach"/>
    <n v="7600"/>
    <n v="14951"/>
    <n v="0.96723684210526317"/>
    <x v="1"/>
    <n v="164"/>
    <s v="US"/>
    <s v="USD"/>
    <x v="98"/>
    <x v="95"/>
    <b v="0"/>
    <b v="0"/>
    <s v="theater/plays"/>
    <n v="91.16463414634147"/>
    <x v="3"/>
    <x v="3"/>
  </r>
  <r>
    <n v="100"/>
    <s v="Tucker, Fox and Green"/>
    <s v="Upgradable fault-tolerant approach"/>
    <n v="100"/>
    <n v="1"/>
    <n v="-0.99"/>
    <x v="0"/>
    <n v="1"/>
    <s v="US"/>
    <s v="USD"/>
    <x v="99"/>
    <x v="96"/>
    <b v="0"/>
    <b v="0"/>
    <s v="theater/plays"/>
    <n v="1"/>
    <x v="3"/>
    <x v="3"/>
  </r>
  <r>
    <n v="101"/>
    <s v="Douglas LLC"/>
    <s v="Reduced heuristic moratorium"/>
    <n v="900"/>
    <n v="9193"/>
    <n v="9.2144444444444442"/>
    <x v="1"/>
    <n v="164"/>
    <s v="US"/>
    <s v="USD"/>
    <x v="100"/>
    <x v="97"/>
    <b v="0"/>
    <b v="1"/>
    <s v="music/electric music"/>
    <n v="56.054878048780488"/>
    <x v="1"/>
    <x v="5"/>
  </r>
  <r>
    <n v="102"/>
    <s v="Garcia Inc"/>
    <s v="Front-line web-enabled model"/>
    <n v="3700"/>
    <n v="10422"/>
    <n v="1.8167567567567569"/>
    <x v="1"/>
    <n v="336"/>
    <s v="US"/>
    <s v="USD"/>
    <x v="101"/>
    <x v="98"/>
    <b v="0"/>
    <b v="1"/>
    <s v="technology/wearables"/>
    <n v="31.017857142857142"/>
    <x v="2"/>
    <x v="8"/>
  </r>
  <r>
    <n v="103"/>
    <s v="Frye, Hunt and Powell"/>
    <s v="Polarized incremental emulation"/>
    <n v="10000"/>
    <n v="2461"/>
    <n v="-0.75390000000000001"/>
    <x v="0"/>
    <n v="37"/>
    <s v="IT"/>
    <s v="EUR"/>
    <x v="102"/>
    <x v="99"/>
    <b v="0"/>
    <b v="0"/>
    <s v="music/electric music"/>
    <n v="66.513513513513516"/>
    <x v="1"/>
    <x v="5"/>
  </r>
  <r>
    <n v="104"/>
    <s v="Smith, Wells and Nguyen"/>
    <s v="Self-enabling grid-enabled initiative"/>
    <n v="119200"/>
    <n v="170623"/>
    <n v="0.43140100671140941"/>
    <x v="1"/>
    <n v="1917"/>
    <s v="US"/>
    <s v="USD"/>
    <x v="103"/>
    <x v="100"/>
    <b v="0"/>
    <b v="0"/>
    <s v="music/indie rock"/>
    <n v="89.005216484089729"/>
    <x v="1"/>
    <x v="7"/>
  </r>
  <r>
    <n v="105"/>
    <s v="Charles-Johnson"/>
    <s v="Total fresh-thinking system engine"/>
    <n v="6800"/>
    <n v="9829"/>
    <n v="0.44544117647058823"/>
    <x v="1"/>
    <n v="95"/>
    <s v="US"/>
    <s v="USD"/>
    <x v="104"/>
    <x v="101"/>
    <b v="0"/>
    <b v="0"/>
    <s v="technology/web"/>
    <n v="103.46315789473684"/>
    <x v="2"/>
    <x v="2"/>
  </r>
  <r>
    <n v="106"/>
    <s v="Brandt, Carter and Wood"/>
    <s v="Ameliorated clear-thinking circuit"/>
    <n v="3900"/>
    <n v="14006"/>
    <n v="2.5912820512820511"/>
    <x v="1"/>
    <n v="147"/>
    <s v="US"/>
    <s v="USD"/>
    <x v="105"/>
    <x v="102"/>
    <b v="0"/>
    <b v="0"/>
    <s v="theater/plays"/>
    <n v="95.278911564625844"/>
    <x v="3"/>
    <x v="3"/>
  </r>
  <r>
    <n v="107"/>
    <s v="Tucker, Schmidt and Reid"/>
    <s v="Multi-layered encompassing installation"/>
    <n v="3500"/>
    <n v="6527"/>
    <n v="0.86485714285714288"/>
    <x v="1"/>
    <n v="86"/>
    <s v="US"/>
    <s v="USD"/>
    <x v="106"/>
    <x v="103"/>
    <b v="0"/>
    <b v="1"/>
    <s v="theater/plays"/>
    <n v="75.895348837209298"/>
    <x v="3"/>
    <x v="3"/>
  </r>
  <r>
    <n v="108"/>
    <s v="Decker Inc"/>
    <s v="Universal encompassing implementation"/>
    <n v="1500"/>
    <n v="8929"/>
    <n v="4.9526666666666666"/>
    <x v="1"/>
    <n v="83"/>
    <s v="US"/>
    <s v="USD"/>
    <x v="107"/>
    <x v="104"/>
    <b v="0"/>
    <b v="0"/>
    <s v="film &amp; video/documentary"/>
    <n v="107.57831325301204"/>
    <x v="4"/>
    <x v="4"/>
  </r>
  <r>
    <n v="109"/>
    <s v="Romero and Sons"/>
    <s v="Object-based client-server application"/>
    <n v="5200"/>
    <n v="3079"/>
    <n v="-0.4078846153846154"/>
    <x v="0"/>
    <n v="60"/>
    <s v="US"/>
    <s v="USD"/>
    <x v="108"/>
    <x v="105"/>
    <b v="0"/>
    <b v="0"/>
    <s v="film &amp; video/television"/>
    <n v="51.31666666666667"/>
    <x v="4"/>
    <x v="19"/>
  </r>
  <r>
    <n v="110"/>
    <s v="Castillo-Carey"/>
    <s v="Cross-platform solution-oriented process improvement"/>
    <n v="142400"/>
    <n v="21307"/>
    <n v="-0.85037219101123596"/>
    <x v="0"/>
    <n v="296"/>
    <s v="US"/>
    <s v="USD"/>
    <x v="109"/>
    <x v="106"/>
    <b v="0"/>
    <b v="0"/>
    <s v="food/food trucks"/>
    <n v="71.983108108108112"/>
    <x v="0"/>
    <x v="0"/>
  </r>
  <r>
    <n v="111"/>
    <s v="Hart-Briggs"/>
    <s v="Re-engineered user-facing approach"/>
    <n v="61400"/>
    <n v="73653"/>
    <n v="0.1995602605863192"/>
    <x v="1"/>
    <n v="676"/>
    <s v="US"/>
    <s v="USD"/>
    <x v="110"/>
    <x v="107"/>
    <b v="0"/>
    <b v="0"/>
    <s v="publishing/radio &amp; podcasts"/>
    <n v="108.95414201183432"/>
    <x v="5"/>
    <x v="15"/>
  </r>
  <r>
    <n v="112"/>
    <s v="Jones-Meyer"/>
    <s v="Re-engineered client-driven hub"/>
    <n v="4700"/>
    <n v="12635"/>
    <n v="1.6882978723404256"/>
    <x v="1"/>
    <n v="361"/>
    <s v="AU"/>
    <s v="AUD"/>
    <x v="111"/>
    <x v="108"/>
    <b v="0"/>
    <b v="0"/>
    <s v="technology/web"/>
    <n v="35"/>
    <x v="2"/>
    <x v="2"/>
  </r>
  <r>
    <n v="113"/>
    <s v="Wright, Hartman and Yu"/>
    <s v="User-friendly tertiary array"/>
    <n v="3300"/>
    <n v="12437"/>
    <n v="2.7687878787878786"/>
    <x v="1"/>
    <n v="131"/>
    <s v="US"/>
    <s v="USD"/>
    <x v="112"/>
    <x v="109"/>
    <b v="0"/>
    <b v="0"/>
    <s v="food/food trucks"/>
    <n v="94.938931297709928"/>
    <x v="0"/>
    <x v="0"/>
  </r>
  <r>
    <n v="114"/>
    <s v="Harper-Davis"/>
    <s v="Robust heuristic encoding"/>
    <n v="1900"/>
    <n v="13816"/>
    <n v="6.2715789473684209"/>
    <x v="1"/>
    <n v="126"/>
    <s v="US"/>
    <s v="USD"/>
    <x v="113"/>
    <x v="110"/>
    <b v="0"/>
    <b v="1"/>
    <s v="technology/wearables"/>
    <n v="109.65079365079364"/>
    <x v="2"/>
    <x v="8"/>
  </r>
  <r>
    <n v="115"/>
    <s v="Barrett PLC"/>
    <s v="Team-oriented clear-thinking capacity"/>
    <n v="166700"/>
    <n v="145382"/>
    <n v="-0.12788242351529694"/>
    <x v="0"/>
    <n v="3304"/>
    <s v="IT"/>
    <s v="EUR"/>
    <x v="114"/>
    <x v="111"/>
    <b v="0"/>
    <b v="0"/>
    <s v="publishing/fiction"/>
    <n v="44.001815980629537"/>
    <x v="5"/>
    <x v="13"/>
  </r>
  <r>
    <n v="116"/>
    <s v="David-Clark"/>
    <s v="De-engineered motivating standardization"/>
    <n v="7200"/>
    <n v="6336"/>
    <n v="-0.12"/>
    <x v="0"/>
    <n v="73"/>
    <s v="US"/>
    <s v="USD"/>
    <x v="115"/>
    <x v="112"/>
    <b v="0"/>
    <b v="0"/>
    <s v="theater/plays"/>
    <n v="86.794520547945211"/>
    <x v="3"/>
    <x v="3"/>
  </r>
  <r>
    <n v="117"/>
    <s v="Chaney-Dennis"/>
    <s v="Business-focused 24hour groupware"/>
    <n v="4900"/>
    <n v="8523"/>
    <n v="0.7393877551020408"/>
    <x v="1"/>
    <n v="275"/>
    <s v="US"/>
    <s v="USD"/>
    <x v="116"/>
    <x v="113"/>
    <b v="0"/>
    <b v="0"/>
    <s v="film &amp; video/television"/>
    <n v="30.992727272727272"/>
    <x v="4"/>
    <x v="19"/>
  </r>
  <r>
    <n v="118"/>
    <s v="Robinson, Lopez and Christensen"/>
    <s v="Organic next generation protocol"/>
    <n v="5400"/>
    <n v="6351"/>
    <n v="0.17611111111111111"/>
    <x v="1"/>
    <n v="67"/>
    <s v="US"/>
    <s v="USD"/>
    <x v="117"/>
    <x v="114"/>
    <b v="0"/>
    <b v="0"/>
    <s v="photography/photography books"/>
    <n v="94.791044776119406"/>
    <x v="7"/>
    <x v="14"/>
  </r>
  <r>
    <n v="119"/>
    <s v="Clark and Sons"/>
    <s v="Reverse-engineered full-range Internet solution"/>
    <n v="5000"/>
    <n v="10748"/>
    <n v="1.1496"/>
    <x v="1"/>
    <n v="154"/>
    <s v="US"/>
    <s v="USD"/>
    <x v="118"/>
    <x v="115"/>
    <b v="0"/>
    <b v="1"/>
    <s v="film &amp; video/documentary"/>
    <n v="69.79220779220779"/>
    <x v="4"/>
    <x v="4"/>
  </r>
  <r>
    <n v="120"/>
    <s v="Vega Group"/>
    <s v="Synchronized regional synergy"/>
    <n v="75100"/>
    <n v="112272"/>
    <n v="0.49496671105193074"/>
    <x v="1"/>
    <n v="1782"/>
    <s v="US"/>
    <s v="USD"/>
    <x v="119"/>
    <x v="116"/>
    <b v="0"/>
    <b v="1"/>
    <s v="games/mobile games"/>
    <n v="63.003367003367003"/>
    <x v="6"/>
    <x v="20"/>
  </r>
  <r>
    <n v="121"/>
    <s v="Brown-Brown"/>
    <s v="Multi-lateral homogeneous success"/>
    <n v="45300"/>
    <n v="99361"/>
    <n v="1.1933995584988963"/>
    <x v="1"/>
    <n v="903"/>
    <s v="US"/>
    <s v="USD"/>
    <x v="33"/>
    <x v="117"/>
    <b v="0"/>
    <b v="0"/>
    <s v="games/video games"/>
    <n v="110.0343300110742"/>
    <x v="6"/>
    <x v="11"/>
  </r>
  <r>
    <n v="122"/>
    <s v="Taylor PLC"/>
    <s v="Seamless zero-defect solution"/>
    <n v="136800"/>
    <n v="88055"/>
    <n v="-0.35632309941520468"/>
    <x v="0"/>
    <n v="3387"/>
    <s v="US"/>
    <s v="USD"/>
    <x v="120"/>
    <x v="95"/>
    <b v="0"/>
    <b v="0"/>
    <s v="publishing/fiction"/>
    <n v="25.997933274284026"/>
    <x v="5"/>
    <x v="13"/>
  </r>
  <r>
    <n v="123"/>
    <s v="Edwards-Lewis"/>
    <s v="Enhanced scalable concept"/>
    <n v="177700"/>
    <n v="33092"/>
    <n v="-0.81377602701181762"/>
    <x v="0"/>
    <n v="662"/>
    <s v="CA"/>
    <s v="CAD"/>
    <x v="121"/>
    <x v="118"/>
    <b v="1"/>
    <b v="0"/>
    <s v="theater/plays"/>
    <n v="49.987915407854985"/>
    <x v="3"/>
    <x v="3"/>
  </r>
  <r>
    <n v="124"/>
    <s v="Stanton, Neal and Rodriguez"/>
    <s v="Polarized uniform software"/>
    <n v="2600"/>
    <n v="9562"/>
    <n v="2.6776923076923076"/>
    <x v="1"/>
    <n v="94"/>
    <s v="IT"/>
    <s v="EUR"/>
    <x v="122"/>
    <x v="119"/>
    <b v="0"/>
    <b v="0"/>
    <s v="photography/photography books"/>
    <n v="101.72340425531915"/>
    <x v="7"/>
    <x v="14"/>
  </r>
  <r>
    <n v="125"/>
    <s v="Pratt LLC"/>
    <s v="Stand-alone web-enabled moderator"/>
    <n v="5300"/>
    <n v="8475"/>
    <n v="0.59905660377358494"/>
    <x v="1"/>
    <n v="180"/>
    <s v="US"/>
    <s v="USD"/>
    <x v="123"/>
    <x v="120"/>
    <b v="0"/>
    <b v="0"/>
    <s v="theater/plays"/>
    <n v="47.083333333333336"/>
    <x v="3"/>
    <x v="3"/>
  </r>
  <r>
    <n v="126"/>
    <s v="Gross PLC"/>
    <s v="Proactive methodical benchmark"/>
    <n v="180200"/>
    <n v="69617"/>
    <n v="-0.61366814650388457"/>
    <x v="0"/>
    <n v="774"/>
    <s v="US"/>
    <s v="USD"/>
    <x v="124"/>
    <x v="121"/>
    <b v="0"/>
    <b v="1"/>
    <s v="theater/plays"/>
    <n v="89.944444444444443"/>
    <x v="3"/>
    <x v="3"/>
  </r>
  <r>
    <n v="127"/>
    <s v="Martinez, Gomez and Dalton"/>
    <s v="Team-oriented 6thgeneration matrix"/>
    <n v="103200"/>
    <n v="53067"/>
    <n v="-0.48578488372093021"/>
    <x v="0"/>
    <n v="672"/>
    <s v="CA"/>
    <s v="CAD"/>
    <x v="125"/>
    <x v="122"/>
    <b v="0"/>
    <b v="0"/>
    <s v="theater/plays"/>
    <n v="78.96875"/>
    <x v="3"/>
    <x v="3"/>
  </r>
  <r>
    <n v="128"/>
    <s v="Allen-Curtis"/>
    <s v="Phased human-resource core"/>
    <n v="70600"/>
    <n v="42596"/>
    <n v="-0.39665722379603402"/>
    <x v="3"/>
    <n v="532"/>
    <s v="US"/>
    <s v="USD"/>
    <x v="126"/>
    <x v="123"/>
    <b v="0"/>
    <b v="0"/>
    <s v="music/rock"/>
    <n v="80.067669172932327"/>
    <x v="1"/>
    <x v="1"/>
  </r>
  <r>
    <n v="129"/>
    <s v="Morgan-Martinez"/>
    <s v="Mandatory tertiary implementation"/>
    <n v="148500"/>
    <n v="4756"/>
    <n v="-0.96797306397306393"/>
    <x v="3"/>
    <n v="55"/>
    <s v="AU"/>
    <s v="AUD"/>
    <x v="127"/>
    <x v="97"/>
    <b v="0"/>
    <b v="0"/>
    <s v="food/food trucks"/>
    <n v="86.472727272727269"/>
    <x v="0"/>
    <x v="0"/>
  </r>
  <r>
    <n v="130"/>
    <s v="Luna, Anderson and Fox"/>
    <s v="Secured directional encryption"/>
    <n v="9600"/>
    <n v="14925"/>
    <n v="0.5546875"/>
    <x v="1"/>
    <n v="533"/>
    <s v="DK"/>
    <s v="DKK"/>
    <x v="128"/>
    <x v="124"/>
    <b v="0"/>
    <b v="0"/>
    <s v="film &amp; video/drama"/>
    <n v="28.001876172607879"/>
    <x v="4"/>
    <x v="6"/>
  </r>
  <r>
    <n v="131"/>
    <s v="Fleming, Zhang and Henderson"/>
    <s v="Distributed 5thgeneration implementation"/>
    <n v="164700"/>
    <n v="166116"/>
    <n v="8.5974499089253188E-3"/>
    <x v="1"/>
    <n v="2443"/>
    <s v="GB"/>
    <s v="GBP"/>
    <x v="129"/>
    <x v="125"/>
    <b v="0"/>
    <b v="0"/>
    <s v="technology/web"/>
    <n v="67.996725337699544"/>
    <x v="2"/>
    <x v="2"/>
  </r>
  <r>
    <n v="132"/>
    <s v="Flowers and Sons"/>
    <s v="Virtual static core"/>
    <n v="3300"/>
    <n v="3834"/>
    <n v="0.16181818181818181"/>
    <x v="1"/>
    <n v="89"/>
    <s v="US"/>
    <s v="USD"/>
    <x v="130"/>
    <x v="126"/>
    <b v="0"/>
    <b v="1"/>
    <s v="theater/plays"/>
    <n v="43.078651685393261"/>
    <x v="3"/>
    <x v="3"/>
  </r>
  <r>
    <n v="133"/>
    <s v="Gates PLC"/>
    <s v="Secured content-based product"/>
    <n v="4500"/>
    <n v="13985"/>
    <n v="2.1077777777777778"/>
    <x v="1"/>
    <n v="159"/>
    <s v="US"/>
    <s v="USD"/>
    <x v="131"/>
    <x v="127"/>
    <b v="0"/>
    <b v="0"/>
    <s v="music/world music"/>
    <n v="87.95597484276729"/>
    <x v="1"/>
    <x v="21"/>
  </r>
  <r>
    <n v="134"/>
    <s v="Caldwell LLC"/>
    <s v="Secured executive concept"/>
    <n v="99500"/>
    <n v="89288"/>
    <n v="-0.10263316582914572"/>
    <x v="0"/>
    <n v="940"/>
    <s v="CH"/>
    <s v="CHF"/>
    <x v="132"/>
    <x v="128"/>
    <b v="0"/>
    <b v="1"/>
    <s v="film &amp; video/documentary"/>
    <n v="94.987234042553197"/>
    <x v="4"/>
    <x v="4"/>
  </r>
  <r>
    <n v="135"/>
    <s v="Le, Burton and Evans"/>
    <s v="Balanced zero-defect software"/>
    <n v="7700"/>
    <n v="5488"/>
    <n v="-0.28727272727272729"/>
    <x v="0"/>
    <n v="117"/>
    <s v="US"/>
    <s v="USD"/>
    <x v="133"/>
    <x v="129"/>
    <b v="0"/>
    <b v="1"/>
    <s v="theater/plays"/>
    <n v="46.905982905982903"/>
    <x v="3"/>
    <x v="3"/>
  </r>
  <r>
    <n v="136"/>
    <s v="Briggs PLC"/>
    <s v="Distributed context-sensitive flexibility"/>
    <n v="82800"/>
    <n v="2721"/>
    <n v="-0.96713768115942034"/>
    <x v="3"/>
    <n v="58"/>
    <s v="US"/>
    <s v="USD"/>
    <x v="134"/>
    <x v="130"/>
    <b v="0"/>
    <b v="1"/>
    <s v="film &amp; video/drama"/>
    <n v="46.913793103448278"/>
    <x v="4"/>
    <x v="6"/>
  </r>
  <r>
    <n v="137"/>
    <s v="Hudson-Nguyen"/>
    <s v="Down-sized disintermediate support"/>
    <n v="1800"/>
    <n v="4712"/>
    <n v="1.6177777777777778"/>
    <x v="1"/>
    <n v="50"/>
    <s v="US"/>
    <s v="USD"/>
    <x v="135"/>
    <x v="131"/>
    <b v="0"/>
    <b v="0"/>
    <s v="publishing/nonfiction"/>
    <n v="94.24"/>
    <x v="5"/>
    <x v="9"/>
  </r>
  <r>
    <n v="138"/>
    <s v="Hogan Ltd"/>
    <s v="Stand-alone mission-critical moratorium"/>
    <n v="9600"/>
    <n v="9216"/>
    <n v="-0.04"/>
    <x v="0"/>
    <n v="115"/>
    <s v="US"/>
    <s v="USD"/>
    <x v="136"/>
    <x v="132"/>
    <b v="0"/>
    <b v="0"/>
    <s v="games/mobile games"/>
    <n v="80.139130434782615"/>
    <x v="6"/>
    <x v="20"/>
  </r>
  <r>
    <n v="139"/>
    <s v="Hamilton, Wright and Chavez"/>
    <s v="Down-sized empowering protocol"/>
    <n v="92100"/>
    <n v="19246"/>
    <n v="-0.79103148751357222"/>
    <x v="0"/>
    <n v="326"/>
    <s v="US"/>
    <s v="USD"/>
    <x v="137"/>
    <x v="133"/>
    <b v="0"/>
    <b v="1"/>
    <s v="technology/wearables"/>
    <n v="59.036809815950917"/>
    <x v="2"/>
    <x v="8"/>
  </r>
  <r>
    <n v="140"/>
    <s v="Bautista-Cross"/>
    <s v="Fully-configurable coherent Internet solution"/>
    <n v="5500"/>
    <n v="12274"/>
    <n v="1.2316363636363636"/>
    <x v="1"/>
    <n v="186"/>
    <s v="US"/>
    <s v="USD"/>
    <x v="138"/>
    <x v="134"/>
    <b v="0"/>
    <b v="0"/>
    <s v="film &amp; video/documentary"/>
    <n v="65.989247311827953"/>
    <x v="4"/>
    <x v="4"/>
  </r>
  <r>
    <n v="141"/>
    <s v="Jackson LLC"/>
    <s v="Distributed motivating algorithm"/>
    <n v="64300"/>
    <n v="65323"/>
    <n v="1.5909797822706066E-2"/>
    <x v="1"/>
    <n v="1071"/>
    <s v="US"/>
    <s v="USD"/>
    <x v="139"/>
    <x v="135"/>
    <b v="0"/>
    <b v="0"/>
    <s v="technology/web"/>
    <n v="60.992530345471522"/>
    <x v="2"/>
    <x v="2"/>
  </r>
  <r>
    <n v="142"/>
    <s v="Figueroa Ltd"/>
    <s v="Expanded solution-oriented benchmark"/>
    <n v="5000"/>
    <n v="11502"/>
    <n v="1.3004"/>
    <x v="1"/>
    <n v="117"/>
    <s v="US"/>
    <s v="USD"/>
    <x v="107"/>
    <x v="136"/>
    <b v="0"/>
    <b v="0"/>
    <s v="technology/web"/>
    <n v="98.307692307692307"/>
    <x v="2"/>
    <x v="2"/>
  </r>
  <r>
    <n v="143"/>
    <s v="Avila-Jones"/>
    <s v="Implemented discrete secured line"/>
    <n v="5400"/>
    <n v="7322"/>
    <n v="0.35592592592592592"/>
    <x v="1"/>
    <n v="70"/>
    <s v="US"/>
    <s v="USD"/>
    <x v="140"/>
    <x v="137"/>
    <b v="0"/>
    <b v="0"/>
    <s v="music/indie rock"/>
    <n v="104.6"/>
    <x v="1"/>
    <x v="7"/>
  </r>
  <r>
    <n v="144"/>
    <s v="Martin, Lopez and Hunter"/>
    <s v="Multi-lateral actuating installation"/>
    <n v="9000"/>
    <n v="11619"/>
    <n v="0.29099999999999998"/>
    <x v="1"/>
    <n v="135"/>
    <s v="US"/>
    <s v="USD"/>
    <x v="141"/>
    <x v="138"/>
    <b v="0"/>
    <b v="0"/>
    <s v="theater/plays"/>
    <n v="86.066666666666663"/>
    <x v="3"/>
    <x v="3"/>
  </r>
  <r>
    <n v="145"/>
    <s v="Fields-Moore"/>
    <s v="Secured reciprocal array"/>
    <n v="25000"/>
    <n v="59128"/>
    <n v="1.3651199999999999"/>
    <x v="1"/>
    <n v="768"/>
    <s v="CH"/>
    <s v="CHF"/>
    <x v="142"/>
    <x v="139"/>
    <b v="0"/>
    <b v="0"/>
    <s v="technology/wearables"/>
    <n v="76.989583333333329"/>
    <x v="2"/>
    <x v="8"/>
  </r>
  <r>
    <n v="146"/>
    <s v="Harris-Golden"/>
    <s v="Optional bandwidth-monitored middleware"/>
    <n v="8800"/>
    <n v="1518"/>
    <n v="-0.82750000000000001"/>
    <x v="3"/>
    <n v="51"/>
    <s v="US"/>
    <s v="USD"/>
    <x v="143"/>
    <x v="140"/>
    <b v="0"/>
    <b v="0"/>
    <s v="theater/plays"/>
    <n v="29.764705882352942"/>
    <x v="3"/>
    <x v="3"/>
  </r>
  <r>
    <n v="147"/>
    <s v="Moss, Norman and Dunlap"/>
    <s v="Upgradable upward-trending workforce"/>
    <n v="8300"/>
    <n v="9337"/>
    <n v="0.12493975903614458"/>
    <x v="1"/>
    <n v="199"/>
    <s v="US"/>
    <s v="USD"/>
    <x v="144"/>
    <x v="141"/>
    <b v="0"/>
    <b v="1"/>
    <s v="theater/plays"/>
    <n v="46.91959798994975"/>
    <x v="3"/>
    <x v="3"/>
  </r>
  <r>
    <n v="148"/>
    <s v="White, Larson and Wright"/>
    <s v="Upgradable hybrid capability"/>
    <n v="9300"/>
    <n v="11255"/>
    <n v="0.21021505376344085"/>
    <x v="1"/>
    <n v="107"/>
    <s v="US"/>
    <s v="USD"/>
    <x v="145"/>
    <x v="142"/>
    <b v="0"/>
    <b v="0"/>
    <s v="technology/wearables"/>
    <n v="105.18691588785046"/>
    <x v="2"/>
    <x v="8"/>
  </r>
  <r>
    <n v="149"/>
    <s v="Payne, Oliver and Burch"/>
    <s v="Managed fresh-thinking flexibility"/>
    <n v="6200"/>
    <n v="13632"/>
    <n v="1.1987096774193549"/>
    <x v="1"/>
    <n v="195"/>
    <s v="US"/>
    <s v="USD"/>
    <x v="146"/>
    <x v="143"/>
    <b v="0"/>
    <b v="0"/>
    <s v="music/indie rock"/>
    <n v="69.907692307692301"/>
    <x v="1"/>
    <x v="7"/>
  </r>
  <r>
    <n v="150"/>
    <s v="Brown, Palmer and Pace"/>
    <s v="Networked stable workforce"/>
    <n v="100"/>
    <n v="1"/>
    <n v="-0.99"/>
    <x v="0"/>
    <n v="1"/>
    <s v="US"/>
    <s v="USD"/>
    <x v="147"/>
    <x v="144"/>
    <b v="0"/>
    <b v="0"/>
    <s v="music/rock"/>
    <n v="1"/>
    <x v="1"/>
    <x v="1"/>
  </r>
  <r>
    <n v="151"/>
    <s v="Parker LLC"/>
    <s v="Customizable intermediate extranet"/>
    <n v="137200"/>
    <n v="88037"/>
    <n v="-0.35833090379008747"/>
    <x v="0"/>
    <n v="1467"/>
    <s v="US"/>
    <s v="USD"/>
    <x v="148"/>
    <x v="145"/>
    <b v="0"/>
    <b v="0"/>
    <s v="music/electric music"/>
    <n v="60.011588275391958"/>
    <x v="1"/>
    <x v="5"/>
  </r>
  <r>
    <n v="152"/>
    <s v="Bowen, Mcdonald and Hall"/>
    <s v="User-centric fault-tolerant task-force"/>
    <n v="41500"/>
    <n v="175573"/>
    <n v="3.2306746987951809"/>
    <x v="1"/>
    <n v="3376"/>
    <s v="US"/>
    <s v="USD"/>
    <x v="149"/>
    <x v="146"/>
    <b v="0"/>
    <b v="0"/>
    <s v="music/indie rock"/>
    <n v="52.006220379146917"/>
    <x v="1"/>
    <x v="7"/>
  </r>
  <r>
    <n v="153"/>
    <s v="Whitehead, Bell and Hughes"/>
    <s v="Multi-tiered radical definition"/>
    <n v="189400"/>
    <n v="176112"/>
    <n v="-7.0158394931362195E-2"/>
    <x v="0"/>
    <n v="5681"/>
    <s v="US"/>
    <s v="USD"/>
    <x v="150"/>
    <x v="147"/>
    <b v="0"/>
    <b v="0"/>
    <s v="theater/plays"/>
    <n v="31.000176025347649"/>
    <x v="3"/>
    <x v="3"/>
  </r>
  <r>
    <n v="154"/>
    <s v="Rodriguez-Brown"/>
    <s v="Devolved foreground benchmark"/>
    <n v="171300"/>
    <n v="100650"/>
    <n v="-0.41243432574430822"/>
    <x v="0"/>
    <n v="1059"/>
    <s v="US"/>
    <s v="USD"/>
    <x v="151"/>
    <x v="148"/>
    <b v="0"/>
    <b v="1"/>
    <s v="music/indie rock"/>
    <n v="95.042492917847028"/>
    <x v="1"/>
    <x v="7"/>
  </r>
  <r>
    <n v="155"/>
    <s v="Hall-Schaefer"/>
    <s v="Distributed eco-centric methodology"/>
    <n v="139500"/>
    <n v="90706"/>
    <n v="-0.3497777777777778"/>
    <x v="0"/>
    <n v="1194"/>
    <s v="US"/>
    <s v="USD"/>
    <x v="152"/>
    <x v="149"/>
    <b v="0"/>
    <b v="0"/>
    <s v="theater/plays"/>
    <n v="75.968174204355108"/>
    <x v="3"/>
    <x v="3"/>
  </r>
  <r>
    <n v="156"/>
    <s v="Meza-Rogers"/>
    <s v="Streamlined encompassing encryption"/>
    <n v="36400"/>
    <n v="26914"/>
    <n v="-0.26060439560439558"/>
    <x v="3"/>
    <n v="379"/>
    <s v="AU"/>
    <s v="AUD"/>
    <x v="153"/>
    <x v="150"/>
    <b v="0"/>
    <b v="0"/>
    <s v="music/rock"/>
    <n v="71.013192612137203"/>
    <x v="1"/>
    <x v="1"/>
  </r>
  <r>
    <n v="157"/>
    <s v="Curtis-Curtis"/>
    <s v="User-friendly reciprocal initiative"/>
    <n v="4200"/>
    <n v="2212"/>
    <n v="-0.47333333333333333"/>
    <x v="0"/>
    <n v="30"/>
    <s v="AU"/>
    <s v="AUD"/>
    <x v="154"/>
    <x v="151"/>
    <b v="0"/>
    <b v="0"/>
    <s v="photography/photography books"/>
    <n v="73.733333333333334"/>
    <x v="7"/>
    <x v="14"/>
  </r>
  <r>
    <n v="158"/>
    <s v="Carlson Inc"/>
    <s v="Ergonomic fresh-thinking installation"/>
    <n v="2100"/>
    <n v="4640"/>
    <n v="1.2095238095238094"/>
    <x v="1"/>
    <n v="41"/>
    <s v="US"/>
    <s v="USD"/>
    <x v="155"/>
    <x v="152"/>
    <b v="0"/>
    <b v="0"/>
    <s v="music/rock"/>
    <n v="113.17073170731707"/>
    <x v="1"/>
    <x v="1"/>
  </r>
  <r>
    <n v="159"/>
    <s v="Clarke, Anderson and Lee"/>
    <s v="Robust explicit hardware"/>
    <n v="191200"/>
    <n v="191222"/>
    <n v="1.1506276150627615E-4"/>
    <x v="1"/>
    <n v="1821"/>
    <s v="US"/>
    <s v="USD"/>
    <x v="156"/>
    <x v="153"/>
    <b v="0"/>
    <b v="1"/>
    <s v="theater/plays"/>
    <n v="105.00933552992861"/>
    <x v="3"/>
    <x v="3"/>
  </r>
  <r>
    <n v="160"/>
    <s v="Evans Group"/>
    <s v="Stand-alone actuating support"/>
    <n v="8000"/>
    <n v="12985"/>
    <n v="0.62312500000000004"/>
    <x v="1"/>
    <n v="164"/>
    <s v="US"/>
    <s v="USD"/>
    <x v="157"/>
    <x v="154"/>
    <b v="0"/>
    <b v="0"/>
    <s v="technology/wearables"/>
    <n v="79.176829268292678"/>
    <x v="2"/>
    <x v="8"/>
  </r>
  <r>
    <n v="161"/>
    <s v="Bruce Group"/>
    <s v="Cross-platform methodical process improvement"/>
    <n v="5500"/>
    <n v="4300"/>
    <n v="-0.21818181818181817"/>
    <x v="0"/>
    <n v="75"/>
    <s v="US"/>
    <s v="USD"/>
    <x v="158"/>
    <x v="155"/>
    <b v="0"/>
    <b v="1"/>
    <s v="technology/web"/>
    <n v="57.333333333333336"/>
    <x v="2"/>
    <x v="2"/>
  </r>
  <r>
    <n v="162"/>
    <s v="Keith, Alvarez and Potter"/>
    <s v="Extended bottom-line open architecture"/>
    <n v="6100"/>
    <n v="9134"/>
    <n v="0.49737704918032788"/>
    <x v="1"/>
    <n v="157"/>
    <s v="CH"/>
    <s v="CHF"/>
    <x v="159"/>
    <x v="156"/>
    <b v="0"/>
    <b v="0"/>
    <s v="music/rock"/>
    <n v="58.178343949044589"/>
    <x v="1"/>
    <x v="1"/>
  </r>
  <r>
    <n v="163"/>
    <s v="Burton-Watkins"/>
    <s v="Extended reciprocal circuit"/>
    <n v="3500"/>
    <n v="8864"/>
    <n v="1.5325714285714285"/>
    <x v="1"/>
    <n v="246"/>
    <s v="US"/>
    <s v="USD"/>
    <x v="160"/>
    <x v="157"/>
    <b v="0"/>
    <b v="1"/>
    <s v="photography/photography books"/>
    <n v="36.032520325203251"/>
    <x v="7"/>
    <x v="14"/>
  </r>
  <r>
    <n v="164"/>
    <s v="Lopez and Sons"/>
    <s v="Polarized human-resource protocol"/>
    <n v="150500"/>
    <n v="150755"/>
    <n v="1.6943521594684386E-3"/>
    <x v="1"/>
    <n v="1396"/>
    <s v="US"/>
    <s v="USD"/>
    <x v="161"/>
    <x v="158"/>
    <b v="0"/>
    <b v="0"/>
    <s v="theater/plays"/>
    <n v="107.99068767908309"/>
    <x v="3"/>
    <x v="3"/>
  </r>
  <r>
    <n v="165"/>
    <s v="Cordova Ltd"/>
    <s v="Synergized radical product"/>
    <n v="90400"/>
    <n v="110279"/>
    <n v="0.2199004424778761"/>
    <x v="1"/>
    <n v="2506"/>
    <s v="US"/>
    <s v="USD"/>
    <x v="162"/>
    <x v="159"/>
    <b v="0"/>
    <b v="0"/>
    <s v="technology/web"/>
    <n v="44.005985634477256"/>
    <x v="2"/>
    <x v="2"/>
  </r>
  <r>
    <n v="166"/>
    <s v="Brown-Vang"/>
    <s v="Robust heuristic artificial intelligence"/>
    <n v="9800"/>
    <n v="13439"/>
    <n v="0.37132653061224491"/>
    <x v="1"/>
    <n v="244"/>
    <s v="US"/>
    <s v="USD"/>
    <x v="163"/>
    <x v="160"/>
    <b v="0"/>
    <b v="0"/>
    <s v="photography/photography books"/>
    <n v="55.077868852459019"/>
    <x v="7"/>
    <x v="14"/>
  </r>
  <r>
    <n v="167"/>
    <s v="Cruz-Ward"/>
    <s v="Robust content-based emulation"/>
    <n v="2600"/>
    <n v="10804"/>
    <n v="3.1553846153846155"/>
    <x v="1"/>
    <n v="146"/>
    <s v="AU"/>
    <s v="AUD"/>
    <x v="164"/>
    <x v="161"/>
    <b v="0"/>
    <b v="0"/>
    <s v="theater/plays"/>
    <n v="74"/>
    <x v="3"/>
    <x v="3"/>
  </r>
  <r>
    <n v="168"/>
    <s v="Hernandez Group"/>
    <s v="Ergonomic uniform open system"/>
    <n v="128100"/>
    <n v="40107"/>
    <n v="-0.6869086651053864"/>
    <x v="0"/>
    <n v="955"/>
    <s v="DK"/>
    <s v="DKK"/>
    <x v="165"/>
    <x v="162"/>
    <b v="0"/>
    <b v="1"/>
    <s v="music/indie rock"/>
    <n v="41.996858638743454"/>
    <x v="1"/>
    <x v="7"/>
  </r>
  <r>
    <n v="169"/>
    <s v="Tran, Steele and Wilson"/>
    <s v="Profit-focused modular product"/>
    <n v="23300"/>
    <n v="98811"/>
    <n v="3.240815450643777"/>
    <x v="1"/>
    <n v="1267"/>
    <s v="US"/>
    <s v="USD"/>
    <x v="166"/>
    <x v="163"/>
    <b v="0"/>
    <b v="1"/>
    <s v="film &amp; video/shorts"/>
    <n v="77.988161010260455"/>
    <x v="4"/>
    <x v="12"/>
  </r>
  <r>
    <n v="170"/>
    <s v="Summers, Gallegos and Stein"/>
    <s v="Mandatory mobile product"/>
    <n v="188100"/>
    <n v="5528"/>
    <n v="-0.97061137692716637"/>
    <x v="0"/>
    <n v="67"/>
    <s v="US"/>
    <s v="USD"/>
    <x v="167"/>
    <x v="164"/>
    <b v="0"/>
    <b v="0"/>
    <s v="music/indie rock"/>
    <n v="82.507462686567166"/>
    <x v="1"/>
    <x v="7"/>
  </r>
  <r>
    <n v="171"/>
    <s v="Blair Group"/>
    <s v="Public-key 3rdgeneration budgetary management"/>
    <n v="4900"/>
    <n v="521"/>
    <n v="-0.89367346938775505"/>
    <x v="0"/>
    <n v="5"/>
    <s v="US"/>
    <s v="USD"/>
    <x v="168"/>
    <x v="165"/>
    <b v="0"/>
    <b v="0"/>
    <s v="publishing/translations"/>
    <n v="104.2"/>
    <x v="5"/>
    <x v="18"/>
  </r>
  <r>
    <n v="172"/>
    <s v="Nixon Inc"/>
    <s v="Centralized national firmware"/>
    <n v="800"/>
    <n v="663"/>
    <n v="-0.17125000000000001"/>
    <x v="0"/>
    <n v="26"/>
    <s v="US"/>
    <s v="USD"/>
    <x v="169"/>
    <x v="166"/>
    <b v="0"/>
    <b v="1"/>
    <s v="film &amp; video/documentary"/>
    <n v="25.5"/>
    <x v="4"/>
    <x v="4"/>
  </r>
  <r>
    <n v="173"/>
    <s v="White LLC"/>
    <s v="Cross-group 4thgeneration middleware"/>
    <n v="96700"/>
    <n v="157635"/>
    <n v="0.63014477766287491"/>
    <x v="1"/>
    <n v="1561"/>
    <s v="US"/>
    <s v="USD"/>
    <x v="170"/>
    <x v="167"/>
    <b v="0"/>
    <b v="0"/>
    <s v="theater/plays"/>
    <n v="100.98334401024984"/>
    <x v="3"/>
    <x v="3"/>
  </r>
  <r>
    <n v="174"/>
    <s v="Santos, Black and Donovan"/>
    <s v="Pre-emptive scalable access"/>
    <n v="600"/>
    <n v="5368"/>
    <n v="7.9466666666666663"/>
    <x v="1"/>
    <n v="48"/>
    <s v="US"/>
    <s v="USD"/>
    <x v="171"/>
    <x v="168"/>
    <b v="0"/>
    <b v="1"/>
    <s v="technology/wearables"/>
    <n v="111.83333333333333"/>
    <x v="2"/>
    <x v="8"/>
  </r>
  <r>
    <n v="175"/>
    <s v="Jones, Contreras and Burnett"/>
    <s v="Sharable intangible migration"/>
    <n v="181200"/>
    <n v="47459"/>
    <n v="-0.73808498896247243"/>
    <x v="0"/>
    <n v="1130"/>
    <s v="US"/>
    <s v="USD"/>
    <x v="172"/>
    <x v="169"/>
    <b v="0"/>
    <b v="0"/>
    <s v="theater/plays"/>
    <n v="41.999115044247787"/>
    <x v="3"/>
    <x v="3"/>
  </r>
  <r>
    <n v="176"/>
    <s v="Stone-Orozco"/>
    <s v="Proactive scalable Graphical User Interface"/>
    <n v="115000"/>
    <n v="86060"/>
    <n v="-0.25165217391304345"/>
    <x v="0"/>
    <n v="782"/>
    <s v="US"/>
    <s v="USD"/>
    <x v="173"/>
    <x v="170"/>
    <b v="0"/>
    <b v="0"/>
    <s v="theater/plays"/>
    <n v="110.05115089514067"/>
    <x v="3"/>
    <x v="3"/>
  </r>
  <r>
    <n v="177"/>
    <s v="Lee, Gibson and Morgan"/>
    <s v="Digitized solution-oriented product"/>
    <n v="38800"/>
    <n v="161593"/>
    <n v="3.1647680412371133"/>
    <x v="1"/>
    <n v="2739"/>
    <s v="US"/>
    <s v="USD"/>
    <x v="174"/>
    <x v="171"/>
    <b v="0"/>
    <b v="0"/>
    <s v="theater/plays"/>
    <n v="58.997079225994888"/>
    <x v="3"/>
    <x v="3"/>
  </r>
  <r>
    <n v="178"/>
    <s v="Alexander-Williams"/>
    <s v="Triple-buffered cohesive structure"/>
    <n v="7200"/>
    <n v="6927"/>
    <n v="-3.7916666666666668E-2"/>
    <x v="0"/>
    <n v="210"/>
    <s v="US"/>
    <s v="USD"/>
    <x v="175"/>
    <x v="172"/>
    <b v="0"/>
    <b v="0"/>
    <s v="food/food trucks"/>
    <n v="32.985714285714288"/>
    <x v="0"/>
    <x v="0"/>
  </r>
  <r>
    <n v="179"/>
    <s v="Marks Ltd"/>
    <s v="Realigned human-resource orchestration"/>
    <n v="44500"/>
    <n v="159185"/>
    <n v="2.5771910112359548"/>
    <x v="1"/>
    <n v="3537"/>
    <s v="CA"/>
    <s v="CAD"/>
    <x v="176"/>
    <x v="173"/>
    <b v="0"/>
    <b v="1"/>
    <s v="theater/plays"/>
    <n v="45.005654509471306"/>
    <x v="3"/>
    <x v="3"/>
  </r>
  <r>
    <n v="180"/>
    <s v="Olsen, Edwards and Reid"/>
    <s v="Optional clear-thinking software"/>
    <n v="56000"/>
    <n v="172736"/>
    <n v="2.0845714285714285"/>
    <x v="1"/>
    <n v="2107"/>
    <s v="AU"/>
    <s v="AUD"/>
    <x v="177"/>
    <x v="174"/>
    <b v="0"/>
    <b v="0"/>
    <s v="technology/wearables"/>
    <n v="81.98196487897485"/>
    <x v="2"/>
    <x v="8"/>
  </r>
  <r>
    <n v="181"/>
    <s v="Daniels, Rose and Tyler"/>
    <s v="Centralized global approach"/>
    <n v="8600"/>
    <n v="5315"/>
    <n v="-0.38197674418604649"/>
    <x v="0"/>
    <n v="136"/>
    <s v="US"/>
    <s v="USD"/>
    <x v="178"/>
    <x v="175"/>
    <b v="0"/>
    <b v="0"/>
    <s v="technology/web"/>
    <n v="39.080882352941174"/>
    <x v="2"/>
    <x v="2"/>
  </r>
  <r>
    <n v="182"/>
    <s v="Adams Group"/>
    <s v="Reverse-engineered bandwidth-monitored contingency"/>
    <n v="27100"/>
    <n v="195750"/>
    <n v="6.2232472324723247"/>
    <x v="1"/>
    <n v="3318"/>
    <s v="DK"/>
    <s v="DKK"/>
    <x v="179"/>
    <x v="176"/>
    <b v="0"/>
    <b v="0"/>
    <s v="theater/plays"/>
    <n v="58.996383363471971"/>
    <x v="3"/>
    <x v="3"/>
  </r>
  <r>
    <n v="183"/>
    <s v="Rogers, Huerta and Medina"/>
    <s v="Pre-emptive bandwidth-monitored instruction set"/>
    <n v="5100"/>
    <n v="3525"/>
    <n v="-0.30882352941176472"/>
    <x v="0"/>
    <n v="86"/>
    <s v="CA"/>
    <s v="CAD"/>
    <x v="180"/>
    <x v="177"/>
    <b v="0"/>
    <b v="0"/>
    <s v="music/rock"/>
    <n v="40.988372093023258"/>
    <x v="1"/>
    <x v="1"/>
  </r>
  <r>
    <n v="184"/>
    <s v="Howard, Carter and Griffith"/>
    <s v="Adaptive asynchronous emulation"/>
    <n v="3600"/>
    <n v="10550"/>
    <n v="1.9305555555555556"/>
    <x v="1"/>
    <n v="340"/>
    <s v="US"/>
    <s v="USD"/>
    <x v="181"/>
    <x v="178"/>
    <b v="0"/>
    <b v="0"/>
    <s v="theater/plays"/>
    <n v="31.029411764705884"/>
    <x v="3"/>
    <x v="3"/>
  </r>
  <r>
    <n v="185"/>
    <s v="Bailey PLC"/>
    <s v="Innovative actuating conglomeration"/>
    <n v="1000"/>
    <n v="718"/>
    <n v="-0.28199999999999997"/>
    <x v="0"/>
    <n v="19"/>
    <s v="US"/>
    <s v="USD"/>
    <x v="182"/>
    <x v="179"/>
    <b v="0"/>
    <b v="0"/>
    <s v="film &amp; video/television"/>
    <n v="37.789473684210527"/>
    <x v="4"/>
    <x v="19"/>
  </r>
  <r>
    <n v="186"/>
    <s v="Parker Group"/>
    <s v="Grass-roots foreground policy"/>
    <n v="88800"/>
    <n v="28358"/>
    <n v="-0.68065315315315311"/>
    <x v="0"/>
    <n v="886"/>
    <s v="US"/>
    <s v="USD"/>
    <x v="183"/>
    <x v="180"/>
    <b v="0"/>
    <b v="0"/>
    <s v="theater/plays"/>
    <n v="32.006772009029348"/>
    <x v="3"/>
    <x v="3"/>
  </r>
  <r>
    <n v="187"/>
    <s v="Fox Group"/>
    <s v="Horizontal transitional paradigm"/>
    <n v="60200"/>
    <n v="138384"/>
    <n v="1.2987375415282392"/>
    <x v="1"/>
    <n v="1442"/>
    <s v="CA"/>
    <s v="CAD"/>
    <x v="184"/>
    <x v="181"/>
    <b v="0"/>
    <b v="1"/>
    <s v="film &amp; video/shorts"/>
    <n v="95.966712898751737"/>
    <x v="4"/>
    <x v="12"/>
  </r>
  <r>
    <n v="188"/>
    <s v="Walker, Jones and Rodriguez"/>
    <s v="Networked didactic info-mediaries"/>
    <n v="8200"/>
    <n v="2625"/>
    <n v="-0.67987804878048785"/>
    <x v="0"/>
    <n v="35"/>
    <s v="IT"/>
    <s v="EUR"/>
    <x v="185"/>
    <x v="182"/>
    <b v="0"/>
    <b v="0"/>
    <s v="theater/plays"/>
    <n v="75"/>
    <x v="3"/>
    <x v="3"/>
  </r>
  <r>
    <n v="189"/>
    <s v="Anthony-Shaw"/>
    <s v="Switchable contextually-based access"/>
    <n v="191300"/>
    <n v="45004"/>
    <n v="-0.76474647151071617"/>
    <x v="3"/>
    <n v="441"/>
    <s v="US"/>
    <s v="USD"/>
    <x v="186"/>
    <x v="183"/>
    <b v="0"/>
    <b v="0"/>
    <s v="theater/plays"/>
    <n v="102.0498866213152"/>
    <x v="3"/>
    <x v="3"/>
  </r>
  <r>
    <n v="190"/>
    <s v="Cook LLC"/>
    <s v="Up-sized dynamic throughput"/>
    <n v="3700"/>
    <n v="2538"/>
    <n v="-0.31405405405405407"/>
    <x v="0"/>
    <n v="24"/>
    <s v="US"/>
    <s v="USD"/>
    <x v="187"/>
    <x v="184"/>
    <b v="0"/>
    <b v="1"/>
    <s v="theater/plays"/>
    <n v="105.75"/>
    <x v="3"/>
    <x v="3"/>
  </r>
  <r>
    <n v="191"/>
    <s v="Sutton PLC"/>
    <s v="Mandatory reciprocal superstructure"/>
    <n v="8400"/>
    <n v="3188"/>
    <n v="-0.62047619047619051"/>
    <x v="0"/>
    <n v="86"/>
    <s v="IT"/>
    <s v="EUR"/>
    <x v="188"/>
    <x v="185"/>
    <b v="0"/>
    <b v="0"/>
    <s v="theater/plays"/>
    <n v="37.069767441860463"/>
    <x v="3"/>
    <x v="3"/>
  </r>
  <r>
    <n v="192"/>
    <s v="Long, Morgan and Mitchell"/>
    <s v="Upgradable 4thgeneration productivity"/>
    <n v="42600"/>
    <n v="8517"/>
    <n v="-0.80007042253521132"/>
    <x v="0"/>
    <n v="243"/>
    <s v="US"/>
    <s v="USD"/>
    <x v="189"/>
    <x v="186"/>
    <b v="0"/>
    <b v="0"/>
    <s v="music/rock"/>
    <n v="35.049382716049379"/>
    <x v="1"/>
    <x v="1"/>
  </r>
  <r>
    <n v="193"/>
    <s v="Calhoun, Rogers and Long"/>
    <s v="Progressive discrete hub"/>
    <n v="6600"/>
    <n v="3012"/>
    <n v="-0.54363636363636358"/>
    <x v="0"/>
    <n v="65"/>
    <s v="US"/>
    <s v="USD"/>
    <x v="190"/>
    <x v="187"/>
    <b v="1"/>
    <b v="0"/>
    <s v="music/indie rock"/>
    <n v="46.338461538461537"/>
    <x v="1"/>
    <x v="7"/>
  </r>
  <r>
    <n v="194"/>
    <s v="Sandoval Group"/>
    <s v="Assimilated multi-tasking archive"/>
    <n v="7100"/>
    <n v="8716"/>
    <n v="0.2276056338028169"/>
    <x v="1"/>
    <n v="126"/>
    <s v="US"/>
    <s v="USD"/>
    <x v="191"/>
    <x v="188"/>
    <b v="0"/>
    <b v="0"/>
    <s v="music/metal"/>
    <n v="69.174603174603178"/>
    <x v="1"/>
    <x v="16"/>
  </r>
  <r>
    <n v="195"/>
    <s v="Smith and Sons"/>
    <s v="Upgradable high-level solution"/>
    <n v="15800"/>
    <n v="57157"/>
    <n v="2.61753164556962"/>
    <x v="1"/>
    <n v="524"/>
    <s v="US"/>
    <s v="USD"/>
    <x v="192"/>
    <x v="189"/>
    <b v="0"/>
    <b v="0"/>
    <s v="music/electric music"/>
    <n v="109.07824427480917"/>
    <x v="1"/>
    <x v="5"/>
  </r>
  <r>
    <n v="196"/>
    <s v="King Inc"/>
    <s v="Organic bandwidth-monitored frame"/>
    <n v="8200"/>
    <n v="5178"/>
    <n v="-0.36853658536585365"/>
    <x v="0"/>
    <n v="100"/>
    <s v="DK"/>
    <s v="DKK"/>
    <x v="173"/>
    <x v="190"/>
    <b v="0"/>
    <b v="0"/>
    <s v="technology/wearables"/>
    <n v="51.78"/>
    <x v="2"/>
    <x v="8"/>
  </r>
  <r>
    <n v="197"/>
    <s v="Perry and Sons"/>
    <s v="Business-focused logistical framework"/>
    <n v="54700"/>
    <n v="163118"/>
    <n v="1.9820475319926874"/>
    <x v="1"/>
    <n v="1989"/>
    <s v="US"/>
    <s v="USD"/>
    <x v="193"/>
    <x v="191"/>
    <b v="0"/>
    <b v="0"/>
    <s v="film &amp; video/drama"/>
    <n v="82.010055304172951"/>
    <x v="4"/>
    <x v="6"/>
  </r>
  <r>
    <n v="198"/>
    <s v="Palmer Inc"/>
    <s v="Universal multi-state capability"/>
    <n v="63200"/>
    <n v="6041"/>
    <n v="-0.90441455696202533"/>
    <x v="0"/>
    <n v="168"/>
    <s v="US"/>
    <s v="USD"/>
    <x v="194"/>
    <x v="192"/>
    <b v="0"/>
    <b v="0"/>
    <s v="music/electric music"/>
    <n v="35.958333333333336"/>
    <x v="1"/>
    <x v="5"/>
  </r>
  <r>
    <n v="199"/>
    <s v="Hull, Baker and Martinez"/>
    <s v="Digitized reciprocal infrastructure"/>
    <n v="1800"/>
    <n v="968"/>
    <n v="-0.4622222222222222"/>
    <x v="0"/>
    <n v="13"/>
    <s v="US"/>
    <s v="USD"/>
    <x v="195"/>
    <x v="193"/>
    <b v="0"/>
    <b v="0"/>
    <s v="music/rock"/>
    <n v="74.461538461538467"/>
    <x v="1"/>
    <x v="1"/>
  </r>
  <r>
    <n v="200"/>
    <s v="Becker, Rice and White"/>
    <s v="Reduced dedicated capability"/>
    <n v="100"/>
    <n v="2"/>
    <n v="-0.98"/>
    <x v="0"/>
    <n v="1"/>
    <s v="CA"/>
    <s v="CAD"/>
    <x v="152"/>
    <x v="194"/>
    <b v="0"/>
    <b v="0"/>
    <s v="theater/plays"/>
    <n v="2"/>
    <x v="3"/>
    <x v="3"/>
  </r>
  <r>
    <n v="201"/>
    <s v="Osborne, Perkins and Knox"/>
    <s v="Cross-platform bi-directional workforce"/>
    <n v="2100"/>
    <n v="14305"/>
    <n v="5.8119047619047617"/>
    <x v="1"/>
    <n v="157"/>
    <s v="US"/>
    <s v="USD"/>
    <x v="196"/>
    <x v="195"/>
    <b v="0"/>
    <b v="0"/>
    <s v="technology/web"/>
    <n v="91.114649681528661"/>
    <x v="2"/>
    <x v="2"/>
  </r>
  <r>
    <n v="202"/>
    <s v="Mcknight-Freeman"/>
    <s v="Upgradable scalable methodology"/>
    <n v="8300"/>
    <n v="6543"/>
    <n v="-0.21168674698795181"/>
    <x v="3"/>
    <n v="82"/>
    <s v="US"/>
    <s v="USD"/>
    <x v="197"/>
    <x v="196"/>
    <b v="0"/>
    <b v="0"/>
    <s v="food/food trucks"/>
    <n v="79.792682926829272"/>
    <x v="0"/>
    <x v="0"/>
  </r>
  <r>
    <n v="203"/>
    <s v="Hayden, Shannon and Stein"/>
    <s v="Customer-focused client-server service-desk"/>
    <n v="143900"/>
    <n v="193413"/>
    <n v="0.34407922168172345"/>
    <x v="1"/>
    <n v="4498"/>
    <s v="AU"/>
    <s v="AUD"/>
    <x v="198"/>
    <x v="197"/>
    <b v="0"/>
    <b v="0"/>
    <s v="theater/plays"/>
    <n v="42.999777678968428"/>
    <x v="3"/>
    <x v="3"/>
  </r>
  <r>
    <n v="204"/>
    <s v="Daniel-Luna"/>
    <s v="Mandatory multimedia leverage"/>
    <n v="75000"/>
    <n v="2529"/>
    <n v="-0.96628000000000003"/>
    <x v="0"/>
    <n v="40"/>
    <s v="US"/>
    <s v="USD"/>
    <x v="199"/>
    <x v="198"/>
    <b v="0"/>
    <b v="0"/>
    <s v="music/jazz"/>
    <n v="63.225000000000001"/>
    <x v="1"/>
    <x v="17"/>
  </r>
  <r>
    <n v="205"/>
    <s v="Weaver-Marquez"/>
    <s v="Focused analyzing circuit"/>
    <n v="1300"/>
    <n v="5614"/>
    <n v="3.3184615384615386"/>
    <x v="1"/>
    <n v="80"/>
    <s v="US"/>
    <s v="USD"/>
    <x v="200"/>
    <x v="199"/>
    <b v="1"/>
    <b v="0"/>
    <s v="theater/plays"/>
    <n v="70.174999999999997"/>
    <x v="3"/>
    <x v="3"/>
  </r>
  <r>
    <n v="206"/>
    <s v="Austin, Baker and Kelley"/>
    <s v="Fundamental grid-enabled strategy"/>
    <n v="9000"/>
    <n v="3496"/>
    <n v="-0.61155555555555552"/>
    <x v="3"/>
    <n v="57"/>
    <s v="US"/>
    <s v="USD"/>
    <x v="201"/>
    <x v="200"/>
    <b v="0"/>
    <b v="0"/>
    <s v="publishing/fiction"/>
    <n v="61.333333333333336"/>
    <x v="5"/>
    <x v="13"/>
  </r>
  <r>
    <n v="207"/>
    <s v="Carney-Anderson"/>
    <s v="Digitized 5thgeneration knowledgebase"/>
    <n v="1000"/>
    <n v="4257"/>
    <n v="3.2570000000000001"/>
    <x v="1"/>
    <n v="43"/>
    <s v="US"/>
    <s v="USD"/>
    <x v="202"/>
    <x v="201"/>
    <b v="0"/>
    <b v="1"/>
    <s v="music/rock"/>
    <n v="99"/>
    <x v="1"/>
    <x v="1"/>
  </r>
  <r>
    <n v="208"/>
    <s v="Jackson Inc"/>
    <s v="Mandatory multi-tasking encryption"/>
    <n v="196900"/>
    <n v="199110"/>
    <n v="1.122397155916709E-2"/>
    <x v="1"/>
    <n v="2053"/>
    <s v="US"/>
    <s v="USD"/>
    <x v="203"/>
    <x v="202"/>
    <b v="0"/>
    <b v="0"/>
    <s v="film &amp; video/documentary"/>
    <n v="96.984900146127615"/>
    <x v="4"/>
    <x v="4"/>
  </r>
  <r>
    <n v="209"/>
    <s v="Warren Ltd"/>
    <s v="Distributed system-worthy application"/>
    <n v="194500"/>
    <n v="41212"/>
    <n v="-0.78811311053984578"/>
    <x v="2"/>
    <n v="808"/>
    <s v="AU"/>
    <s v="AUD"/>
    <x v="204"/>
    <x v="203"/>
    <b v="0"/>
    <b v="0"/>
    <s v="film &amp; video/documentary"/>
    <n v="51.004950495049506"/>
    <x v="4"/>
    <x v="4"/>
  </r>
  <r>
    <n v="210"/>
    <s v="Schultz Inc"/>
    <s v="Synergistic tertiary time-frame"/>
    <n v="9400"/>
    <n v="6338"/>
    <n v="-0.32574468085106384"/>
    <x v="0"/>
    <n v="226"/>
    <s v="DK"/>
    <s v="DKK"/>
    <x v="205"/>
    <x v="204"/>
    <b v="0"/>
    <b v="0"/>
    <s v="film &amp; video/science fiction"/>
    <n v="28.044247787610619"/>
    <x v="4"/>
    <x v="22"/>
  </r>
  <r>
    <n v="211"/>
    <s v="Thompson LLC"/>
    <s v="Customer-focused impactful benchmark"/>
    <n v="104400"/>
    <n v="99100"/>
    <n v="-5.0766283524904213E-2"/>
    <x v="0"/>
    <n v="1625"/>
    <s v="US"/>
    <s v="USD"/>
    <x v="206"/>
    <x v="205"/>
    <b v="0"/>
    <b v="0"/>
    <s v="theater/plays"/>
    <n v="60.984615384615381"/>
    <x v="3"/>
    <x v="3"/>
  </r>
  <r>
    <n v="212"/>
    <s v="Johnson Inc"/>
    <s v="Profound next generation infrastructure"/>
    <n v="8100"/>
    <n v="12300"/>
    <n v="0.51851851851851849"/>
    <x v="1"/>
    <n v="168"/>
    <s v="US"/>
    <s v="USD"/>
    <x v="207"/>
    <x v="206"/>
    <b v="0"/>
    <b v="0"/>
    <s v="theater/plays"/>
    <n v="73.214285714285708"/>
    <x v="3"/>
    <x v="3"/>
  </r>
  <r>
    <n v="213"/>
    <s v="Morgan-Warren"/>
    <s v="Face-to-face encompassing info-mediaries"/>
    <n v="87900"/>
    <n v="171549"/>
    <n v="0.95163822525597275"/>
    <x v="1"/>
    <n v="4289"/>
    <s v="US"/>
    <s v="USD"/>
    <x v="208"/>
    <x v="207"/>
    <b v="0"/>
    <b v="1"/>
    <s v="music/indie rock"/>
    <n v="39.997435299603637"/>
    <x v="1"/>
    <x v="7"/>
  </r>
  <r>
    <n v="214"/>
    <s v="Sullivan Group"/>
    <s v="Open-source fresh-thinking policy"/>
    <n v="1400"/>
    <n v="14324"/>
    <n v="9.2314285714285713"/>
    <x v="1"/>
    <n v="165"/>
    <s v="US"/>
    <s v="USD"/>
    <x v="209"/>
    <x v="208"/>
    <b v="0"/>
    <b v="0"/>
    <s v="music/rock"/>
    <n v="86.812121212121212"/>
    <x v="1"/>
    <x v="1"/>
  </r>
  <r>
    <n v="215"/>
    <s v="Vargas, Banks and Palmer"/>
    <s v="Extended 24/7 implementation"/>
    <n v="156800"/>
    <n v="6024"/>
    <n v="-0.96158163265306118"/>
    <x v="0"/>
    <n v="143"/>
    <s v="US"/>
    <s v="USD"/>
    <x v="210"/>
    <x v="209"/>
    <b v="0"/>
    <b v="0"/>
    <s v="theater/plays"/>
    <n v="42.125874125874127"/>
    <x v="3"/>
    <x v="3"/>
  </r>
  <r>
    <n v="216"/>
    <s v="Johnson, Dixon and Zimmerman"/>
    <s v="Organic dynamic algorithm"/>
    <n v="121700"/>
    <n v="188721"/>
    <n v="0.55070665571076416"/>
    <x v="1"/>
    <n v="1815"/>
    <s v="US"/>
    <s v="USD"/>
    <x v="211"/>
    <x v="210"/>
    <b v="0"/>
    <b v="0"/>
    <s v="theater/plays"/>
    <n v="103.97851239669421"/>
    <x v="3"/>
    <x v="3"/>
  </r>
  <r>
    <n v="217"/>
    <s v="Moore, Dudley and Navarro"/>
    <s v="Organic multi-tasking focus group"/>
    <n v="129400"/>
    <n v="57911"/>
    <n v="-0.55246522411128285"/>
    <x v="0"/>
    <n v="934"/>
    <s v="US"/>
    <s v="USD"/>
    <x v="212"/>
    <x v="211"/>
    <b v="0"/>
    <b v="0"/>
    <s v="film &amp; video/science fiction"/>
    <n v="62.003211991434689"/>
    <x v="4"/>
    <x v="22"/>
  </r>
  <r>
    <n v="218"/>
    <s v="Price-Rodriguez"/>
    <s v="Adaptive logistical initiative"/>
    <n v="5700"/>
    <n v="12309"/>
    <n v="1.1594736842105262"/>
    <x v="1"/>
    <n v="397"/>
    <s v="GB"/>
    <s v="GBP"/>
    <x v="213"/>
    <x v="212"/>
    <b v="0"/>
    <b v="1"/>
    <s v="film &amp; video/shorts"/>
    <n v="31.005037783375315"/>
    <x v="4"/>
    <x v="12"/>
  </r>
  <r>
    <n v="219"/>
    <s v="Huang-Henderson"/>
    <s v="Stand-alone mobile customer loyalty"/>
    <n v="41700"/>
    <n v="138497"/>
    <n v="2.3212709832134291"/>
    <x v="1"/>
    <n v="1539"/>
    <s v="US"/>
    <s v="USD"/>
    <x v="214"/>
    <x v="213"/>
    <b v="0"/>
    <b v="0"/>
    <s v="film &amp; video/animation"/>
    <n v="89.991552956465242"/>
    <x v="4"/>
    <x v="10"/>
  </r>
  <r>
    <n v="220"/>
    <s v="Owens-Le"/>
    <s v="Focused composite approach"/>
    <n v="7900"/>
    <n v="667"/>
    <n v="-0.91556962025316457"/>
    <x v="0"/>
    <n v="17"/>
    <s v="US"/>
    <s v="USD"/>
    <x v="215"/>
    <x v="214"/>
    <b v="1"/>
    <b v="0"/>
    <s v="theater/plays"/>
    <n v="39.235294117647058"/>
    <x v="3"/>
    <x v="3"/>
  </r>
  <r>
    <n v="221"/>
    <s v="Huff LLC"/>
    <s v="Face-to-face clear-thinking Local Area Network"/>
    <n v="121500"/>
    <n v="119830"/>
    <n v="-1.3744855967078189E-2"/>
    <x v="0"/>
    <n v="2179"/>
    <s v="US"/>
    <s v="USD"/>
    <x v="216"/>
    <x v="215"/>
    <b v="1"/>
    <b v="0"/>
    <s v="food/food trucks"/>
    <n v="54.993116108306566"/>
    <x v="0"/>
    <x v="0"/>
  </r>
  <r>
    <n v="222"/>
    <s v="Johnson LLC"/>
    <s v="Cross-group cohesive circuit"/>
    <n v="4800"/>
    <n v="6623"/>
    <n v="0.37979166666666669"/>
    <x v="1"/>
    <n v="138"/>
    <s v="US"/>
    <s v="USD"/>
    <x v="217"/>
    <x v="216"/>
    <b v="0"/>
    <b v="0"/>
    <s v="photography/photography books"/>
    <n v="47.992753623188406"/>
    <x v="7"/>
    <x v="14"/>
  </r>
  <r>
    <n v="223"/>
    <s v="Chavez, Garcia and Cantu"/>
    <s v="Synergistic explicit capability"/>
    <n v="87300"/>
    <n v="81897"/>
    <n v="-6.1890034364261166E-2"/>
    <x v="0"/>
    <n v="931"/>
    <s v="US"/>
    <s v="USD"/>
    <x v="218"/>
    <x v="217"/>
    <b v="0"/>
    <b v="0"/>
    <s v="theater/plays"/>
    <n v="87.966702470461868"/>
    <x v="3"/>
    <x v="3"/>
  </r>
  <r>
    <n v="224"/>
    <s v="Lester-Moore"/>
    <s v="Diverse analyzing definition"/>
    <n v="46300"/>
    <n v="186885"/>
    <n v="3.0363930885529156"/>
    <x v="1"/>
    <n v="3594"/>
    <s v="US"/>
    <s v="USD"/>
    <x v="219"/>
    <x v="218"/>
    <b v="0"/>
    <b v="0"/>
    <s v="film &amp; video/science fiction"/>
    <n v="51.999165275459099"/>
    <x v="4"/>
    <x v="22"/>
  </r>
  <r>
    <n v="225"/>
    <s v="Fox-Quinn"/>
    <s v="Enterprise-wide reciprocal success"/>
    <n v="67800"/>
    <n v="176398"/>
    <n v="1.6017404129793511"/>
    <x v="1"/>
    <n v="5880"/>
    <s v="US"/>
    <s v="USD"/>
    <x v="220"/>
    <x v="219"/>
    <b v="1"/>
    <b v="0"/>
    <s v="music/rock"/>
    <n v="29.999659863945578"/>
    <x v="1"/>
    <x v="1"/>
  </r>
  <r>
    <n v="226"/>
    <s v="Garcia Inc"/>
    <s v="Progressive neutral middleware"/>
    <n v="3000"/>
    <n v="10999"/>
    <n v="2.6663333333333332"/>
    <x v="1"/>
    <n v="112"/>
    <s v="US"/>
    <s v="USD"/>
    <x v="221"/>
    <x v="122"/>
    <b v="0"/>
    <b v="0"/>
    <s v="photography/photography books"/>
    <n v="98.205357142857139"/>
    <x v="7"/>
    <x v="14"/>
  </r>
  <r>
    <n v="227"/>
    <s v="Johnson-Lee"/>
    <s v="Intuitive exuding process improvement"/>
    <n v="60900"/>
    <n v="102751"/>
    <n v="0.68720853858784892"/>
    <x v="1"/>
    <n v="943"/>
    <s v="US"/>
    <s v="USD"/>
    <x v="222"/>
    <x v="220"/>
    <b v="0"/>
    <b v="0"/>
    <s v="games/mobile games"/>
    <n v="108.96182396606575"/>
    <x v="6"/>
    <x v="20"/>
  </r>
  <r>
    <n v="228"/>
    <s v="Pineda Group"/>
    <s v="Exclusive real-time protocol"/>
    <n v="137900"/>
    <n v="165352"/>
    <n v="0.19907179115300944"/>
    <x v="1"/>
    <n v="2468"/>
    <s v="US"/>
    <s v="USD"/>
    <x v="172"/>
    <x v="221"/>
    <b v="0"/>
    <b v="0"/>
    <s v="film &amp; video/animation"/>
    <n v="66.998379254457049"/>
    <x v="4"/>
    <x v="10"/>
  </r>
  <r>
    <n v="229"/>
    <s v="Hoffman-Howard"/>
    <s v="Extended encompassing application"/>
    <n v="85600"/>
    <n v="165798"/>
    <n v="0.93689252336448603"/>
    <x v="1"/>
    <n v="2551"/>
    <s v="US"/>
    <s v="USD"/>
    <x v="223"/>
    <x v="222"/>
    <b v="0"/>
    <b v="1"/>
    <s v="games/mobile games"/>
    <n v="64.99333594668758"/>
    <x v="6"/>
    <x v="20"/>
  </r>
  <r>
    <n v="230"/>
    <s v="Miranda, Hall and Mcgrath"/>
    <s v="Progressive value-added ability"/>
    <n v="2400"/>
    <n v="10084"/>
    <n v="3.2016666666666667"/>
    <x v="1"/>
    <n v="101"/>
    <s v="US"/>
    <s v="USD"/>
    <x v="224"/>
    <x v="223"/>
    <b v="0"/>
    <b v="0"/>
    <s v="games/video games"/>
    <n v="99.841584158415841"/>
    <x v="6"/>
    <x v="11"/>
  </r>
  <r>
    <n v="231"/>
    <s v="Williams, Carter and Gonzalez"/>
    <s v="Cross-platform uniform hardware"/>
    <n v="7200"/>
    <n v="5523"/>
    <n v="-0.23291666666666666"/>
    <x v="3"/>
    <n v="67"/>
    <s v="US"/>
    <s v="USD"/>
    <x v="225"/>
    <x v="224"/>
    <b v="0"/>
    <b v="0"/>
    <s v="theater/plays"/>
    <n v="82.432835820895519"/>
    <x v="3"/>
    <x v="3"/>
  </r>
  <r>
    <n v="232"/>
    <s v="Davis-Rodriguez"/>
    <s v="Progressive secondary portal"/>
    <n v="3400"/>
    <n v="5823"/>
    <n v="0.71264705882352941"/>
    <x v="1"/>
    <n v="92"/>
    <s v="US"/>
    <s v="USD"/>
    <x v="226"/>
    <x v="225"/>
    <b v="0"/>
    <b v="0"/>
    <s v="theater/plays"/>
    <n v="63.293478260869563"/>
    <x v="3"/>
    <x v="3"/>
  </r>
  <r>
    <n v="233"/>
    <s v="Reid, Rivera and Perry"/>
    <s v="Multi-lateral national adapter"/>
    <n v="3800"/>
    <n v="6000"/>
    <n v="0.57894736842105265"/>
    <x v="1"/>
    <n v="62"/>
    <s v="US"/>
    <s v="USD"/>
    <x v="227"/>
    <x v="226"/>
    <b v="0"/>
    <b v="0"/>
    <s v="film &amp; video/animation"/>
    <n v="96.774193548387103"/>
    <x v="4"/>
    <x v="10"/>
  </r>
  <r>
    <n v="234"/>
    <s v="Mendoza-Parker"/>
    <s v="Enterprise-wide motivating matrices"/>
    <n v="7500"/>
    <n v="8181"/>
    <n v="9.0800000000000006E-2"/>
    <x v="1"/>
    <n v="149"/>
    <s v="IT"/>
    <s v="EUR"/>
    <x v="228"/>
    <x v="227"/>
    <b v="0"/>
    <b v="1"/>
    <s v="games/video games"/>
    <n v="54.906040268456373"/>
    <x v="6"/>
    <x v="11"/>
  </r>
  <r>
    <n v="235"/>
    <s v="Lee, Ali and Guzman"/>
    <s v="Polarized upward-trending Local Area Network"/>
    <n v="8600"/>
    <n v="3589"/>
    <n v="-0.58267441860465119"/>
    <x v="0"/>
    <n v="92"/>
    <s v="US"/>
    <s v="USD"/>
    <x v="229"/>
    <x v="228"/>
    <b v="0"/>
    <b v="0"/>
    <s v="film &amp; video/animation"/>
    <n v="39.010869565217391"/>
    <x v="4"/>
    <x v="10"/>
  </r>
  <r>
    <n v="236"/>
    <s v="Gallegos-Cobb"/>
    <s v="Object-based directional function"/>
    <n v="39500"/>
    <n v="4323"/>
    <n v="-0.89055696202531642"/>
    <x v="0"/>
    <n v="57"/>
    <s v="AU"/>
    <s v="AUD"/>
    <x v="230"/>
    <x v="229"/>
    <b v="0"/>
    <b v="1"/>
    <s v="music/rock"/>
    <n v="75.84210526315789"/>
    <x v="1"/>
    <x v="1"/>
  </r>
  <r>
    <n v="237"/>
    <s v="Ellison PLC"/>
    <s v="Re-contextualized tangible open architecture"/>
    <n v="9300"/>
    <n v="14822"/>
    <n v="0.59376344086021504"/>
    <x v="1"/>
    <n v="329"/>
    <s v="US"/>
    <s v="USD"/>
    <x v="231"/>
    <x v="230"/>
    <b v="0"/>
    <b v="0"/>
    <s v="film &amp; video/animation"/>
    <n v="45.051671732522799"/>
    <x v="4"/>
    <x v="10"/>
  </r>
  <r>
    <n v="238"/>
    <s v="Bolton, Sanchez and Carrillo"/>
    <s v="Distributed systemic adapter"/>
    <n v="2400"/>
    <n v="10138"/>
    <n v="3.2241666666666666"/>
    <x v="1"/>
    <n v="97"/>
    <s v="DK"/>
    <s v="DKK"/>
    <x v="232"/>
    <x v="231"/>
    <b v="0"/>
    <b v="1"/>
    <s v="theater/plays"/>
    <n v="104.51546391752578"/>
    <x v="3"/>
    <x v="3"/>
  </r>
  <r>
    <n v="239"/>
    <s v="Mason-Sanders"/>
    <s v="Networked web-enabled instruction set"/>
    <n v="3200"/>
    <n v="3127"/>
    <n v="-2.2812499999999999E-2"/>
    <x v="0"/>
    <n v="41"/>
    <s v="US"/>
    <s v="USD"/>
    <x v="233"/>
    <x v="232"/>
    <b v="0"/>
    <b v="0"/>
    <s v="technology/wearables"/>
    <n v="76.268292682926827"/>
    <x v="2"/>
    <x v="8"/>
  </r>
  <r>
    <n v="240"/>
    <s v="Pitts-Reed"/>
    <s v="Vision-oriented dynamic service-desk"/>
    <n v="29400"/>
    <n v="123124"/>
    <n v="3.1878911564625851"/>
    <x v="1"/>
    <n v="1784"/>
    <s v="US"/>
    <s v="USD"/>
    <x v="194"/>
    <x v="233"/>
    <b v="0"/>
    <b v="0"/>
    <s v="theater/plays"/>
    <n v="69.015695067264573"/>
    <x v="3"/>
    <x v="3"/>
  </r>
  <r>
    <n v="241"/>
    <s v="Gonzalez-Martinez"/>
    <s v="Vision-oriented actuating open system"/>
    <n v="168500"/>
    <n v="171729"/>
    <n v="1.9163204747774481E-2"/>
    <x v="1"/>
    <n v="1684"/>
    <s v="AU"/>
    <s v="AUD"/>
    <x v="234"/>
    <x v="234"/>
    <b v="0"/>
    <b v="1"/>
    <s v="publishing/nonfiction"/>
    <n v="101.97684085510689"/>
    <x v="5"/>
    <x v="9"/>
  </r>
  <r>
    <n v="242"/>
    <s v="Hill, Martin and Garcia"/>
    <s v="Sharable scalable core"/>
    <n v="8400"/>
    <n v="10729"/>
    <n v="0.27726190476190476"/>
    <x v="1"/>
    <n v="250"/>
    <s v="US"/>
    <s v="USD"/>
    <x v="235"/>
    <x v="235"/>
    <b v="0"/>
    <b v="1"/>
    <s v="music/rock"/>
    <n v="42.915999999999997"/>
    <x v="1"/>
    <x v="1"/>
  </r>
  <r>
    <n v="243"/>
    <s v="Garcia PLC"/>
    <s v="Customer-focused attitude-oriented function"/>
    <n v="2300"/>
    <n v="10240"/>
    <n v="3.4521739130434783"/>
    <x v="1"/>
    <n v="238"/>
    <s v="US"/>
    <s v="USD"/>
    <x v="236"/>
    <x v="236"/>
    <b v="0"/>
    <b v="0"/>
    <s v="theater/plays"/>
    <n v="43.025210084033617"/>
    <x v="3"/>
    <x v="3"/>
  </r>
  <r>
    <n v="244"/>
    <s v="Herring-Bailey"/>
    <s v="Reverse-engineered system-worthy extranet"/>
    <n v="700"/>
    <n v="3988"/>
    <n v="4.6971428571428575"/>
    <x v="1"/>
    <n v="53"/>
    <s v="US"/>
    <s v="USD"/>
    <x v="237"/>
    <x v="237"/>
    <b v="0"/>
    <b v="0"/>
    <s v="theater/plays"/>
    <n v="75.245283018867923"/>
    <x v="3"/>
    <x v="3"/>
  </r>
  <r>
    <n v="245"/>
    <s v="Russell-Gardner"/>
    <s v="Re-engineered systematic monitoring"/>
    <n v="2900"/>
    <n v="14771"/>
    <n v="4.0934482758620687"/>
    <x v="1"/>
    <n v="214"/>
    <s v="US"/>
    <s v="USD"/>
    <x v="238"/>
    <x v="238"/>
    <b v="0"/>
    <b v="0"/>
    <s v="theater/plays"/>
    <n v="69.023364485981304"/>
    <x v="3"/>
    <x v="3"/>
  </r>
  <r>
    <n v="246"/>
    <s v="Walters-Carter"/>
    <s v="Seamless value-added standardization"/>
    <n v="4500"/>
    <n v="14649"/>
    <n v="2.2553333333333332"/>
    <x v="1"/>
    <n v="222"/>
    <s v="US"/>
    <s v="USD"/>
    <x v="239"/>
    <x v="239"/>
    <b v="0"/>
    <b v="0"/>
    <s v="technology/web"/>
    <n v="65.986486486486484"/>
    <x v="2"/>
    <x v="2"/>
  </r>
  <r>
    <n v="247"/>
    <s v="Johnson, Patterson and Montoya"/>
    <s v="Triple-buffered fresh-thinking frame"/>
    <n v="19800"/>
    <n v="184658"/>
    <n v="8.3261616161616168"/>
    <x v="1"/>
    <n v="1884"/>
    <s v="US"/>
    <s v="USD"/>
    <x v="240"/>
    <x v="240"/>
    <b v="0"/>
    <b v="1"/>
    <s v="publishing/fiction"/>
    <n v="98.013800424628457"/>
    <x v="5"/>
    <x v="13"/>
  </r>
  <r>
    <n v="248"/>
    <s v="Roberts and Sons"/>
    <s v="Streamlined holistic knowledgebase"/>
    <n v="6200"/>
    <n v="13103"/>
    <n v="1.1133870967741935"/>
    <x v="1"/>
    <n v="218"/>
    <s v="AU"/>
    <s v="AUD"/>
    <x v="241"/>
    <x v="241"/>
    <b v="0"/>
    <b v="0"/>
    <s v="games/mobile games"/>
    <n v="60.105504587155963"/>
    <x v="6"/>
    <x v="20"/>
  </r>
  <r>
    <n v="249"/>
    <s v="Avila-Nelson"/>
    <s v="Up-sized intermediate website"/>
    <n v="61500"/>
    <n v="168095"/>
    <n v="1.7332520325203251"/>
    <x v="1"/>
    <n v="6465"/>
    <s v="US"/>
    <s v="USD"/>
    <x v="242"/>
    <x v="242"/>
    <b v="0"/>
    <b v="0"/>
    <s v="publishing/translations"/>
    <n v="26.000773395204948"/>
    <x v="5"/>
    <x v="18"/>
  </r>
  <r>
    <n v="250"/>
    <s v="Robbins and Sons"/>
    <s v="Future-proofed directional synergy"/>
    <n v="100"/>
    <n v="3"/>
    <n v="-0.97"/>
    <x v="0"/>
    <n v="1"/>
    <s v="US"/>
    <s v="USD"/>
    <x v="67"/>
    <x v="243"/>
    <b v="0"/>
    <b v="0"/>
    <s v="music/rock"/>
    <n v="3"/>
    <x v="1"/>
    <x v="1"/>
  </r>
  <r>
    <n v="251"/>
    <s v="Singleton Ltd"/>
    <s v="Enhanced user-facing function"/>
    <n v="7100"/>
    <n v="3840"/>
    <n v="-0.45915492957746479"/>
    <x v="0"/>
    <n v="101"/>
    <s v="US"/>
    <s v="USD"/>
    <x v="243"/>
    <x v="244"/>
    <b v="0"/>
    <b v="0"/>
    <s v="theater/plays"/>
    <n v="38.019801980198018"/>
    <x v="3"/>
    <x v="3"/>
  </r>
  <r>
    <n v="252"/>
    <s v="Perez PLC"/>
    <s v="Operative bandwidth-monitored interface"/>
    <n v="1000"/>
    <n v="6263"/>
    <n v="5.2629999999999999"/>
    <x v="1"/>
    <n v="59"/>
    <s v="US"/>
    <s v="USD"/>
    <x v="244"/>
    <x v="245"/>
    <b v="0"/>
    <b v="0"/>
    <s v="theater/plays"/>
    <n v="106.15254237288136"/>
    <x v="3"/>
    <x v="3"/>
  </r>
  <r>
    <n v="253"/>
    <s v="Rogers, Jacobs and Jackson"/>
    <s v="Upgradable multi-state instruction set"/>
    <n v="121500"/>
    <n v="108161"/>
    <n v="-0.10978600823045268"/>
    <x v="0"/>
    <n v="1335"/>
    <s v="CA"/>
    <s v="CAD"/>
    <x v="245"/>
    <x v="246"/>
    <b v="0"/>
    <b v="0"/>
    <s v="film &amp; video/drama"/>
    <n v="81.019475655430711"/>
    <x v="4"/>
    <x v="6"/>
  </r>
  <r>
    <n v="254"/>
    <s v="Barry Group"/>
    <s v="De-engineered static Local Area Network"/>
    <n v="4600"/>
    <n v="8505"/>
    <n v="0.84891304347826091"/>
    <x v="1"/>
    <n v="88"/>
    <s v="US"/>
    <s v="USD"/>
    <x v="246"/>
    <x v="247"/>
    <b v="0"/>
    <b v="0"/>
    <s v="publishing/nonfiction"/>
    <n v="96.647727272727266"/>
    <x v="5"/>
    <x v="9"/>
  </r>
  <r>
    <n v="255"/>
    <s v="Rosales, Branch and Harmon"/>
    <s v="Upgradable grid-enabled superstructure"/>
    <n v="80500"/>
    <n v="96735"/>
    <n v="0.20167701863354037"/>
    <x v="1"/>
    <n v="1697"/>
    <s v="US"/>
    <s v="USD"/>
    <x v="247"/>
    <x v="248"/>
    <b v="0"/>
    <b v="1"/>
    <s v="music/rock"/>
    <n v="57.003535651149086"/>
    <x v="1"/>
    <x v="1"/>
  </r>
  <r>
    <n v="256"/>
    <s v="Smith-Reid"/>
    <s v="Optimized actuating toolset"/>
    <n v="4100"/>
    <n v="959"/>
    <n v="-0.76609756097560977"/>
    <x v="0"/>
    <n v="15"/>
    <s v="GB"/>
    <s v="GBP"/>
    <x v="248"/>
    <x v="249"/>
    <b v="0"/>
    <b v="0"/>
    <s v="music/rock"/>
    <n v="63.93333333333333"/>
    <x v="1"/>
    <x v="1"/>
  </r>
  <r>
    <n v="257"/>
    <s v="Williams Inc"/>
    <s v="Decentralized exuding strategy"/>
    <n v="5700"/>
    <n v="8322"/>
    <n v="0.46"/>
    <x v="1"/>
    <n v="92"/>
    <s v="US"/>
    <s v="USD"/>
    <x v="249"/>
    <x v="250"/>
    <b v="0"/>
    <b v="0"/>
    <s v="theater/plays"/>
    <n v="90.456521739130437"/>
    <x v="3"/>
    <x v="3"/>
  </r>
  <r>
    <n v="258"/>
    <s v="Duncan, Mcdonald and Miller"/>
    <s v="Assimilated coherent hardware"/>
    <n v="5000"/>
    <n v="13424"/>
    <n v="1.6848000000000001"/>
    <x v="1"/>
    <n v="186"/>
    <s v="US"/>
    <s v="USD"/>
    <x v="250"/>
    <x v="251"/>
    <b v="0"/>
    <b v="1"/>
    <s v="theater/plays"/>
    <n v="72.172043010752688"/>
    <x v="3"/>
    <x v="3"/>
  </r>
  <r>
    <n v="259"/>
    <s v="Watkins Ltd"/>
    <s v="Multi-channeled responsive implementation"/>
    <n v="1800"/>
    <n v="10755"/>
    <n v="4.9749999999999996"/>
    <x v="1"/>
    <n v="138"/>
    <s v="US"/>
    <s v="USD"/>
    <x v="251"/>
    <x v="252"/>
    <b v="1"/>
    <b v="0"/>
    <s v="photography/photography books"/>
    <n v="77.934782608695656"/>
    <x v="7"/>
    <x v="14"/>
  </r>
  <r>
    <n v="260"/>
    <s v="Allen-Jones"/>
    <s v="Centralized modular initiative"/>
    <n v="6300"/>
    <n v="9935"/>
    <n v="0.57698412698412693"/>
    <x v="1"/>
    <n v="261"/>
    <s v="US"/>
    <s v="USD"/>
    <x v="136"/>
    <x v="253"/>
    <b v="0"/>
    <b v="0"/>
    <s v="music/rock"/>
    <n v="38.065134099616856"/>
    <x v="1"/>
    <x v="1"/>
  </r>
  <r>
    <n v="261"/>
    <s v="Mason-Smith"/>
    <s v="Reverse-engineered cohesive migration"/>
    <n v="84300"/>
    <n v="26303"/>
    <n v="-0.68798339264531438"/>
    <x v="0"/>
    <n v="454"/>
    <s v="US"/>
    <s v="USD"/>
    <x v="252"/>
    <x v="254"/>
    <b v="0"/>
    <b v="1"/>
    <s v="music/rock"/>
    <n v="57.936123348017624"/>
    <x v="1"/>
    <x v="1"/>
  </r>
  <r>
    <n v="262"/>
    <s v="Lloyd, Kennedy and Davis"/>
    <s v="Compatible multimedia hub"/>
    <n v="1700"/>
    <n v="5328"/>
    <n v="2.1341176470588237"/>
    <x v="1"/>
    <n v="107"/>
    <s v="US"/>
    <s v="USD"/>
    <x v="253"/>
    <x v="255"/>
    <b v="0"/>
    <b v="1"/>
    <s v="music/indie rock"/>
    <n v="49.794392523364486"/>
    <x v="1"/>
    <x v="7"/>
  </r>
  <r>
    <n v="263"/>
    <s v="Walker Ltd"/>
    <s v="Organic eco-centric success"/>
    <n v="2900"/>
    <n v="10756"/>
    <n v="2.7089655172413791"/>
    <x v="1"/>
    <n v="199"/>
    <s v="US"/>
    <s v="USD"/>
    <x v="254"/>
    <x v="256"/>
    <b v="0"/>
    <b v="0"/>
    <s v="photography/photography books"/>
    <n v="54.050251256281406"/>
    <x v="7"/>
    <x v="14"/>
  </r>
  <r>
    <n v="264"/>
    <s v="Gordon PLC"/>
    <s v="Virtual reciprocal policy"/>
    <n v="45600"/>
    <n v="165375"/>
    <n v="2.6266447368421053"/>
    <x v="1"/>
    <n v="5512"/>
    <s v="US"/>
    <s v="USD"/>
    <x v="255"/>
    <x v="257"/>
    <b v="0"/>
    <b v="0"/>
    <s v="theater/plays"/>
    <n v="30.002721335268504"/>
    <x v="3"/>
    <x v="3"/>
  </r>
  <r>
    <n v="265"/>
    <s v="Lee and Sons"/>
    <s v="Persevering interactive emulation"/>
    <n v="4900"/>
    <n v="6031"/>
    <n v="0.23081632653061224"/>
    <x v="1"/>
    <n v="86"/>
    <s v="US"/>
    <s v="USD"/>
    <x v="256"/>
    <x v="258"/>
    <b v="0"/>
    <b v="0"/>
    <s v="theater/plays"/>
    <n v="70.127906976744185"/>
    <x v="3"/>
    <x v="3"/>
  </r>
  <r>
    <n v="266"/>
    <s v="Cole LLC"/>
    <s v="Proactive responsive emulation"/>
    <n v="111900"/>
    <n v="85902"/>
    <n v="-0.23233243967828418"/>
    <x v="0"/>
    <n v="3182"/>
    <s v="IT"/>
    <s v="EUR"/>
    <x v="257"/>
    <x v="259"/>
    <b v="0"/>
    <b v="1"/>
    <s v="music/jazz"/>
    <n v="26.996228786926462"/>
    <x v="1"/>
    <x v="17"/>
  </r>
  <r>
    <n v="267"/>
    <s v="Acosta PLC"/>
    <s v="Extended eco-centric function"/>
    <n v="61600"/>
    <n v="143910"/>
    <n v="1.3362012987012988"/>
    <x v="1"/>
    <n v="2768"/>
    <s v="AU"/>
    <s v="AUD"/>
    <x v="258"/>
    <x v="260"/>
    <b v="0"/>
    <b v="0"/>
    <s v="theater/plays"/>
    <n v="51.990606936416185"/>
    <x v="3"/>
    <x v="3"/>
  </r>
  <r>
    <n v="268"/>
    <s v="Brown-Mckee"/>
    <s v="Networked optimal productivity"/>
    <n v="1500"/>
    <n v="2708"/>
    <n v="0.80533333333333335"/>
    <x v="1"/>
    <n v="48"/>
    <s v="US"/>
    <s v="USD"/>
    <x v="259"/>
    <x v="261"/>
    <b v="0"/>
    <b v="0"/>
    <s v="film &amp; video/documentary"/>
    <n v="56.416666666666664"/>
    <x v="4"/>
    <x v="4"/>
  </r>
  <r>
    <n v="269"/>
    <s v="Miles and Sons"/>
    <s v="Persistent attitude-oriented approach"/>
    <n v="3500"/>
    <n v="8842"/>
    <n v="1.5262857142857142"/>
    <x v="1"/>
    <n v="87"/>
    <s v="US"/>
    <s v="USD"/>
    <x v="260"/>
    <x v="262"/>
    <b v="0"/>
    <b v="0"/>
    <s v="film &amp; video/television"/>
    <n v="101.63218390804597"/>
    <x v="4"/>
    <x v="19"/>
  </r>
  <r>
    <n v="270"/>
    <s v="Sawyer, Horton and Williams"/>
    <s v="Triple-buffered 4thgeneration toolset"/>
    <n v="173900"/>
    <n v="47260"/>
    <n v="-0.72823461759631969"/>
    <x v="3"/>
    <n v="1890"/>
    <s v="US"/>
    <s v="USD"/>
    <x v="261"/>
    <x v="263"/>
    <b v="0"/>
    <b v="0"/>
    <s v="games/video games"/>
    <n v="25.005291005291006"/>
    <x v="6"/>
    <x v="11"/>
  </r>
  <r>
    <n v="271"/>
    <s v="Foley-Cox"/>
    <s v="Progressive zero administration leverage"/>
    <n v="153700"/>
    <n v="1953"/>
    <n v="-0.9872934287573194"/>
    <x v="2"/>
    <n v="61"/>
    <s v="US"/>
    <s v="USD"/>
    <x v="262"/>
    <x v="264"/>
    <b v="0"/>
    <b v="0"/>
    <s v="photography/photography books"/>
    <n v="32.016393442622949"/>
    <x v="7"/>
    <x v="14"/>
  </r>
  <r>
    <n v="272"/>
    <s v="Horton, Morrison and Clark"/>
    <s v="Networked radical neural-net"/>
    <n v="51100"/>
    <n v="155349"/>
    <n v="2.0400978473581213"/>
    <x v="1"/>
    <n v="1894"/>
    <s v="US"/>
    <s v="USD"/>
    <x v="263"/>
    <x v="265"/>
    <b v="0"/>
    <b v="1"/>
    <s v="theater/plays"/>
    <n v="82.021647307286173"/>
    <x v="3"/>
    <x v="3"/>
  </r>
  <r>
    <n v="273"/>
    <s v="Thomas and Sons"/>
    <s v="Re-engineered heuristic forecast"/>
    <n v="7800"/>
    <n v="10704"/>
    <n v="0.37230769230769228"/>
    <x v="1"/>
    <n v="282"/>
    <s v="CA"/>
    <s v="CAD"/>
    <x v="264"/>
    <x v="266"/>
    <b v="0"/>
    <b v="0"/>
    <s v="theater/plays"/>
    <n v="37.957446808510639"/>
    <x v="3"/>
    <x v="3"/>
  </r>
  <r>
    <n v="274"/>
    <s v="Morgan-Jenkins"/>
    <s v="Fully-configurable background algorithm"/>
    <n v="2400"/>
    <n v="773"/>
    <n v="-0.67791666666666661"/>
    <x v="0"/>
    <n v="15"/>
    <s v="US"/>
    <s v="USD"/>
    <x v="265"/>
    <x v="267"/>
    <b v="0"/>
    <b v="0"/>
    <s v="theater/plays"/>
    <n v="51.533333333333331"/>
    <x v="3"/>
    <x v="3"/>
  </r>
  <r>
    <n v="275"/>
    <s v="Ward, Sanchez and Kemp"/>
    <s v="Stand-alone discrete Graphical User Interface"/>
    <n v="3900"/>
    <n v="9419"/>
    <n v="1.415128205128205"/>
    <x v="1"/>
    <n v="116"/>
    <s v="US"/>
    <s v="USD"/>
    <x v="266"/>
    <x v="153"/>
    <b v="0"/>
    <b v="0"/>
    <s v="publishing/translations"/>
    <n v="81.198275862068968"/>
    <x v="5"/>
    <x v="18"/>
  </r>
  <r>
    <n v="276"/>
    <s v="Fields Ltd"/>
    <s v="Front-line foreground project"/>
    <n v="5500"/>
    <n v="5324"/>
    <n v="-3.2000000000000001E-2"/>
    <x v="0"/>
    <n v="133"/>
    <s v="US"/>
    <s v="USD"/>
    <x v="267"/>
    <x v="268"/>
    <b v="0"/>
    <b v="1"/>
    <s v="games/video games"/>
    <n v="40.030075187969928"/>
    <x v="6"/>
    <x v="11"/>
  </r>
  <r>
    <n v="277"/>
    <s v="Ramos-Mitchell"/>
    <s v="Persevering system-worthy info-mediaries"/>
    <n v="700"/>
    <n v="7465"/>
    <n v="9.6642857142857146"/>
    <x v="1"/>
    <n v="83"/>
    <s v="US"/>
    <s v="USD"/>
    <x v="268"/>
    <x v="269"/>
    <b v="0"/>
    <b v="0"/>
    <s v="theater/plays"/>
    <n v="89.939759036144579"/>
    <x v="3"/>
    <x v="3"/>
  </r>
  <r>
    <n v="278"/>
    <s v="Higgins, Davis and Salazar"/>
    <s v="Distributed multi-tasking strategy"/>
    <n v="2700"/>
    <n v="8799"/>
    <n v="2.2588888888888889"/>
    <x v="1"/>
    <n v="91"/>
    <s v="US"/>
    <s v="USD"/>
    <x v="269"/>
    <x v="270"/>
    <b v="0"/>
    <b v="0"/>
    <s v="technology/web"/>
    <n v="96.692307692307693"/>
    <x v="2"/>
    <x v="2"/>
  </r>
  <r>
    <n v="279"/>
    <s v="Smith-Jenkins"/>
    <s v="Vision-oriented methodical application"/>
    <n v="8000"/>
    <n v="13656"/>
    <n v="0.70699999999999996"/>
    <x v="1"/>
    <n v="546"/>
    <s v="US"/>
    <s v="USD"/>
    <x v="270"/>
    <x v="271"/>
    <b v="0"/>
    <b v="0"/>
    <s v="theater/plays"/>
    <n v="25.010989010989011"/>
    <x v="3"/>
    <x v="3"/>
  </r>
  <r>
    <n v="280"/>
    <s v="Braun PLC"/>
    <s v="Function-based high-level infrastructure"/>
    <n v="2500"/>
    <n v="14536"/>
    <n v="4.8144"/>
    <x v="1"/>
    <n v="393"/>
    <s v="US"/>
    <s v="USD"/>
    <x v="271"/>
    <x v="272"/>
    <b v="0"/>
    <b v="0"/>
    <s v="film &amp; video/animation"/>
    <n v="36.987277353689571"/>
    <x v="4"/>
    <x v="10"/>
  </r>
  <r>
    <n v="281"/>
    <s v="Drake PLC"/>
    <s v="Profound object-oriented paradigm"/>
    <n v="164500"/>
    <n v="150552"/>
    <n v="-8.4790273556231005E-2"/>
    <x v="0"/>
    <n v="2062"/>
    <s v="US"/>
    <s v="USD"/>
    <x v="272"/>
    <x v="273"/>
    <b v="0"/>
    <b v="1"/>
    <s v="theater/plays"/>
    <n v="73.012609117361791"/>
    <x v="3"/>
    <x v="3"/>
  </r>
  <r>
    <n v="282"/>
    <s v="Ross, Kelly and Brown"/>
    <s v="Virtual contextually-based circuit"/>
    <n v="8400"/>
    <n v="9076"/>
    <n v="8.0476190476190479E-2"/>
    <x v="1"/>
    <n v="133"/>
    <s v="US"/>
    <s v="USD"/>
    <x v="73"/>
    <x v="274"/>
    <b v="0"/>
    <b v="1"/>
    <s v="film &amp; video/television"/>
    <n v="68.240601503759393"/>
    <x v="4"/>
    <x v="19"/>
  </r>
  <r>
    <n v="283"/>
    <s v="Lucas-Mullins"/>
    <s v="Business-focused dynamic instruction set"/>
    <n v="8100"/>
    <n v="1517"/>
    <n v="-0.81271604938271602"/>
    <x v="0"/>
    <n v="29"/>
    <s v="DK"/>
    <s v="DKK"/>
    <x v="273"/>
    <x v="148"/>
    <b v="0"/>
    <b v="0"/>
    <s v="music/rock"/>
    <n v="52.310344827586206"/>
    <x v="1"/>
    <x v="1"/>
  </r>
  <r>
    <n v="284"/>
    <s v="Tran LLC"/>
    <s v="Ameliorated fresh-thinking protocol"/>
    <n v="9800"/>
    <n v="8153"/>
    <n v="-0.16806122448979591"/>
    <x v="0"/>
    <n v="132"/>
    <s v="US"/>
    <s v="USD"/>
    <x v="274"/>
    <x v="275"/>
    <b v="0"/>
    <b v="0"/>
    <s v="technology/web"/>
    <n v="61.765151515151516"/>
    <x v="2"/>
    <x v="2"/>
  </r>
  <r>
    <n v="285"/>
    <s v="Dawson, Brady and Gilbert"/>
    <s v="Front-line optimizing emulation"/>
    <n v="900"/>
    <n v="6357"/>
    <n v="6.0633333333333335"/>
    <x v="1"/>
    <n v="254"/>
    <s v="US"/>
    <s v="USD"/>
    <x v="275"/>
    <x v="276"/>
    <b v="0"/>
    <b v="0"/>
    <s v="theater/plays"/>
    <n v="25.027559055118111"/>
    <x v="3"/>
    <x v="3"/>
  </r>
  <r>
    <n v="286"/>
    <s v="Obrien-Aguirre"/>
    <s v="Devolved uniform complexity"/>
    <n v="112100"/>
    <n v="19557"/>
    <n v="-0.82553969669937555"/>
    <x v="3"/>
    <n v="184"/>
    <s v="US"/>
    <s v="USD"/>
    <x v="276"/>
    <x v="72"/>
    <b v="0"/>
    <b v="0"/>
    <s v="theater/plays"/>
    <n v="106.28804347826087"/>
    <x v="3"/>
    <x v="3"/>
  </r>
  <r>
    <n v="287"/>
    <s v="Ferguson PLC"/>
    <s v="Public-key intangible superstructure"/>
    <n v="6300"/>
    <n v="13213"/>
    <n v="1.0973015873015872"/>
    <x v="1"/>
    <n v="176"/>
    <s v="US"/>
    <s v="USD"/>
    <x v="277"/>
    <x v="277"/>
    <b v="0"/>
    <b v="0"/>
    <s v="music/electric music"/>
    <n v="75.07386363636364"/>
    <x v="1"/>
    <x v="5"/>
  </r>
  <r>
    <n v="288"/>
    <s v="Garcia Ltd"/>
    <s v="Secured global success"/>
    <n v="5600"/>
    <n v="5476"/>
    <n v="-2.2142857142857141E-2"/>
    <x v="0"/>
    <n v="137"/>
    <s v="DK"/>
    <s v="DKK"/>
    <x v="278"/>
    <x v="278"/>
    <b v="0"/>
    <b v="1"/>
    <s v="music/metal"/>
    <n v="39.970802919708028"/>
    <x v="1"/>
    <x v="16"/>
  </r>
  <r>
    <n v="289"/>
    <s v="Smith, Love and Smith"/>
    <s v="Grass-roots mission-critical capability"/>
    <n v="800"/>
    <n v="13474"/>
    <n v="15.842499999999999"/>
    <x v="1"/>
    <n v="337"/>
    <s v="CA"/>
    <s v="CAD"/>
    <x v="279"/>
    <x v="71"/>
    <b v="0"/>
    <b v="0"/>
    <s v="theater/plays"/>
    <n v="39.982195845697326"/>
    <x v="3"/>
    <x v="3"/>
  </r>
  <r>
    <n v="290"/>
    <s v="Wilson, Hall and Osborne"/>
    <s v="Advanced global data-warehouse"/>
    <n v="168600"/>
    <n v="91722"/>
    <n v="-0.45597864768683272"/>
    <x v="0"/>
    <n v="908"/>
    <s v="US"/>
    <s v="USD"/>
    <x v="280"/>
    <x v="279"/>
    <b v="0"/>
    <b v="1"/>
    <s v="film &amp; video/documentary"/>
    <n v="101.01541850220265"/>
    <x v="4"/>
    <x v="4"/>
  </r>
  <r>
    <n v="291"/>
    <s v="Bell, Grimes and Kerr"/>
    <s v="Self-enabling uniform complexity"/>
    <n v="1800"/>
    <n v="8219"/>
    <n v="3.5661111111111112"/>
    <x v="1"/>
    <n v="107"/>
    <s v="US"/>
    <s v="USD"/>
    <x v="281"/>
    <x v="280"/>
    <b v="1"/>
    <b v="0"/>
    <s v="technology/web"/>
    <n v="76.813084112149539"/>
    <x v="2"/>
    <x v="2"/>
  </r>
  <r>
    <n v="292"/>
    <s v="Ho-Harris"/>
    <s v="Versatile cohesive encoding"/>
    <n v="7300"/>
    <n v="717"/>
    <n v="-0.90178082191780817"/>
    <x v="0"/>
    <n v="10"/>
    <s v="US"/>
    <s v="USD"/>
    <x v="282"/>
    <x v="281"/>
    <b v="0"/>
    <b v="0"/>
    <s v="food/food trucks"/>
    <n v="71.7"/>
    <x v="0"/>
    <x v="0"/>
  </r>
  <r>
    <n v="293"/>
    <s v="Ross Group"/>
    <s v="Organized executive solution"/>
    <n v="6500"/>
    <n v="1065"/>
    <n v="-0.83615384615384614"/>
    <x v="3"/>
    <n v="32"/>
    <s v="IT"/>
    <s v="EUR"/>
    <x v="283"/>
    <x v="282"/>
    <b v="0"/>
    <b v="0"/>
    <s v="theater/plays"/>
    <n v="33.28125"/>
    <x v="3"/>
    <x v="3"/>
  </r>
  <r>
    <n v="294"/>
    <s v="Turner-Davis"/>
    <s v="Automated local emulation"/>
    <n v="600"/>
    <n v="8038"/>
    <n v="12.396666666666667"/>
    <x v="1"/>
    <n v="183"/>
    <s v="US"/>
    <s v="USD"/>
    <x v="284"/>
    <x v="283"/>
    <b v="0"/>
    <b v="0"/>
    <s v="theater/plays"/>
    <n v="43.923497267759565"/>
    <x v="3"/>
    <x v="3"/>
  </r>
  <r>
    <n v="295"/>
    <s v="Smith, Jackson and Herrera"/>
    <s v="Enterprise-wide intermediate middleware"/>
    <n v="192900"/>
    <n v="68769"/>
    <n v="-0.64349922239502333"/>
    <x v="0"/>
    <n v="1910"/>
    <s v="CH"/>
    <s v="CHF"/>
    <x v="285"/>
    <x v="284"/>
    <b v="0"/>
    <b v="0"/>
    <s v="theater/plays"/>
    <n v="36.004712041884815"/>
    <x v="3"/>
    <x v="3"/>
  </r>
  <r>
    <n v="296"/>
    <s v="Smith-Hess"/>
    <s v="Grass-roots real-time Local Area Network"/>
    <n v="6100"/>
    <n v="3352"/>
    <n v="-0.45049180327868854"/>
    <x v="0"/>
    <n v="38"/>
    <s v="AU"/>
    <s v="AUD"/>
    <x v="286"/>
    <x v="285"/>
    <b v="0"/>
    <b v="0"/>
    <s v="theater/plays"/>
    <n v="88.21052631578948"/>
    <x v="3"/>
    <x v="3"/>
  </r>
  <r>
    <n v="297"/>
    <s v="Brown, Herring and Bass"/>
    <s v="Organized client-driven capacity"/>
    <n v="7200"/>
    <n v="6785"/>
    <n v="-5.7638888888888892E-2"/>
    <x v="0"/>
    <n v="104"/>
    <s v="AU"/>
    <s v="AUD"/>
    <x v="287"/>
    <x v="286"/>
    <b v="0"/>
    <b v="1"/>
    <s v="theater/plays"/>
    <n v="65.240384615384613"/>
    <x v="3"/>
    <x v="3"/>
  </r>
  <r>
    <n v="298"/>
    <s v="Chase, Garcia and Johnson"/>
    <s v="Adaptive intangible database"/>
    <n v="3500"/>
    <n v="5037"/>
    <n v="0.43914285714285717"/>
    <x v="1"/>
    <n v="72"/>
    <s v="US"/>
    <s v="USD"/>
    <x v="288"/>
    <x v="287"/>
    <b v="0"/>
    <b v="1"/>
    <s v="music/rock"/>
    <n v="69.958333333333329"/>
    <x v="1"/>
    <x v="1"/>
  </r>
  <r>
    <n v="299"/>
    <s v="Ramsey and Sons"/>
    <s v="Grass-roots contextually-based algorithm"/>
    <n v="3800"/>
    <n v="1954"/>
    <n v="-0.48578947368421055"/>
    <x v="0"/>
    <n v="49"/>
    <s v="US"/>
    <s v="USD"/>
    <x v="289"/>
    <x v="288"/>
    <b v="0"/>
    <b v="0"/>
    <s v="food/food trucks"/>
    <n v="39.877551020408163"/>
    <x v="0"/>
    <x v="0"/>
  </r>
  <r>
    <n v="300"/>
    <s v="Cooke PLC"/>
    <s v="Focused executive core"/>
    <n v="100"/>
    <n v="5"/>
    <n v="-0.95"/>
    <x v="0"/>
    <n v="1"/>
    <s v="DK"/>
    <s v="DKK"/>
    <x v="290"/>
    <x v="289"/>
    <b v="0"/>
    <b v="1"/>
    <s v="publishing/nonfiction"/>
    <n v="5"/>
    <x v="5"/>
    <x v="9"/>
  </r>
  <r>
    <n v="301"/>
    <s v="Wong-Walker"/>
    <s v="Multi-channeled disintermediate policy"/>
    <n v="900"/>
    <n v="12102"/>
    <n v="12.446666666666667"/>
    <x v="1"/>
    <n v="295"/>
    <s v="US"/>
    <s v="USD"/>
    <x v="291"/>
    <x v="290"/>
    <b v="0"/>
    <b v="0"/>
    <s v="film &amp; video/documentary"/>
    <n v="41.023728813559323"/>
    <x v="4"/>
    <x v="4"/>
  </r>
  <r>
    <n v="302"/>
    <s v="Ferguson, Collins and Mata"/>
    <s v="Customizable bi-directional hardware"/>
    <n v="76100"/>
    <n v="24234"/>
    <n v="-0.68155059132720108"/>
    <x v="0"/>
    <n v="245"/>
    <s v="US"/>
    <s v="USD"/>
    <x v="292"/>
    <x v="18"/>
    <b v="0"/>
    <b v="0"/>
    <s v="theater/plays"/>
    <n v="98.914285714285711"/>
    <x v="3"/>
    <x v="3"/>
  </r>
  <r>
    <n v="303"/>
    <s v="Guerrero, Flores and Jenkins"/>
    <s v="Networked optimal architecture"/>
    <n v="3400"/>
    <n v="2809"/>
    <n v="-0.17382352941176471"/>
    <x v="0"/>
    <n v="32"/>
    <s v="US"/>
    <s v="USD"/>
    <x v="293"/>
    <x v="291"/>
    <b v="0"/>
    <b v="0"/>
    <s v="music/indie rock"/>
    <n v="87.78125"/>
    <x v="1"/>
    <x v="7"/>
  </r>
  <r>
    <n v="304"/>
    <s v="Peterson PLC"/>
    <s v="User-friendly discrete benchmark"/>
    <n v="2100"/>
    <n v="11469"/>
    <n v="4.4614285714285717"/>
    <x v="1"/>
    <n v="142"/>
    <s v="US"/>
    <s v="USD"/>
    <x v="294"/>
    <x v="292"/>
    <b v="0"/>
    <b v="0"/>
    <s v="film &amp; video/documentary"/>
    <n v="80.767605633802816"/>
    <x v="4"/>
    <x v="4"/>
  </r>
  <r>
    <n v="305"/>
    <s v="Townsend Ltd"/>
    <s v="Grass-roots actuating policy"/>
    <n v="2800"/>
    <n v="8014"/>
    <n v="1.8621428571428571"/>
    <x v="1"/>
    <n v="85"/>
    <s v="US"/>
    <s v="USD"/>
    <x v="295"/>
    <x v="293"/>
    <b v="0"/>
    <b v="0"/>
    <s v="theater/plays"/>
    <n v="94.28235294117647"/>
    <x v="3"/>
    <x v="3"/>
  </r>
  <r>
    <n v="306"/>
    <s v="Rush, Reed and Hall"/>
    <s v="Enterprise-wide 3rdgeneration knowledge user"/>
    <n v="6500"/>
    <n v="514"/>
    <n v="-0.92092307692307696"/>
    <x v="0"/>
    <n v="7"/>
    <s v="US"/>
    <s v="USD"/>
    <x v="296"/>
    <x v="294"/>
    <b v="0"/>
    <b v="1"/>
    <s v="theater/plays"/>
    <n v="73.428571428571431"/>
    <x v="3"/>
    <x v="3"/>
  </r>
  <r>
    <n v="307"/>
    <s v="Salazar-Dodson"/>
    <s v="Face-to-face zero tolerance moderator"/>
    <n v="32900"/>
    <n v="43473"/>
    <n v="0.32136778115501519"/>
    <x v="1"/>
    <n v="659"/>
    <s v="DK"/>
    <s v="DKK"/>
    <x v="297"/>
    <x v="295"/>
    <b v="0"/>
    <b v="1"/>
    <s v="publishing/fiction"/>
    <n v="65.968133535660087"/>
    <x v="5"/>
    <x v="13"/>
  </r>
  <r>
    <n v="308"/>
    <s v="Davis Ltd"/>
    <s v="Grass-roots optimizing projection"/>
    <n v="118200"/>
    <n v="87560"/>
    <n v="-0.25922165820642978"/>
    <x v="0"/>
    <n v="803"/>
    <s v="US"/>
    <s v="USD"/>
    <x v="298"/>
    <x v="296"/>
    <b v="0"/>
    <b v="0"/>
    <s v="theater/plays"/>
    <n v="109.04109589041096"/>
    <x v="3"/>
    <x v="3"/>
  </r>
  <r>
    <n v="309"/>
    <s v="Harris-Perry"/>
    <s v="User-centric 6thgeneration attitude"/>
    <n v="4100"/>
    <n v="3087"/>
    <n v="-0.24707317073170731"/>
    <x v="3"/>
    <n v="75"/>
    <s v="US"/>
    <s v="USD"/>
    <x v="299"/>
    <x v="297"/>
    <b v="0"/>
    <b v="1"/>
    <s v="music/indie rock"/>
    <n v="41.16"/>
    <x v="1"/>
    <x v="7"/>
  </r>
  <r>
    <n v="310"/>
    <s v="Velazquez, Hunt and Ortiz"/>
    <s v="Switchable zero tolerance website"/>
    <n v="7800"/>
    <n v="1586"/>
    <n v="-0.79666666666666663"/>
    <x v="0"/>
    <n v="16"/>
    <s v="US"/>
    <s v="USD"/>
    <x v="300"/>
    <x v="298"/>
    <b v="0"/>
    <b v="0"/>
    <s v="games/video games"/>
    <n v="99.125"/>
    <x v="6"/>
    <x v="11"/>
  </r>
  <r>
    <n v="311"/>
    <s v="Flores PLC"/>
    <s v="Focused real-time help-desk"/>
    <n v="6300"/>
    <n v="12812"/>
    <n v="1.0336507936507937"/>
    <x v="1"/>
    <n v="121"/>
    <s v="US"/>
    <s v="USD"/>
    <x v="247"/>
    <x v="299"/>
    <b v="0"/>
    <b v="0"/>
    <s v="theater/plays"/>
    <n v="105.88429752066116"/>
    <x v="3"/>
    <x v="3"/>
  </r>
  <r>
    <n v="312"/>
    <s v="Martinez LLC"/>
    <s v="Robust impactful approach"/>
    <n v="59100"/>
    <n v="183345"/>
    <n v="2.1022842639593908"/>
    <x v="1"/>
    <n v="3742"/>
    <s v="US"/>
    <s v="USD"/>
    <x v="244"/>
    <x v="300"/>
    <b v="0"/>
    <b v="0"/>
    <s v="theater/plays"/>
    <n v="48.996525921966864"/>
    <x v="3"/>
    <x v="3"/>
  </r>
  <r>
    <n v="313"/>
    <s v="Miller-Irwin"/>
    <s v="Secured maximized policy"/>
    <n v="2200"/>
    <n v="8697"/>
    <n v="2.9531818181818181"/>
    <x v="1"/>
    <n v="223"/>
    <s v="US"/>
    <s v="USD"/>
    <x v="301"/>
    <x v="301"/>
    <b v="0"/>
    <b v="0"/>
    <s v="music/rock"/>
    <n v="39"/>
    <x v="1"/>
    <x v="1"/>
  </r>
  <r>
    <n v="314"/>
    <s v="Sanchez-Morgan"/>
    <s v="Realigned upward-trending strategy"/>
    <n v="1400"/>
    <n v="4126"/>
    <n v="1.9471428571428571"/>
    <x v="1"/>
    <n v="133"/>
    <s v="US"/>
    <s v="USD"/>
    <x v="188"/>
    <x v="162"/>
    <b v="0"/>
    <b v="1"/>
    <s v="film &amp; video/documentary"/>
    <n v="31.022556390977442"/>
    <x v="4"/>
    <x v="4"/>
  </r>
  <r>
    <n v="315"/>
    <s v="Lopez, Adams and Johnson"/>
    <s v="Open-source interactive knowledge user"/>
    <n v="9500"/>
    <n v="3220"/>
    <n v="-0.66105263157894734"/>
    <x v="0"/>
    <n v="31"/>
    <s v="US"/>
    <s v="USD"/>
    <x v="302"/>
    <x v="302"/>
    <b v="0"/>
    <b v="0"/>
    <s v="theater/plays"/>
    <n v="103.87096774193549"/>
    <x v="3"/>
    <x v="3"/>
  </r>
  <r>
    <n v="316"/>
    <s v="Martin-Marshall"/>
    <s v="Configurable demand-driven matrix"/>
    <n v="9600"/>
    <n v="6401"/>
    <n v="-0.33322916666666669"/>
    <x v="0"/>
    <n v="108"/>
    <s v="IT"/>
    <s v="EUR"/>
    <x v="303"/>
    <x v="303"/>
    <b v="0"/>
    <b v="1"/>
    <s v="food/food trucks"/>
    <n v="59.268518518518519"/>
    <x v="0"/>
    <x v="0"/>
  </r>
  <r>
    <n v="317"/>
    <s v="Summers PLC"/>
    <s v="Cross-group coherent hierarchy"/>
    <n v="6600"/>
    <n v="1269"/>
    <n v="-0.80772727272727274"/>
    <x v="0"/>
    <n v="30"/>
    <s v="US"/>
    <s v="USD"/>
    <x v="304"/>
    <x v="304"/>
    <b v="0"/>
    <b v="0"/>
    <s v="theater/plays"/>
    <n v="42.3"/>
    <x v="3"/>
    <x v="3"/>
  </r>
  <r>
    <n v="318"/>
    <s v="Young, Hart and Ryan"/>
    <s v="Decentralized demand-driven open system"/>
    <n v="5700"/>
    <n v="903"/>
    <n v="-0.84157894736842109"/>
    <x v="0"/>
    <n v="17"/>
    <s v="US"/>
    <s v="USD"/>
    <x v="305"/>
    <x v="305"/>
    <b v="0"/>
    <b v="0"/>
    <s v="music/rock"/>
    <n v="53.117647058823529"/>
    <x v="1"/>
    <x v="1"/>
  </r>
  <r>
    <n v="319"/>
    <s v="Mills Group"/>
    <s v="Advanced empowering matrix"/>
    <n v="8400"/>
    <n v="3251"/>
    <n v="-0.61297619047619045"/>
    <x v="3"/>
    <n v="64"/>
    <s v="US"/>
    <s v="USD"/>
    <x v="306"/>
    <x v="306"/>
    <b v="0"/>
    <b v="0"/>
    <s v="technology/web"/>
    <n v="50.796875"/>
    <x v="2"/>
    <x v="2"/>
  </r>
  <r>
    <n v="320"/>
    <s v="Sandoval-Powell"/>
    <s v="Phased holistic implementation"/>
    <n v="84400"/>
    <n v="8092"/>
    <n v="-0.90412322274881518"/>
    <x v="0"/>
    <n v="80"/>
    <s v="US"/>
    <s v="USD"/>
    <x v="307"/>
    <x v="307"/>
    <b v="0"/>
    <b v="0"/>
    <s v="publishing/fiction"/>
    <n v="101.15"/>
    <x v="5"/>
    <x v="13"/>
  </r>
  <r>
    <n v="321"/>
    <s v="Mills, Frazier and Perez"/>
    <s v="Proactive attitude-oriented knowledge user"/>
    <n v="170400"/>
    <n v="160422"/>
    <n v="-5.8556338028169015E-2"/>
    <x v="0"/>
    <n v="2468"/>
    <s v="US"/>
    <s v="USD"/>
    <x v="308"/>
    <x v="308"/>
    <b v="0"/>
    <b v="0"/>
    <s v="film &amp; video/shorts"/>
    <n v="65.000810372771468"/>
    <x v="4"/>
    <x v="12"/>
  </r>
  <r>
    <n v="322"/>
    <s v="Hebert Group"/>
    <s v="Visionary asymmetric Graphical User Interface"/>
    <n v="117900"/>
    <n v="196377"/>
    <n v="0.66562340966921119"/>
    <x v="1"/>
    <n v="5168"/>
    <s v="US"/>
    <s v="USD"/>
    <x v="309"/>
    <x v="309"/>
    <b v="0"/>
    <b v="0"/>
    <s v="theater/plays"/>
    <n v="37.998645510835914"/>
    <x v="3"/>
    <x v="3"/>
  </r>
  <r>
    <n v="323"/>
    <s v="Cole, Smith and Wood"/>
    <s v="Integrated zero-defect help-desk"/>
    <n v="8900"/>
    <n v="2148"/>
    <n v="-0.75865168539325845"/>
    <x v="0"/>
    <n v="26"/>
    <s v="GB"/>
    <s v="GBP"/>
    <x v="310"/>
    <x v="310"/>
    <b v="0"/>
    <b v="0"/>
    <s v="film &amp; video/documentary"/>
    <n v="82.615384615384613"/>
    <x v="4"/>
    <x v="4"/>
  </r>
  <r>
    <n v="324"/>
    <s v="Harris, Hall and Harris"/>
    <s v="Inverse analyzing matrices"/>
    <n v="7100"/>
    <n v="11648"/>
    <n v="0.64056338028169013"/>
    <x v="1"/>
    <n v="307"/>
    <s v="US"/>
    <s v="USD"/>
    <x v="311"/>
    <x v="311"/>
    <b v="0"/>
    <b v="1"/>
    <s v="theater/plays"/>
    <n v="37.941368078175898"/>
    <x v="3"/>
    <x v="3"/>
  </r>
  <r>
    <n v="325"/>
    <s v="Saunders Group"/>
    <s v="Programmable systemic implementation"/>
    <n v="6500"/>
    <n v="5897"/>
    <n v="-9.276923076923077E-2"/>
    <x v="0"/>
    <n v="73"/>
    <s v="US"/>
    <s v="USD"/>
    <x v="79"/>
    <x v="312"/>
    <b v="0"/>
    <b v="1"/>
    <s v="theater/plays"/>
    <n v="80.780821917808225"/>
    <x v="3"/>
    <x v="3"/>
  </r>
  <r>
    <n v="326"/>
    <s v="Pham, Avila and Nash"/>
    <s v="Multi-channeled next generation architecture"/>
    <n v="7200"/>
    <n v="3326"/>
    <n v="-0.53805555555555551"/>
    <x v="0"/>
    <n v="128"/>
    <s v="US"/>
    <s v="USD"/>
    <x v="312"/>
    <x v="313"/>
    <b v="0"/>
    <b v="0"/>
    <s v="film &amp; video/animation"/>
    <n v="25.984375"/>
    <x v="4"/>
    <x v="10"/>
  </r>
  <r>
    <n v="327"/>
    <s v="Patterson, Salinas and Lucas"/>
    <s v="Digitized 3rdgeneration encoding"/>
    <n v="2600"/>
    <n v="1002"/>
    <n v="-0.61461538461538456"/>
    <x v="0"/>
    <n v="33"/>
    <s v="US"/>
    <s v="USD"/>
    <x v="313"/>
    <x v="314"/>
    <b v="0"/>
    <b v="1"/>
    <s v="theater/plays"/>
    <n v="30.363636363636363"/>
    <x v="3"/>
    <x v="3"/>
  </r>
  <r>
    <n v="328"/>
    <s v="Young PLC"/>
    <s v="Innovative well-modulated functionalities"/>
    <n v="98700"/>
    <n v="131826"/>
    <n v="0.33562310030395137"/>
    <x v="1"/>
    <n v="2441"/>
    <s v="US"/>
    <s v="USD"/>
    <x v="314"/>
    <x v="315"/>
    <b v="0"/>
    <b v="0"/>
    <s v="music/rock"/>
    <n v="54.004916018025398"/>
    <x v="1"/>
    <x v="1"/>
  </r>
  <r>
    <n v="329"/>
    <s v="Willis and Sons"/>
    <s v="Fundamental incremental database"/>
    <n v="93800"/>
    <n v="21477"/>
    <n v="-0.77103411513859277"/>
    <x v="2"/>
    <n v="211"/>
    <s v="US"/>
    <s v="USD"/>
    <x v="315"/>
    <x v="316"/>
    <b v="0"/>
    <b v="0"/>
    <s v="games/video games"/>
    <n v="101.78672985781991"/>
    <x v="6"/>
    <x v="11"/>
  </r>
  <r>
    <n v="330"/>
    <s v="Thompson-Bates"/>
    <s v="Expanded encompassing open architecture"/>
    <n v="33700"/>
    <n v="62330"/>
    <n v="0.84955489614243318"/>
    <x v="1"/>
    <n v="1385"/>
    <s v="GB"/>
    <s v="GBP"/>
    <x v="316"/>
    <x v="317"/>
    <b v="0"/>
    <b v="0"/>
    <s v="film &amp; video/documentary"/>
    <n v="45.003610108303249"/>
    <x v="4"/>
    <x v="4"/>
  </r>
  <r>
    <n v="331"/>
    <s v="Rose-Silva"/>
    <s v="Intuitive static portal"/>
    <n v="3300"/>
    <n v="14643"/>
    <n v="3.4372727272727275"/>
    <x v="1"/>
    <n v="190"/>
    <s v="US"/>
    <s v="USD"/>
    <x v="317"/>
    <x v="318"/>
    <b v="0"/>
    <b v="0"/>
    <s v="food/food trucks"/>
    <n v="77.068421052631578"/>
    <x v="0"/>
    <x v="0"/>
  </r>
  <r>
    <n v="332"/>
    <s v="Pacheco, Johnson and Torres"/>
    <s v="Optional bandwidth-monitored definition"/>
    <n v="20700"/>
    <n v="41396"/>
    <n v="0.99980676328502416"/>
    <x v="1"/>
    <n v="470"/>
    <s v="US"/>
    <s v="USD"/>
    <x v="318"/>
    <x v="319"/>
    <b v="0"/>
    <b v="0"/>
    <s v="technology/wearables"/>
    <n v="88.076595744680844"/>
    <x v="2"/>
    <x v="8"/>
  </r>
  <r>
    <n v="333"/>
    <s v="Carlson, Dixon and Jones"/>
    <s v="Persistent well-modulated synergy"/>
    <n v="9600"/>
    <n v="11900"/>
    <n v="0.23958333333333334"/>
    <x v="1"/>
    <n v="253"/>
    <s v="US"/>
    <s v="USD"/>
    <x v="319"/>
    <x v="320"/>
    <b v="0"/>
    <b v="0"/>
    <s v="theater/plays"/>
    <n v="47.035573122529641"/>
    <x v="3"/>
    <x v="3"/>
  </r>
  <r>
    <n v="334"/>
    <s v="Mcgee Group"/>
    <s v="Assimilated discrete algorithm"/>
    <n v="66200"/>
    <n v="123538"/>
    <n v="0.86613293051359519"/>
    <x v="1"/>
    <n v="1113"/>
    <s v="US"/>
    <s v="USD"/>
    <x v="32"/>
    <x v="321"/>
    <b v="0"/>
    <b v="0"/>
    <s v="music/rock"/>
    <n v="110.99550763701707"/>
    <x v="1"/>
    <x v="1"/>
  </r>
  <r>
    <n v="335"/>
    <s v="Jordan-Acosta"/>
    <s v="Operative uniform hub"/>
    <n v="173800"/>
    <n v="198628"/>
    <n v="0.14285385500575373"/>
    <x v="1"/>
    <n v="2283"/>
    <s v="US"/>
    <s v="USD"/>
    <x v="320"/>
    <x v="322"/>
    <b v="0"/>
    <b v="0"/>
    <s v="music/rock"/>
    <n v="87.003066141042481"/>
    <x v="1"/>
    <x v="1"/>
  </r>
  <r>
    <n v="336"/>
    <s v="Nunez Inc"/>
    <s v="Customizable intangible capability"/>
    <n v="70700"/>
    <n v="68602"/>
    <n v="-2.9674681753889674E-2"/>
    <x v="0"/>
    <n v="1072"/>
    <s v="US"/>
    <s v="USD"/>
    <x v="321"/>
    <x v="323"/>
    <b v="0"/>
    <b v="1"/>
    <s v="music/rock"/>
    <n v="63.994402985074629"/>
    <x v="1"/>
    <x v="1"/>
  </r>
  <r>
    <n v="337"/>
    <s v="Hayden Ltd"/>
    <s v="Innovative didactic analyzer"/>
    <n v="94500"/>
    <n v="116064"/>
    <n v="0.22819047619047619"/>
    <x v="1"/>
    <n v="1095"/>
    <s v="US"/>
    <s v="USD"/>
    <x v="322"/>
    <x v="324"/>
    <b v="0"/>
    <b v="0"/>
    <s v="theater/plays"/>
    <n v="105.9945205479452"/>
    <x v="3"/>
    <x v="3"/>
  </r>
  <r>
    <n v="338"/>
    <s v="Gonzalez-Burton"/>
    <s v="Decentralized intangible encoding"/>
    <n v="69800"/>
    <n v="125042"/>
    <n v="0.79143266475644702"/>
    <x v="1"/>
    <n v="1690"/>
    <s v="US"/>
    <s v="USD"/>
    <x v="323"/>
    <x v="325"/>
    <b v="0"/>
    <b v="0"/>
    <s v="theater/plays"/>
    <n v="73.989349112426041"/>
    <x v="3"/>
    <x v="3"/>
  </r>
  <r>
    <n v="339"/>
    <s v="Lewis, Taylor and Rivers"/>
    <s v="Front-line transitional algorithm"/>
    <n v="136300"/>
    <n v="108974"/>
    <n v="-0.20048422597212032"/>
    <x v="3"/>
    <n v="1297"/>
    <s v="CA"/>
    <s v="CAD"/>
    <x v="324"/>
    <x v="326"/>
    <b v="0"/>
    <b v="0"/>
    <s v="theater/plays"/>
    <n v="84.02004626060139"/>
    <x v="3"/>
    <x v="3"/>
  </r>
  <r>
    <n v="340"/>
    <s v="Butler, Henry and Espinoza"/>
    <s v="Switchable didactic matrices"/>
    <n v="37100"/>
    <n v="34964"/>
    <n v="-5.757412398921833E-2"/>
    <x v="0"/>
    <n v="393"/>
    <s v="US"/>
    <s v="USD"/>
    <x v="325"/>
    <x v="327"/>
    <b v="0"/>
    <b v="0"/>
    <s v="photography/photography books"/>
    <n v="88.966921119592882"/>
    <x v="7"/>
    <x v="14"/>
  </r>
  <r>
    <n v="341"/>
    <s v="Guzman Group"/>
    <s v="Ameliorated disintermediate utilization"/>
    <n v="114300"/>
    <n v="96777"/>
    <n v="-0.15330708661417322"/>
    <x v="0"/>
    <n v="1257"/>
    <s v="US"/>
    <s v="USD"/>
    <x v="326"/>
    <x v="328"/>
    <b v="0"/>
    <b v="0"/>
    <s v="music/indie rock"/>
    <n v="76.990453460620529"/>
    <x v="1"/>
    <x v="7"/>
  </r>
  <r>
    <n v="342"/>
    <s v="Gibson-Hernandez"/>
    <s v="Visionary foreground middleware"/>
    <n v="47900"/>
    <n v="31864"/>
    <n v="-0.33478079331941546"/>
    <x v="0"/>
    <n v="328"/>
    <s v="US"/>
    <s v="USD"/>
    <x v="327"/>
    <x v="329"/>
    <b v="0"/>
    <b v="0"/>
    <s v="theater/plays"/>
    <n v="97.146341463414629"/>
    <x v="3"/>
    <x v="3"/>
  </r>
  <r>
    <n v="343"/>
    <s v="Spencer-Weber"/>
    <s v="Optional zero-defect task-force"/>
    <n v="9000"/>
    <n v="4853"/>
    <n v="-0.46077777777777779"/>
    <x v="0"/>
    <n v="147"/>
    <s v="US"/>
    <s v="USD"/>
    <x v="328"/>
    <x v="151"/>
    <b v="0"/>
    <b v="0"/>
    <s v="theater/plays"/>
    <n v="33.013605442176868"/>
    <x v="3"/>
    <x v="3"/>
  </r>
  <r>
    <n v="344"/>
    <s v="Berger, Johnson and Marshall"/>
    <s v="Devolved exuding emulation"/>
    <n v="197600"/>
    <n v="82959"/>
    <n v="-0.58016700404858301"/>
    <x v="0"/>
    <n v="830"/>
    <s v="US"/>
    <s v="USD"/>
    <x v="329"/>
    <x v="330"/>
    <b v="0"/>
    <b v="0"/>
    <s v="games/video games"/>
    <n v="99.950602409638549"/>
    <x v="6"/>
    <x v="11"/>
  </r>
  <r>
    <n v="345"/>
    <s v="Taylor, Cisneros and Romero"/>
    <s v="Open-source neutral task-force"/>
    <n v="157600"/>
    <n v="23159"/>
    <n v="-0.85305203045685274"/>
    <x v="0"/>
    <n v="331"/>
    <s v="GB"/>
    <s v="GBP"/>
    <x v="330"/>
    <x v="331"/>
    <b v="0"/>
    <b v="0"/>
    <s v="film &amp; video/drama"/>
    <n v="69.966767371601208"/>
    <x v="4"/>
    <x v="6"/>
  </r>
  <r>
    <n v="346"/>
    <s v="Little-Marsh"/>
    <s v="Virtual attitude-oriented migration"/>
    <n v="8000"/>
    <n v="2758"/>
    <n v="-0.65525"/>
    <x v="0"/>
    <n v="25"/>
    <s v="US"/>
    <s v="USD"/>
    <x v="331"/>
    <x v="332"/>
    <b v="0"/>
    <b v="1"/>
    <s v="music/indie rock"/>
    <n v="110.32"/>
    <x v="1"/>
    <x v="7"/>
  </r>
  <r>
    <n v="347"/>
    <s v="Petersen and Sons"/>
    <s v="Open-source full-range portal"/>
    <n v="900"/>
    <n v="12607"/>
    <n v="13.007777777777777"/>
    <x v="1"/>
    <n v="191"/>
    <s v="US"/>
    <s v="USD"/>
    <x v="332"/>
    <x v="333"/>
    <b v="0"/>
    <b v="0"/>
    <s v="technology/web"/>
    <n v="66.005235602094245"/>
    <x v="2"/>
    <x v="2"/>
  </r>
  <r>
    <n v="348"/>
    <s v="Hensley Ltd"/>
    <s v="Versatile cohesive open system"/>
    <n v="199000"/>
    <n v="142823"/>
    <n v="-0.28229648241206029"/>
    <x v="0"/>
    <n v="3483"/>
    <s v="US"/>
    <s v="USD"/>
    <x v="333"/>
    <x v="334"/>
    <b v="0"/>
    <b v="0"/>
    <s v="food/food trucks"/>
    <n v="41.005742176284812"/>
    <x v="0"/>
    <x v="0"/>
  </r>
  <r>
    <n v="349"/>
    <s v="Navarro and Sons"/>
    <s v="Multi-layered bottom-line frame"/>
    <n v="180800"/>
    <n v="95958"/>
    <n v="-0.46925884955752212"/>
    <x v="0"/>
    <n v="923"/>
    <s v="US"/>
    <s v="USD"/>
    <x v="296"/>
    <x v="335"/>
    <b v="0"/>
    <b v="0"/>
    <s v="theater/plays"/>
    <n v="103.96316359696641"/>
    <x v="3"/>
    <x v="3"/>
  </r>
  <r>
    <n v="350"/>
    <s v="Shannon Ltd"/>
    <s v="Pre-emptive neutral capacity"/>
    <n v="100"/>
    <n v="5"/>
    <n v="-0.95"/>
    <x v="0"/>
    <n v="1"/>
    <s v="US"/>
    <s v="USD"/>
    <x v="334"/>
    <x v="336"/>
    <b v="0"/>
    <b v="1"/>
    <s v="music/jazz"/>
    <n v="5"/>
    <x v="1"/>
    <x v="17"/>
  </r>
  <r>
    <n v="351"/>
    <s v="Young LLC"/>
    <s v="Universal maximized methodology"/>
    <n v="74100"/>
    <n v="94631"/>
    <n v="0.27707152496626181"/>
    <x v="1"/>
    <n v="2013"/>
    <s v="US"/>
    <s v="USD"/>
    <x v="335"/>
    <x v="337"/>
    <b v="0"/>
    <b v="0"/>
    <s v="music/rock"/>
    <n v="47.009935419771487"/>
    <x v="1"/>
    <x v="1"/>
  </r>
  <r>
    <n v="352"/>
    <s v="Adams, Willis and Sanchez"/>
    <s v="Expanded hybrid hardware"/>
    <n v="2800"/>
    <n v="977"/>
    <n v="-0.65107142857142852"/>
    <x v="0"/>
    <n v="33"/>
    <s v="CA"/>
    <s v="CAD"/>
    <x v="336"/>
    <x v="338"/>
    <b v="0"/>
    <b v="0"/>
    <s v="theater/plays"/>
    <n v="29.606060606060606"/>
    <x v="3"/>
    <x v="3"/>
  </r>
  <r>
    <n v="353"/>
    <s v="Mills-Roy"/>
    <s v="Profit-focused multi-tasking access"/>
    <n v="33600"/>
    <n v="137961"/>
    <n v="3.105982142857143"/>
    <x v="1"/>
    <n v="1703"/>
    <s v="US"/>
    <s v="USD"/>
    <x v="337"/>
    <x v="339"/>
    <b v="0"/>
    <b v="0"/>
    <s v="theater/plays"/>
    <n v="81.010569583088667"/>
    <x v="3"/>
    <x v="3"/>
  </r>
  <r>
    <n v="354"/>
    <s v="Brown Group"/>
    <s v="Profit-focused transitional capability"/>
    <n v="6100"/>
    <n v="7548"/>
    <n v="0.23737704918032787"/>
    <x v="1"/>
    <n v="80"/>
    <s v="DK"/>
    <s v="DKK"/>
    <x v="338"/>
    <x v="340"/>
    <b v="0"/>
    <b v="0"/>
    <s v="film &amp; video/documentary"/>
    <n v="94.35"/>
    <x v="4"/>
    <x v="4"/>
  </r>
  <r>
    <n v="355"/>
    <s v="Burns-Burnett"/>
    <s v="Front-line scalable definition"/>
    <n v="3800"/>
    <n v="2241"/>
    <n v="-0.41026315789473683"/>
    <x v="2"/>
    <n v="86"/>
    <s v="US"/>
    <s v="USD"/>
    <x v="339"/>
    <x v="341"/>
    <b v="0"/>
    <b v="0"/>
    <s v="technology/wearables"/>
    <n v="26.058139534883722"/>
    <x v="2"/>
    <x v="8"/>
  </r>
  <r>
    <n v="356"/>
    <s v="Glass, Nunez and Mcdonald"/>
    <s v="Open-source systematic protocol"/>
    <n v="9300"/>
    <n v="3431"/>
    <n v="-0.63107526881720433"/>
    <x v="0"/>
    <n v="40"/>
    <s v="IT"/>
    <s v="EUR"/>
    <x v="340"/>
    <x v="342"/>
    <b v="0"/>
    <b v="0"/>
    <s v="theater/plays"/>
    <n v="85.775000000000006"/>
    <x v="3"/>
    <x v="3"/>
  </r>
  <r>
    <n v="357"/>
    <s v="Perez, Davis and Wilson"/>
    <s v="Implemented tangible algorithm"/>
    <n v="2300"/>
    <n v="4253"/>
    <n v="0.84913043478260875"/>
    <x v="1"/>
    <n v="41"/>
    <s v="US"/>
    <s v="USD"/>
    <x v="341"/>
    <x v="343"/>
    <b v="0"/>
    <b v="0"/>
    <s v="games/video games"/>
    <n v="103.73170731707317"/>
    <x v="6"/>
    <x v="11"/>
  </r>
  <r>
    <n v="358"/>
    <s v="Diaz-Garcia"/>
    <s v="Profit-focused 3rdgeneration circuit"/>
    <n v="9700"/>
    <n v="1146"/>
    <n v="-0.88185567010309274"/>
    <x v="0"/>
    <n v="23"/>
    <s v="CA"/>
    <s v="CAD"/>
    <x v="342"/>
    <x v="344"/>
    <b v="1"/>
    <b v="0"/>
    <s v="photography/photography books"/>
    <n v="49.826086956521742"/>
    <x v="7"/>
    <x v="14"/>
  </r>
  <r>
    <n v="359"/>
    <s v="Salazar-Moon"/>
    <s v="Compatible needs-based architecture"/>
    <n v="4000"/>
    <n v="11948"/>
    <n v="1.9870000000000001"/>
    <x v="1"/>
    <n v="187"/>
    <s v="US"/>
    <s v="USD"/>
    <x v="343"/>
    <x v="127"/>
    <b v="0"/>
    <b v="0"/>
    <s v="film &amp; video/animation"/>
    <n v="63.893048128342244"/>
    <x v="4"/>
    <x v="10"/>
  </r>
  <r>
    <n v="360"/>
    <s v="Larsen-Chung"/>
    <s v="Right-sized zero tolerance migration"/>
    <n v="59700"/>
    <n v="135132"/>
    <n v="1.2635175879396985"/>
    <x v="1"/>
    <n v="2875"/>
    <s v="GB"/>
    <s v="GBP"/>
    <x v="344"/>
    <x v="345"/>
    <b v="0"/>
    <b v="1"/>
    <s v="theater/plays"/>
    <n v="47.002434782608695"/>
    <x v="3"/>
    <x v="3"/>
  </r>
  <r>
    <n v="361"/>
    <s v="Anderson and Sons"/>
    <s v="Quality-focused reciprocal structure"/>
    <n v="5500"/>
    <n v="9546"/>
    <n v="0.73563636363636364"/>
    <x v="1"/>
    <n v="88"/>
    <s v="US"/>
    <s v="USD"/>
    <x v="345"/>
    <x v="346"/>
    <b v="0"/>
    <b v="0"/>
    <s v="theater/plays"/>
    <n v="108.47727272727273"/>
    <x v="3"/>
    <x v="3"/>
  </r>
  <r>
    <n v="362"/>
    <s v="Lawrence Group"/>
    <s v="Automated actuating conglomeration"/>
    <n v="3700"/>
    <n v="13755"/>
    <n v="2.7175675675675675"/>
    <x v="1"/>
    <n v="191"/>
    <s v="US"/>
    <s v="USD"/>
    <x v="65"/>
    <x v="347"/>
    <b v="0"/>
    <b v="0"/>
    <s v="music/rock"/>
    <n v="72.015706806282722"/>
    <x v="1"/>
    <x v="1"/>
  </r>
  <r>
    <n v="363"/>
    <s v="Gray-Davis"/>
    <s v="Re-contextualized local initiative"/>
    <n v="5200"/>
    <n v="8330"/>
    <n v="0.60192307692307689"/>
    <x v="1"/>
    <n v="139"/>
    <s v="US"/>
    <s v="USD"/>
    <x v="346"/>
    <x v="348"/>
    <b v="0"/>
    <b v="0"/>
    <s v="music/rock"/>
    <n v="59.928057553956833"/>
    <x v="1"/>
    <x v="1"/>
  </r>
  <r>
    <n v="364"/>
    <s v="Ramirez-Myers"/>
    <s v="Switchable intangible definition"/>
    <n v="900"/>
    <n v="14547"/>
    <n v="15.163333333333334"/>
    <x v="1"/>
    <n v="186"/>
    <s v="US"/>
    <s v="USD"/>
    <x v="347"/>
    <x v="349"/>
    <b v="0"/>
    <b v="0"/>
    <s v="music/indie rock"/>
    <n v="78.209677419354833"/>
    <x v="1"/>
    <x v="7"/>
  </r>
  <r>
    <n v="365"/>
    <s v="Lucas, Hall and Bonilla"/>
    <s v="Networked bottom-line initiative"/>
    <n v="1600"/>
    <n v="11735"/>
    <n v="6.3343749999999996"/>
    <x v="1"/>
    <n v="112"/>
    <s v="AU"/>
    <s v="AUD"/>
    <x v="348"/>
    <x v="350"/>
    <b v="0"/>
    <b v="0"/>
    <s v="theater/plays"/>
    <n v="104.77678571428571"/>
    <x v="3"/>
    <x v="3"/>
  </r>
  <r>
    <n v="366"/>
    <s v="Williams, Perez and Villegas"/>
    <s v="Robust directional system engine"/>
    <n v="1800"/>
    <n v="10658"/>
    <n v="4.9211111111111112"/>
    <x v="1"/>
    <n v="101"/>
    <s v="US"/>
    <s v="USD"/>
    <x v="349"/>
    <x v="351"/>
    <b v="0"/>
    <b v="1"/>
    <s v="theater/plays"/>
    <n v="105.52475247524752"/>
    <x v="3"/>
    <x v="3"/>
  </r>
  <r>
    <n v="367"/>
    <s v="Brooks, Jones and Ingram"/>
    <s v="Triple-buffered explicit methodology"/>
    <n v="9900"/>
    <n v="1870"/>
    <n v="-0.81111111111111112"/>
    <x v="0"/>
    <n v="75"/>
    <s v="US"/>
    <s v="USD"/>
    <x v="350"/>
    <x v="33"/>
    <b v="0"/>
    <b v="1"/>
    <s v="theater/plays"/>
    <n v="24.933333333333334"/>
    <x v="3"/>
    <x v="3"/>
  </r>
  <r>
    <n v="368"/>
    <s v="Whitaker, Wallace and Daniels"/>
    <s v="Reactive directional capacity"/>
    <n v="5200"/>
    <n v="14394"/>
    <n v="1.7680769230769231"/>
    <x v="1"/>
    <n v="206"/>
    <s v="GB"/>
    <s v="GBP"/>
    <x v="351"/>
    <x v="352"/>
    <b v="0"/>
    <b v="1"/>
    <s v="film &amp; video/documentary"/>
    <n v="69.873786407766985"/>
    <x v="4"/>
    <x v="4"/>
  </r>
  <r>
    <n v="369"/>
    <s v="Smith-Gonzalez"/>
    <s v="Polarized needs-based approach"/>
    <n v="5400"/>
    <n v="14743"/>
    <n v="1.7301851851851853"/>
    <x v="1"/>
    <n v="154"/>
    <s v="US"/>
    <s v="USD"/>
    <x v="352"/>
    <x v="353"/>
    <b v="0"/>
    <b v="1"/>
    <s v="film &amp; video/television"/>
    <n v="95.733766233766232"/>
    <x v="4"/>
    <x v="19"/>
  </r>
  <r>
    <n v="370"/>
    <s v="Skinner PLC"/>
    <s v="Intuitive well-modulated middleware"/>
    <n v="112300"/>
    <n v="178965"/>
    <n v="0.59363312555654502"/>
    <x v="1"/>
    <n v="5966"/>
    <s v="US"/>
    <s v="USD"/>
    <x v="353"/>
    <x v="354"/>
    <b v="0"/>
    <b v="0"/>
    <s v="theater/plays"/>
    <n v="29.997485752598056"/>
    <x v="3"/>
    <x v="3"/>
  </r>
  <r>
    <n v="371"/>
    <s v="Nolan, Smith and Sanchez"/>
    <s v="Multi-channeled logistical matrices"/>
    <n v="189200"/>
    <n v="128410"/>
    <n v="-0.32130021141649051"/>
    <x v="0"/>
    <n v="2176"/>
    <s v="US"/>
    <s v="USD"/>
    <x v="354"/>
    <x v="355"/>
    <b v="0"/>
    <b v="0"/>
    <s v="theater/plays"/>
    <n v="59.011948529411768"/>
    <x v="3"/>
    <x v="3"/>
  </r>
  <r>
    <n v="372"/>
    <s v="Green-Carr"/>
    <s v="Pre-emptive bifurcated artificial intelligence"/>
    <n v="900"/>
    <n v="14324"/>
    <n v="14.915555555555555"/>
    <x v="1"/>
    <n v="169"/>
    <s v="US"/>
    <s v="USD"/>
    <x v="355"/>
    <x v="356"/>
    <b v="0"/>
    <b v="1"/>
    <s v="film &amp; video/documentary"/>
    <n v="84.757396449704146"/>
    <x v="4"/>
    <x v="4"/>
  </r>
  <r>
    <n v="373"/>
    <s v="Brown-Parker"/>
    <s v="Down-sized coherent toolset"/>
    <n v="22500"/>
    <n v="164291"/>
    <n v="6.3018222222222224"/>
    <x v="1"/>
    <n v="2106"/>
    <s v="US"/>
    <s v="USD"/>
    <x v="356"/>
    <x v="357"/>
    <b v="0"/>
    <b v="0"/>
    <s v="theater/plays"/>
    <n v="78.010921177587846"/>
    <x v="3"/>
    <x v="3"/>
  </r>
  <r>
    <n v="374"/>
    <s v="Marshall Inc"/>
    <s v="Open-source multi-tasking data-warehouse"/>
    <n v="167400"/>
    <n v="22073"/>
    <n v="-0.86814217443249697"/>
    <x v="0"/>
    <n v="441"/>
    <s v="US"/>
    <s v="USD"/>
    <x v="357"/>
    <x v="358"/>
    <b v="0"/>
    <b v="1"/>
    <s v="film &amp; video/documentary"/>
    <n v="50.05215419501134"/>
    <x v="4"/>
    <x v="4"/>
  </r>
  <r>
    <n v="375"/>
    <s v="Leblanc-Pineda"/>
    <s v="Future-proofed upward-trending contingency"/>
    <n v="2700"/>
    <n v="1479"/>
    <n v="-0.45222222222222225"/>
    <x v="0"/>
    <n v="25"/>
    <s v="US"/>
    <s v="USD"/>
    <x v="358"/>
    <x v="359"/>
    <b v="0"/>
    <b v="0"/>
    <s v="music/indie rock"/>
    <n v="59.16"/>
    <x v="1"/>
    <x v="7"/>
  </r>
  <r>
    <n v="376"/>
    <s v="Perry PLC"/>
    <s v="Mandatory uniform matrix"/>
    <n v="3400"/>
    <n v="12275"/>
    <n v="2.6102941176470589"/>
    <x v="1"/>
    <n v="131"/>
    <s v="US"/>
    <s v="USD"/>
    <x v="359"/>
    <x v="360"/>
    <b v="0"/>
    <b v="0"/>
    <s v="music/rock"/>
    <n v="93.702290076335885"/>
    <x v="1"/>
    <x v="1"/>
  </r>
  <r>
    <n v="377"/>
    <s v="Klein, Stark and Livingston"/>
    <s v="Phased methodical initiative"/>
    <n v="49700"/>
    <n v="5098"/>
    <n v="-0.89742454728370225"/>
    <x v="0"/>
    <n v="127"/>
    <s v="US"/>
    <s v="USD"/>
    <x v="12"/>
    <x v="361"/>
    <b v="0"/>
    <b v="0"/>
    <s v="theater/plays"/>
    <n v="40.14173228346457"/>
    <x v="3"/>
    <x v="3"/>
  </r>
  <r>
    <n v="378"/>
    <s v="Fleming-Oliver"/>
    <s v="Managed stable function"/>
    <n v="178200"/>
    <n v="24882"/>
    <n v="-0.86037037037037034"/>
    <x v="0"/>
    <n v="355"/>
    <s v="US"/>
    <s v="USD"/>
    <x v="360"/>
    <x v="362"/>
    <b v="0"/>
    <b v="0"/>
    <s v="film &amp; video/documentary"/>
    <n v="70.090140845070422"/>
    <x v="4"/>
    <x v="4"/>
  </r>
  <r>
    <n v="379"/>
    <s v="Reilly, Aguirre and Johnson"/>
    <s v="Realigned clear-thinking migration"/>
    <n v="7200"/>
    <n v="2912"/>
    <n v="-0.5955555555555555"/>
    <x v="0"/>
    <n v="44"/>
    <s v="GB"/>
    <s v="GBP"/>
    <x v="361"/>
    <x v="363"/>
    <b v="0"/>
    <b v="0"/>
    <s v="theater/plays"/>
    <n v="66.181818181818187"/>
    <x v="3"/>
    <x v="3"/>
  </r>
  <r>
    <n v="380"/>
    <s v="Davidson, Wilcox and Lewis"/>
    <s v="Optional clear-thinking process improvement"/>
    <n v="2500"/>
    <n v="4008"/>
    <n v="0.60319999999999996"/>
    <x v="1"/>
    <n v="84"/>
    <s v="US"/>
    <s v="USD"/>
    <x v="362"/>
    <x v="364"/>
    <b v="0"/>
    <b v="0"/>
    <s v="theater/plays"/>
    <n v="47.714285714285715"/>
    <x v="3"/>
    <x v="3"/>
  </r>
  <r>
    <n v="381"/>
    <s v="Michael, Anderson and Vincent"/>
    <s v="Cross-group global moratorium"/>
    <n v="5300"/>
    <n v="9749"/>
    <n v="0.8394339622641509"/>
    <x v="1"/>
    <n v="155"/>
    <s v="US"/>
    <s v="USD"/>
    <x v="363"/>
    <x v="365"/>
    <b v="0"/>
    <b v="0"/>
    <s v="theater/plays"/>
    <n v="62.896774193548389"/>
    <x v="3"/>
    <x v="3"/>
  </r>
  <r>
    <n v="382"/>
    <s v="King Ltd"/>
    <s v="Visionary systemic process improvement"/>
    <n v="9100"/>
    <n v="5803"/>
    <n v="-0.36230769230769233"/>
    <x v="0"/>
    <n v="67"/>
    <s v="US"/>
    <s v="USD"/>
    <x v="364"/>
    <x v="366"/>
    <b v="0"/>
    <b v="0"/>
    <s v="photography/photography books"/>
    <n v="86.611940298507463"/>
    <x v="7"/>
    <x v="14"/>
  </r>
  <r>
    <n v="383"/>
    <s v="Baker Ltd"/>
    <s v="Progressive intangible flexibility"/>
    <n v="6300"/>
    <n v="14199"/>
    <n v="1.2538095238095237"/>
    <x v="1"/>
    <n v="189"/>
    <s v="US"/>
    <s v="USD"/>
    <x v="210"/>
    <x v="285"/>
    <b v="0"/>
    <b v="1"/>
    <s v="food/food trucks"/>
    <n v="75.126984126984127"/>
    <x v="0"/>
    <x v="0"/>
  </r>
  <r>
    <n v="384"/>
    <s v="Baker, Collins and Smith"/>
    <s v="Reactive real-time software"/>
    <n v="114400"/>
    <n v="196779"/>
    <n v="0.72009615384615389"/>
    <x v="1"/>
    <n v="4799"/>
    <s v="US"/>
    <s v="USD"/>
    <x v="365"/>
    <x v="367"/>
    <b v="1"/>
    <b v="1"/>
    <s v="film &amp; video/documentary"/>
    <n v="41.004167534903104"/>
    <x v="4"/>
    <x v="4"/>
  </r>
  <r>
    <n v="385"/>
    <s v="Warren-Harrison"/>
    <s v="Programmable incremental knowledge user"/>
    <n v="38900"/>
    <n v="56859"/>
    <n v="0.46167095115681234"/>
    <x v="1"/>
    <n v="1137"/>
    <s v="US"/>
    <s v="USD"/>
    <x v="366"/>
    <x v="368"/>
    <b v="0"/>
    <b v="0"/>
    <s v="publishing/nonfiction"/>
    <n v="50.007915567282325"/>
    <x v="5"/>
    <x v="9"/>
  </r>
  <r>
    <n v="386"/>
    <s v="Gardner Group"/>
    <s v="Progressive 5thgeneration customer loyalty"/>
    <n v="135500"/>
    <n v="103554"/>
    <n v="-0.23576383763837638"/>
    <x v="0"/>
    <n v="1068"/>
    <s v="US"/>
    <s v="USD"/>
    <x v="367"/>
    <x v="369"/>
    <b v="0"/>
    <b v="0"/>
    <s v="theater/plays"/>
    <n v="96.960674157303373"/>
    <x v="3"/>
    <x v="3"/>
  </r>
  <r>
    <n v="387"/>
    <s v="Flores-Lambert"/>
    <s v="Triple-buffered logistical frame"/>
    <n v="109000"/>
    <n v="42795"/>
    <n v="-0.60738532110091747"/>
    <x v="0"/>
    <n v="424"/>
    <s v="US"/>
    <s v="USD"/>
    <x v="368"/>
    <x v="370"/>
    <b v="0"/>
    <b v="0"/>
    <s v="technology/wearables"/>
    <n v="100.93160377358491"/>
    <x v="2"/>
    <x v="8"/>
  </r>
  <r>
    <n v="388"/>
    <s v="Cruz Ltd"/>
    <s v="Exclusive dynamic adapter"/>
    <n v="114800"/>
    <n v="12938"/>
    <n v="-0.88729965156794421"/>
    <x v="3"/>
    <n v="145"/>
    <s v="CH"/>
    <s v="CHF"/>
    <x v="369"/>
    <x v="371"/>
    <b v="0"/>
    <b v="0"/>
    <s v="music/indie rock"/>
    <n v="89.227586206896547"/>
    <x v="1"/>
    <x v="7"/>
  </r>
  <r>
    <n v="389"/>
    <s v="Knox-Garner"/>
    <s v="Automated systemic hierarchy"/>
    <n v="83000"/>
    <n v="101352"/>
    <n v="0.22110843373493977"/>
    <x v="1"/>
    <n v="1152"/>
    <s v="US"/>
    <s v="USD"/>
    <x v="370"/>
    <x v="372"/>
    <b v="0"/>
    <b v="0"/>
    <s v="theater/plays"/>
    <n v="87.979166666666671"/>
    <x v="3"/>
    <x v="3"/>
  </r>
  <r>
    <n v="390"/>
    <s v="Davis-Allen"/>
    <s v="Digitized eco-centric core"/>
    <n v="2400"/>
    <n v="4477"/>
    <n v="0.86541666666666661"/>
    <x v="1"/>
    <n v="50"/>
    <s v="US"/>
    <s v="USD"/>
    <x v="371"/>
    <x v="373"/>
    <b v="0"/>
    <b v="0"/>
    <s v="photography/photography books"/>
    <n v="89.54"/>
    <x v="7"/>
    <x v="14"/>
  </r>
  <r>
    <n v="391"/>
    <s v="Miller-Patel"/>
    <s v="Mandatory uniform strategy"/>
    <n v="60400"/>
    <n v="4393"/>
    <n v="-0.92726821192052977"/>
    <x v="0"/>
    <n v="151"/>
    <s v="US"/>
    <s v="USD"/>
    <x v="287"/>
    <x v="374"/>
    <b v="0"/>
    <b v="0"/>
    <s v="publishing/nonfiction"/>
    <n v="29.09271523178808"/>
    <x v="5"/>
    <x v="9"/>
  </r>
  <r>
    <n v="392"/>
    <s v="Hernandez-Grimes"/>
    <s v="Profit-focused zero administration forecast"/>
    <n v="102900"/>
    <n v="67546"/>
    <n v="-0.34357628765792031"/>
    <x v="0"/>
    <n v="1608"/>
    <s v="US"/>
    <s v="USD"/>
    <x v="372"/>
    <x v="375"/>
    <b v="0"/>
    <b v="0"/>
    <s v="technology/wearables"/>
    <n v="42.006218905472636"/>
    <x v="2"/>
    <x v="8"/>
  </r>
  <r>
    <n v="393"/>
    <s v="Owens, Hall and Gonzalez"/>
    <s v="De-engineered static orchestration"/>
    <n v="62800"/>
    <n v="143788"/>
    <n v="1.2896178343949045"/>
    <x v="1"/>
    <n v="3059"/>
    <s v="CA"/>
    <s v="CAD"/>
    <x v="373"/>
    <x v="376"/>
    <b v="0"/>
    <b v="0"/>
    <s v="music/jazz"/>
    <n v="47.004903563255965"/>
    <x v="1"/>
    <x v="17"/>
  </r>
  <r>
    <n v="394"/>
    <s v="Noble-Bailey"/>
    <s v="Customizable dynamic info-mediaries"/>
    <n v="800"/>
    <n v="3755"/>
    <n v="3.6937500000000001"/>
    <x v="1"/>
    <n v="34"/>
    <s v="US"/>
    <s v="USD"/>
    <x v="374"/>
    <x v="377"/>
    <b v="0"/>
    <b v="1"/>
    <s v="film &amp; video/documentary"/>
    <n v="110.44117647058823"/>
    <x v="4"/>
    <x v="4"/>
  </r>
  <r>
    <n v="395"/>
    <s v="Taylor PLC"/>
    <s v="Enhanced incremental budgetary management"/>
    <n v="7100"/>
    <n v="9238"/>
    <n v="0.30112676056338028"/>
    <x v="1"/>
    <n v="220"/>
    <s v="US"/>
    <s v="USD"/>
    <x v="375"/>
    <x v="378"/>
    <b v="1"/>
    <b v="0"/>
    <s v="theater/plays"/>
    <n v="41.990909090909092"/>
    <x v="3"/>
    <x v="3"/>
  </r>
  <r>
    <n v="396"/>
    <s v="Holmes PLC"/>
    <s v="Digitized local info-mediaries"/>
    <n v="46100"/>
    <n v="77012"/>
    <n v="0.67054229934924081"/>
    <x v="1"/>
    <n v="1604"/>
    <s v="AU"/>
    <s v="AUD"/>
    <x v="376"/>
    <x v="379"/>
    <b v="0"/>
    <b v="0"/>
    <s v="film &amp; video/drama"/>
    <n v="48.012468827930178"/>
    <x v="4"/>
    <x v="6"/>
  </r>
  <r>
    <n v="397"/>
    <s v="Jones-Martin"/>
    <s v="Virtual systematic monitoring"/>
    <n v="8100"/>
    <n v="14083"/>
    <n v="0.73864197530864195"/>
    <x v="1"/>
    <n v="454"/>
    <s v="US"/>
    <s v="USD"/>
    <x v="377"/>
    <x v="380"/>
    <b v="0"/>
    <b v="0"/>
    <s v="music/rock"/>
    <n v="31.019823788546255"/>
    <x v="1"/>
    <x v="1"/>
  </r>
  <r>
    <n v="398"/>
    <s v="Myers LLC"/>
    <s v="Reactive bottom-line open architecture"/>
    <n v="1700"/>
    <n v="12202"/>
    <n v="6.1776470588235295"/>
    <x v="1"/>
    <n v="123"/>
    <s v="IT"/>
    <s v="EUR"/>
    <x v="378"/>
    <x v="103"/>
    <b v="0"/>
    <b v="1"/>
    <s v="film &amp; video/animation"/>
    <n v="99.203252032520325"/>
    <x v="4"/>
    <x v="10"/>
  </r>
  <r>
    <n v="399"/>
    <s v="Acosta, Mullins and Morris"/>
    <s v="Pre-emptive interactive model"/>
    <n v="97300"/>
    <n v="62127"/>
    <n v="-0.36149023638232269"/>
    <x v="0"/>
    <n v="941"/>
    <s v="US"/>
    <s v="USD"/>
    <x v="379"/>
    <x v="381"/>
    <b v="0"/>
    <b v="0"/>
    <s v="music/indie rock"/>
    <n v="66.022316684378325"/>
    <x v="1"/>
    <x v="7"/>
  </r>
  <r>
    <n v="400"/>
    <s v="Bell PLC"/>
    <s v="Ergonomic eco-centric open architecture"/>
    <n v="100"/>
    <n v="2"/>
    <n v="-0.98"/>
    <x v="0"/>
    <n v="1"/>
    <s v="US"/>
    <s v="USD"/>
    <x v="380"/>
    <x v="382"/>
    <b v="0"/>
    <b v="1"/>
    <s v="photography/photography books"/>
    <n v="2"/>
    <x v="7"/>
    <x v="14"/>
  </r>
  <r>
    <n v="401"/>
    <s v="Smith-Schmidt"/>
    <s v="Inverse radical hierarchy"/>
    <n v="900"/>
    <n v="13772"/>
    <n v="14.302222222222222"/>
    <x v="1"/>
    <n v="299"/>
    <s v="US"/>
    <s v="USD"/>
    <x v="381"/>
    <x v="383"/>
    <b v="0"/>
    <b v="0"/>
    <s v="theater/plays"/>
    <n v="46.060200668896321"/>
    <x v="3"/>
    <x v="3"/>
  </r>
  <r>
    <n v="402"/>
    <s v="Ruiz, Richardson and Cole"/>
    <s v="Team-oriented static interface"/>
    <n v="7300"/>
    <n v="2946"/>
    <n v="-0.59643835616438357"/>
    <x v="0"/>
    <n v="40"/>
    <s v="US"/>
    <s v="USD"/>
    <x v="382"/>
    <x v="384"/>
    <b v="0"/>
    <b v="1"/>
    <s v="film &amp; video/shorts"/>
    <n v="73.650000000000006"/>
    <x v="4"/>
    <x v="12"/>
  </r>
  <r>
    <n v="403"/>
    <s v="Leonard-Mcclain"/>
    <s v="Virtual foreground throughput"/>
    <n v="195800"/>
    <n v="168820"/>
    <n v="-0.13779366700715015"/>
    <x v="0"/>
    <n v="3015"/>
    <s v="CA"/>
    <s v="CAD"/>
    <x v="125"/>
    <x v="385"/>
    <b v="0"/>
    <b v="1"/>
    <s v="theater/plays"/>
    <n v="55.99336650082919"/>
    <x v="3"/>
    <x v="3"/>
  </r>
  <r>
    <n v="404"/>
    <s v="Bailey-Boyer"/>
    <s v="Visionary exuding Internet solution"/>
    <n v="48900"/>
    <n v="154321"/>
    <n v="2.1558486707566464"/>
    <x v="1"/>
    <n v="2237"/>
    <s v="US"/>
    <s v="USD"/>
    <x v="383"/>
    <x v="386"/>
    <b v="0"/>
    <b v="0"/>
    <s v="theater/plays"/>
    <n v="68.985695127402778"/>
    <x v="3"/>
    <x v="3"/>
  </r>
  <r>
    <n v="405"/>
    <s v="Lee LLC"/>
    <s v="Synchronized secondary analyzer"/>
    <n v="29600"/>
    <n v="26527"/>
    <n v="-0.10381756756756756"/>
    <x v="0"/>
    <n v="435"/>
    <s v="US"/>
    <s v="USD"/>
    <x v="384"/>
    <x v="387"/>
    <b v="0"/>
    <b v="0"/>
    <s v="theater/plays"/>
    <n v="60.981609195402299"/>
    <x v="3"/>
    <x v="3"/>
  </r>
  <r>
    <n v="406"/>
    <s v="Lyons Inc"/>
    <s v="Balanced attitude-oriented parallelism"/>
    <n v="39300"/>
    <n v="71583"/>
    <n v="0.82145038167938933"/>
    <x v="1"/>
    <n v="645"/>
    <s v="US"/>
    <s v="USD"/>
    <x v="385"/>
    <x v="388"/>
    <b v="1"/>
    <b v="0"/>
    <s v="film &amp; video/documentary"/>
    <n v="110.98139534883721"/>
    <x v="4"/>
    <x v="4"/>
  </r>
  <r>
    <n v="407"/>
    <s v="Herrera-Wilson"/>
    <s v="Organized bandwidth-monitored core"/>
    <n v="3400"/>
    <n v="12100"/>
    <n v="2.5588235294117645"/>
    <x v="1"/>
    <n v="484"/>
    <s v="DK"/>
    <s v="DKK"/>
    <x v="386"/>
    <x v="389"/>
    <b v="0"/>
    <b v="0"/>
    <s v="theater/plays"/>
    <n v="25"/>
    <x v="3"/>
    <x v="3"/>
  </r>
  <r>
    <n v="408"/>
    <s v="Mahoney, Adams and Lucas"/>
    <s v="Cloned leadingedge utilization"/>
    <n v="9200"/>
    <n v="12129"/>
    <n v="0.31836956521739129"/>
    <x v="1"/>
    <n v="154"/>
    <s v="CA"/>
    <s v="CAD"/>
    <x v="387"/>
    <x v="390"/>
    <b v="0"/>
    <b v="0"/>
    <s v="film &amp; video/documentary"/>
    <n v="78.759740259740255"/>
    <x v="4"/>
    <x v="4"/>
  </r>
  <r>
    <n v="409"/>
    <s v="Stewart LLC"/>
    <s v="Secured asymmetric projection"/>
    <n v="135600"/>
    <n v="62804"/>
    <n v="-0.53684365781710919"/>
    <x v="0"/>
    <n v="714"/>
    <s v="US"/>
    <s v="USD"/>
    <x v="388"/>
    <x v="391"/>
    <b v="0"/>
    <b v="0"/>
    <s v="music/rock"/>
    <n v="87.960784313725483"/>
    <x v="1"/>
    <x v="1"/>
  </r>
  <r>
    <n v="410"/>
    <s v="Mcmillan Group"/>
    <s v="Advanced cohesive Graphic Interface"/>
    <n v="153700"/>
    <n v="55536"/>
    <n v="-0.63867273910214706"/>
    <x v="2"/>
    <n v="1111"/>
    <s v="US"/>
    <s v="USD"/>
    <x v="277"/>
    <x v="277"/>
    <b v="0"/>
    <b v="0"/>
    <s v="games/mobile games"/>
    <n v="49.987398739873989"/>
    <x v="6"/>
    <x v="20"/>
  </r>
  <r>
    <n v="411"/>
    <s v="Beck, Thompson and Martinez"/>
    <s v="Down-sized maximized function"/>
    <n v="7800"/>
    <n v="8161"/>
    <n v="4.6282051282051283E-2"/>
    <x v="1"/>
    <n v="82"/>
    <s v="US"/>
    <s v="USD"/>
    <x v="389"/>
    <x v="392"/>
    <b v="0"/>
    <b v="0"/>
    <s v="theater/plays"/>
    <n v="99.524390243902445"/>
    <x v="3"/>
    <x v="3"/>
  </r>
  <r>
    <n v="412"/>
    <s v="Rodriguez-Scott"/>
    <s v="Realigned zero tolerance software"/>
    <n v="2100"/>
    <n v="14046"/>
    <n v="5.6885714285714286"/>
    <x v="1"/>
    <n v="134"/>
    <s v="US"/>
    <s v="USD"/>
    <x v="390"/>
    <x v="393"/>
    <b v="0"/>
    <b v="0"/>
    <s v="publishing/fiction"/>
    <n v="104.82089552238806"/>
    <x v="5"/>
    <x v="13"/>
  </r>
  <r>
    <n v="413"/>
    <s v="Rush-Bowers"/>
    <s v="Persevering analyzing extranet"/>
    <n v="189500"/>
    <n v="117628"/>
    <n v="-0.37927176781002636"/>
    <x v="2"/>
    <n v="1089"/>
    <s v="US"/>
    <s v="USD"/>
    <x v="391"/>
    <x v="394"/>
    <b v="0"/>
    <b v="0"/>
    <s v="film &amp; video/animation"/>
    <n v="108.01469237832875"/>
    <x v="4"/>
    <x v="10"/>
  </r>
  <r>
    <n v="414"/>
    <s v="Davis and Sons"/>
    <s v="Innovative human-resource migration"/>
    <n v="188200"/>
    <n v="159405"/>
    <n v="-0.15300212539851221"/>
    <x v="0"/>
    <n v="5497"/>
    <s v="US"/>
    <s v="USD"/>
    <x v="392"/>
    <x v="395"/>
    <b v="0"/>
    <b v="1"/>
    <s v="food/food trucks"/>
    <n v="28.998544660724033"/>
    <x v="0"/>
    <x v="0"/>
  </r>
  <r>
    <n v="415"/>
    <s v="Anderson-Pham"/>
    <s v="Intuitive needs-based monitoring"/>
    <n v="113500"/>
    <n v="12552"/>
    <n v="-0.88940969162995598"/>
    <x v="0"/>
    <n v="418"/>
    <s v="US"/>
    <s v="USD"/>
    <x v="393"/>
    <x v="396"/>
    <b v="0"/>
    <b v="0"/>
    <s v="theater/plays"/>
    <n v="30.028708133971293"/>
    <x v="3"/>
    <x v="3"/>
  </r>
  <r>
    <n v="416"/>
    <s v="Stewart-Coleman"/>
    <s v="Customer-focused disintermediate toolset"/>
    <n v="134600"/>
    <n v="59007"/>
    <n v="-0.56161218424962855"/>
    <x v="0"/>
    <n v="1439"/>
    <s v="US"/>
    <s v="USD"/>
    <x v="394"/>
    <x v="397"/>
    <b v="0"/>
    <b v="1"/>
    <s v="film &amp; video/documentary"/>
    <n v="41.005559416261292"/>
    <x v="4"/>
    <x v="4"/>
  </r>
  <r>
    <n v="417"/>
    <s v="Bradshaw, Smith and Ryan"/>
    <s v="Upgradable 24/7 emulation"/>
    <n v="1700"/>
    <n v="943"/>
    <n v="-0.44529411764705884"/>
    <x v="0"/>
    <n v="15"/>
    <s v="US"/>
    <s v="USD"/>
    <x v="395"/>
    <x v="398"/>
    <b v="0"/>
    <b v="0"/>
    <s v="theater/plays"/>
    <n v="62.866666666666667"/>
    <x v="3"/>
    <x v="3"/>
  </r>
  <r>
    <n v="418"/>
    <s v="Jackson PLC"/>
    <s v="Quality-focused client-server core"/>
    <n v="163700"/>
    <n v="93963"/>
    <n v="-0.42600488698839339"/>
    <x v="0"/>
    <n v="1999"/>
    <s v="CA"/>
    <s v="CAD"/>
    <x v="396"/>
    <x v="399"/>
    <b v="0"/>
    <b v="0"/>
    <s v="film &amp; video/documentary"/>
    <n v="47.005002501250623"/>
    <x v="4"/>
    <x v="4"/>
  </r>
  <r>
    <n v="419"/>
    <s v="Ware-Arias"/>
    <s v="Upgradable maximized protocol"/>
    <n v="113800"/>
    <n v="140469"/>
    <n v="0.23434973637961334"/>
    <x v="1"/>
    <n v="5203"/>
    <s v="US"/>
    <s v="USD"/>
    <x v="397"/>
    <x v="348"/>
    <b v="0"/>
    <b v="0"/>
    <s v="technology/web"/>
    <n v="26.997693638285604"/>
    <x v="2"/>
    <x v="2"/>
  </r>
  <r>
    <n v="420"/>
    <s v="Blair, Reyes and Woods"/>
    <s v="Cross-platform interactive synergy"/>
    <n v="5000"/>
    <n v="6423"/>
    <n v="0.28460000000000002"/>
    <x v="1"/>
    <n v="94"/>
    <s v="US"/>
    <s v="USD"/>
    <x v="398"/>
    <x v="400"/>
    <b v="0"/>
    <b v="0"/>
    <s v="theater/plays"/>
    <n v="68.329787234042556"/>
    <x v="3"/>
    <x v="3"/>
  </r>
  <r>
    <n v="421"/>
    <s v="Thomas-Lopez"/>
    <s v="User-centric fault-tolerant archive"/>
    <n v="9400"/>
    <n v="6015"/>
    <n v="-0.36010638297872338"/>
    <x v="0"/>
    <n v="118"/>
    <s v="US"/>
    <s v="USD"/>
    <x v="399"/>
    <x v="401"/>
    <b v="0"/>
    <b v="1"/>
    <s v="technology/wearables"/>
    <n v="50.974576271186443"/>
    <x v="2"/>
    <x v="8"/>
  </r>
  <r>
    <n v="422"/>
    <s v="Brown, Davies and Pacheco"/>
    <s v="Reverse-engineered regional knowledge user"/>
    <n v="8700"/>
    <n v="11075"/>
    <n v="0.27298850574712646"/>
    <x v="1"/>
    <n v="205"/>
    <s v="US"/>
    <s v="USD"/>
    <x v="400"/>
    <x v="402"/>
    <b v="0"/>
    <b v="1"/>
    <s v="theater/plays"/>
    <n v="54.024390243902438"/>
    <x v="3"/>
    <x v="3"/>
  </r>
  <r>
    <n v="423"/>
    <s v="Jones-Riddle"/>
    <s v="Self-enabling real-time definition"/>
    <n v="147800"/>
    <n v="15723"/>
    <n v="-0.89361975642760483"/>
    <x v="0"/>
    <n v="162"/>
    <s v="US"/>
    <s v="USD"/>
    <x v="116"/>
    <x v="403"/>
    <b v="0"/>
    <b v="1"/>
    <s v="food/food trucks"/>
    <n v="97.055555555555557"/>
    <x v="0"/>
    <x v="0"/>
  </r>
  <r>
    <n v="424"/>
    <s v="Schmidt-Gomez"/>
    <s v="User-centric impactful projection"/>
    <n v="5100"/>
    <n v="2064"/>
    <n v="-0.59529411764705886"/>
    <x v="0"/>
    <n v="83"/>
    <s v="US"/>
    <s v="USD"/>
    <x v="401"/>
    <x v="404"/>
    <b v="0"/>
    <b v="0"/>
    <s v="music/indie rock"/>
    <n v="24.867469879518072"/>
    <x v="1"/>
    <x v="7"/>
  </r>
  <r>
    <n v="425"/>
    <s v="Sullivan, Davis and Booth"/>
    <s v="Vision-oriented actuating hardware"/>
    <n v="2700"/>
    <n v="7767"/>
    <n v="1.8766666666666667"/>
    <x v="1"/>
    <n v="92"/>
    <s v="US"/>
    <s v="USD"/>
    <x v="402"/>
    <x v="405"/>
    <b v="0"/>
    <b v="0"/>
    <s v="photography/photography books"/>
    <n v="84.423913043478265"/>
    <x v="7"/>
    <x v="14"/>
  </r>
  <r>
    <n v="426"/>
    <s v="Edwards-Kane"/>
    <s v="Virtual leadingedge framework"/>
    <n v="1800"/>
    <n v="10313"/>
    <n v="4.7294444444444448"/>
    <x v="1"/>
    <n v="219"/>
    <s v="US"/>
    <s v="USD"/>
    <x v="403"/>
    <x v="406"/>
    <b v="0"/>
    <b v="0"/>
    <s v="theater/plays"/>
    <n v="47.091324200913242"/>
    <x v="3"/>
    <x v="3"/>
  </r>
  <r>
    <n v="427"/>
    <s v="Hicks, Wall and Webb"/>
    <s v="Managed discrete framework"/>
    <n v="174500"/>
    <n v="197018"/>
    <n v="0.1290429799426934"/>
    <x v="1"/>
    <n v="2526"/>
    <s v="US"/>
    <s v="USD"/>
    <x v="404"/>
    <x v="407"/>
    <b v="0"/>
    <b v="1"/>
    <s v="theater/plays"/>
    <n v="77.996041171813147"/>
    <x v="3"/>
    <x v="3"/>
  </r>
  <r>
    <n v="428"/>
    <s v="Mayer-Richmond"/>
    <s v="Progressive zero-defect capability"/>
    <n v="101400"/>
    <n v="47037"/>
    <n v="-0.53612426035502958"/>
    <x v="0"/>
    <n v="747"/>
    <s v="US"/>
    <s v="USD"/>
    <x v="405"/>
    <x v="408"/>
    <b v="0"/>
    <b v="0"/>
    <s v="film &amp; video/animation"/>
    <n v="62.967871485943775"/>
    <x v="4"/>
    <x v="10"/>
  </r>
  <r>
    <n v="429"/>
    <s v="Robles Ltd"/>
    <s v="Right-sized demand-driven adapter"/>
    <n v="191000"/>
    <n v="173191"/>
    <n v="-9.324083769633508E-2"/>
    <x v="3"/>
    <n v="2138"/>
    <s v="US"/>
    <s v="USD"/>
    <x v="406"/>
    <x v="409"/>
    <b v="0"/>
    <b v="1"/>
    <s v="photography/photography books"/>
    <n v="81.006080449017773"/>
    <x v="7"/>
    <x v="14"/>
  </r>
  <r>
    <n v="430"/>
    <s v="Cochran Ltd"/>
    <s v="Re-engineered attitude-oriented frame"/>
    <n v="8100"/>
    <n v="5487"/>
    <n v="-0.3225925925925926"/>
    <x v="0"/>
    <n v="84"/>
    <s v="US"/>
    <s v="USD"/>
    <x v="407"/>
    <x v="410"/>
    <b v="0"/>
    <b v="0"/>
    <s v="theater/plays"/>
    <n v="65.321428571428569"/>
    <x v="3"/>
    <x v="3"/>
  </r>
  <r>
    <n v="431"/>
    <s v="Rosales LLC"/>
    <s v="Compatible multimedia utilization"/>
    <n v="5100"/>
    <n v="9817"/>
    <n v="0.92490196078431375"/>
    <x v="1"/>
    <n v="94"/>
    <s v="US"/>
    <s v="USD"/>
    <x v="408"/>
    <x v="312"/>
    <b v="1"/>
    <b v="0"/>
    <s v="theater/plays"/>
    <n v="104.43617021276596"/>
    <x v="3"/>
    <x v="3"/>
  </r>
  <r>
    <n v="432"/>
    <s v="Harper-Bryan"/>
    <s v="Re-contextualized dedicated hardware"/>
    <n v="7700"/>
    <n v="6369"/>
    <n v="-0.17285714285714285"/>
    <x v="0"/>
    <n v="91"/>
    <s v="US"/>
    <s v="USD"/>
    <x v="409"/>
    <x v="411"/>
    <b v="0"/>
    <b v="0"/>
    <s v="theater/plays"/>
    <n v="69.989010989010993"/>
    <x v="3"/>
    <x v="3"/>
  </r>
  <r>
    <n v="433"/>
    <s v="Potter, Harper and Everett"/>
    <s v="Decentralized composite paradigm"/>
    <n v="121400"/>
    <n v="65755"/>
    <n v="-0.45836079077429981"/>
    <x v="0"/>
    <n v="792"/>
    <s v="US"/>
    <s v="USD"/>
    <x v="410"/>
    <x v="412"/>
    <b v="0"/>
    <b v="1"/>
    <s v="film &amp; video/documentary"/>
    <n v="83.023989898989896"/>
    <x v="4"/>
    <x v="4"/>
  </r>
  <r>
    <n v="434"/>
    <s v="Floyd-Sims"/>
    <s v="Cloned transitional hierarchy"/>
    <n v="5400"/>
    <n v="903"/>
    <n v="-0.83277777777777773"/>
    <x v="3"/>
    <n v="10"/>
    <s v="CA"/>
    <s v="CAD"/>
    <x v="411"/>
    <x v="413"/>
    <b v="1"/>
    <b v="0"/>
    <s v="theater/plays"/>
    <n v="90.3"/>
    <x v="3"/>
    <x v="3"/>
  </r>
  <r>
    <n v="435"/>
    <s v="Spence, Jackson and Kelly"/>
    <s v="Advanced discrete leverage"/>
    <n v="152400"/>
    <n v="178120"/>
    <n v="0.16876640419947506"/>
    <x v="1"/>
    <n v="1713"/>
    <s v="IT"/>
    <s v="EUR"/>
    <x v="412"/>
    <x v="414"/>
    <b v="0"/>
    <b v="1"/>
    <s v="theater/plays"/>
    <n v="103.98131932282546"/>
    <x v="3"/>
    <x v="3"/>
  </r>
  <r>
    <n v="436"/>
    <s v="King-Nguyen"/>
    <s v="Open-source incremental throughput"/>
    <n v="1300"/>
    <n v="13678"/>
    <n v="9.5215384615384622"/>
    <x v="1"/>
    <n v="249"/>
    <s v="US"/>
    <s v="USD"/>
    <x v="413"/>
    <x v="354"/>
    <b v="0"/>
    <b v="0"/>
    <s v="music/jazz"/>
    <n v="54.931726907630519"/>
    <x v="1"/>
    <x v="17"/>
  </r>
  <r>
    <n v="437"/>
    <s v="Hansen Group"/>
    <s v="Centralized regional interface"/>
    <n v="8100"/>
    <n v="9969"/>
    <n v="0.23074074074074075"/>
    <x v="1"/>
    <n v="192"/>
    <s v="US"/>
    <s v="USD"/>
    <x v="414"/>
    <x v="415"/>
    <b v="0"/>
    <b v="1"/>
    <s v="film &amp; video/animation"/>
    <n v="51.921875"/>
    <x v="4"/>
    <x v="10"/>
  </r>
  <r>
    <n v="438"/>
    <s v="Mathis, Hall and Hansen"/>
    <s v="Streamlined web-enabled knowledgebase"/>
    <n v="8300"/>
    <n v="14827"/>
    <n v="0.78638554216867473"/>
    <x v="1"/>
    <n v="247"/>
    <s v="US"/>
    <s v="USD"/>
    <x v="415"/>
    <x v="416"/>
    <b v="0"/>
    <b v="0"/>
    <s v="theater/plays"/>
    <n v="60.02834008097166"/>
    <x v="3"/>
    <x v="3"/>
  </r>
  <r>
    <n v="439"/>
    <s v="Cummings Inc"/>
    <s v="Digitized transitional monitoring"/>
    <n v="28400"/>
    <n v="100900"/>
    <n v="2.5528169014084505"/>
    <x v="1"/>
    <n v="2293"/>
    <s v="US"/>
    <s v="USD"/>
    <x v="416"/>
    <x v="417"/>
    <b v="0"/>
    <b v="0"/>
    <s v="film &amp; video/science fiction"/>
    <n v="44.003488879197555"/>
    <x v="4"/>
    <x v="22"/>
  </r>
  <r>
    <n v="440"/>
    <s v="Miller-Poole"/>
    <s v="Networked optimal adapter"/>
    <n v="102500"/>
    <n v="165954"/>
    <n v="0.61906341463414638"/>
    <x v="1"/>
    <n v="3131"/>
    <s v="US"/>
    <s v="USD"/>
    <x v="417"/>
    <x v="418"/>
    <b v="0"/>
    <b v="0"/>
    <s v="film &amp; video/television"/>
    <n v="53.003513254551258"/>
    <x v="4"/>
    <x v="19"/>
  </r>
  <r>
    <n v="441"/>
    <s v="Rodriguez-West"/>
    <s v="Automated optimal function"/>
    <n v="7000"/>
    <n v="1744"/>
    <n v="-0.75085714285714289"/>
    <x v="0"/>
    <n v="32"/>
    <s v="US"/>
    <s v="USD"/>
    <x v="418"/>
    <x v="419"/>
    <b v="0"/>
    <b v="0"/>
    <s v="technology/wearables"/>
    <n v="54.5"/>
    <x v="2"/>
    <x v="8"/>
  </r>
  <r>
    <n v="442"/>
    <s v="Calderon, Bradford and Dean"/>
    <s v="Devolved system-worthy framework"/>
    <n v="5400"/>
    <n v="10731"/>
    <n v="0.98722222222222222"/>
    <x v="1"/>
    <n v="143"/>
    <s v="IT"/>
    <s v="EUR"/>
    <x v="419"/>
    <x v="420"/>
    <b v="0"/>
    <b v="0"/>
    <s v="theater/plays"/>
    <n v="75.04195804195804"/>
    <x v="3"/>
    <x v="3"/>
  </r>
  <r>
    <n v="443"/>
    <s v="Clark-Bowman"/>
    <s v="Stand-alone user-facing service-desk"/>
    <n v="9300"/>
    <n v="3232"/>
    <n v="-0.65247311827956989"/>
    <x v="3"/>
    <n v="90"/>
    <s v="US"/>
    <s v="USD"/>
    <x v="420"/>
    <x v="421"/>
    <b v="0"/>
    <b v="0"/>
    <s v="theater/plays"/>
    <n v="35.911111111111111"/>
    <x v="3"/>
    <x v="3"/>
  </r>
  <r>
    <n v="444"/>
    <s v="Hensley Ltd"/>
    <s v="Versatile global attitude"/>
    <n v="6200"/>
    <n v="10938"/>
    <n v="0.76419354838709674"/>
    <x v="1"/>
    <n v="296"/>
    <s v="US"/>
    <s v="USD"/>
    <x v="421"/>
    <x v="422"/>
    <b v="0"/>
    <b v="1"/>
    <s v="music/indie rock"/>
    <n v="36.952702702702702"/>
    <x v="1"/>
    <x v="7"/>
  </r>
  <r>
    <n v="445"/>
    <s v="Anderson-Pearson"/>
    <s v="Intuitive demand-driven Local Area Network"/>
    <n v="2100"/>
    <n v="10739"/>
    <n v="4.1138095238095236"/>
    <x v="1"/>
    <n v="170"/>
    <s v="US"/>
    <s v="USD"/>
    <x v="422"/>
    <x v="423"/>
    <b v="0"/>
    <b v="1"/>
    <s v="theater/plays"/>
    <n v="63.170588235294119"/>
    <x v="3"/>
    <x v="3"/>
  </r>
  <r>
    <n v="446"/>
    <s v="Martin, Martin and Solis"/>
    <s v="Assimilated uniform methodology"/>
    <n v="6800"/>
    <n v="5579"/>
    <n v="-0.17955882352941177"/>
    <x v="0"/>
    <n v="186"/>
    <s v="US"/>
    <s v="USD"/>
    <x v="423"/>
    <x v="424"/>
    <b v="0"/>
    <b v="0"/>
    <s v="technology/wearables"/>
    <n v="29.99462365591398"/>
    <x v="2"/>
    <x v="8"/>
  </r>
  <r>
    <n v="447"/>
    <s v="Harrington-Harper"/>
    <s v="Self-enabling next generation algorithm"/>
    <n v="155200"/>
    <n v="37754"/>
    <n v="-0.75673969072164948"/>
    <x v="3"/>
    <n v="439"/>
    <s v="GB"/>
    <s v="GBP"/>
    <x v="424"/>
    <x v="425"/>
    <b v="0"/>
    <b v="0"/>
    <s v="film &amp; video/television"/>
    <n v="86"/>
    <x v="4"/>
    <x v="19"/>
  </r>
  <r>
    <n v="448"/>
    <s v="Price and Sons"/>
    <s v="Object-based demand-driven strategy"/>
    <n v="89900"/>
    <n v="45384"/>
    <n v="-0.49517241379310345"/>
    <x v="0"/>
    <n v="605"/>
    <s v="US"/>
    <s v="USD"/>
    <x v="425"/>
    <x v="426"/>
    <b v="0"/>
    <b v="1"/>
    <s v="games/video games"/>
    <n v="75.014876033057845"/>
    <x v="6"/>
    <x v="11"/>
  </r>
  <r>
    <n v="449"/>
    <s v="Cuevas-Morales"/>
    <s v="Public-key coherent ability"/>
    <n v="900"/>
    <n v="8703"/>
    <n v="8.67"/>
    <x v="1"/>
    <n v="86"/>
    <s v="DK"/>
    <s v="DKK"/>
    <x v="426"/>
    <x v="427"/>
    <b v="0"/>
    <b v="0"/>
    <s v="games/video games"/>
    <n v="101.19767441860465"/>
    <x v="6"/>
    <x v="11"/>
  </r>
  <r>
    <n v="450"/>
    <s v="Delgado-Hatfield"/>
    <s v="Up-sized composite success"/>
    <n v="100"/>
    <n v="4"/>
    <n v="-0.96"/>
    <x v="0"/>
    <n v="1"/>
    <s v="CA"/>
    <s v="CAD"/>
    <x v="427"/>
    <x v="428"/>
    <b v="0"/>
    <b v="0"/>
    <s v="film &amp; video/animation"/>
    <n v="4"/>
    <x v="4"/>
    <x v="10"/>
  </r>
  <r>
    <n v="451"/>
    <s v="Padilla-Porter"/>
    <s v="Innovative exuding matrix"/>
    <n v="148400"/>
    <n v="182302"/>
    <n v="0.22845013477088949"/>
    <x v="1"/>
    <n v="6286"/>
    <s v="US"/>
    <s v="USD"/>
    <x v="428"/>
    <x v="429"/>
    <b v="0"/>
    <b v="0"/>
    <s v="music/rock"/>
    <n v="29.001272669424118"/>
    <x v="1"/>
    <x v="1"/>
  </r>
  <r>
    <n v="452"/>
    <s v="Morris Group"/>
    <s v="Realigned impactful artificial intelligence"/>
    <n v="4800"/>
    <n v="3045"/>
    <n v="-0.36562499999999998"/>
    <x v="0"/>
    <n v="31"/>
    <s v="US"/>
    <s v="USD"/>
    <x v="429"/>
    <x v="430"/>
    <b v="0"/>
    <b v="0"/>
    <s v="film &amp; video/drama"/>
    <n v="98.225806451612897"/>
    <x v="4"/>
    <x v="6"/>
  </r>
  <r>
    <n v="453"/>
    <s v="Saunders Ltd"/>
    <s v="Multi-layered multi-tasking secured line"/>
    <n v="182400"/>
    <n v="102749"/>
    <n v="-0.43668311403508769"/>
    <x v="0"/>
    <n v="1181"/>
    <s v="US"/>
    <s v="USD"/>
    <x v="411"/>
    <x v="431"/>
    <b v="0"/>
    <b v="0"/>
    <s v="film &amp; video/science fiction"/>
    <n v="87.001693480101608"/>
    <x v="4"/>
    <x v="22"/>
  </r>
  <r>
    <n v="454"/>
    <s v="Woods Inc"/>
    <s v="Upgradable upward-trending portal"/>
    <n v="4000"/>
    <n v="1763"/>
    <n v="-0.55925000000000002"/>
    <x v="0"/>
    <n v="39"/>
    <s v="US"/>
    <s v="USD"/>
    <x v="430"/>
    <x v="432"/>
    <b v="0"/>
    <b v="1"/>
    <s v="film &amp; video/drama"/>
    <n v="45.205128205128204"/>
    <x v="4"/>
    <x v="6"/>
  </r>
  <r>
    <n v="455"/>
    <s v="Villanueva, Wright and Richardson"/>
    <s v="Profit-focused global product"/>
    <n v="116500"/>
    <n v="137904"/>
    <n v="0.18372532188841201"/>
    <x v="1"/>
    <n v="3727"/>
    <s v="US"/>
    <s v="USD"/>
    <x v="431"/>
    <x v="433"/>
    <b v="0"/>
    <b v="0"/>
    <s v="theater/plays"/>
    <n v="37.001341561577675"/>
    <x v="3"/>
    <x v="3"/>
  </r>
  <r>
    <n v="456"/>
    <s v="Wilson, Brooks and Clark"/>
    <s v="Operative well-modulated data-warehouse"/>
    <n v="146400"/>
    <n v="152438"/>
    <n v="4.1243169398907105E-2"/>
    <x v="1"/>
    <n v="1605"/>
    <s v="US"/>
    <s v="USD"/>
    <x v="432"/>
    <x v="434"/>
    <b v="0"/>
    <b v="1"/>
    <s v="music/indie rock"/>
    <n v="94.976947040498445"/>
    <x v="1"/>
    <x v="7"/>
  </r>
  <r>
    <n v="457"/>
    <s v="Sheppard, Smith and Spence"/>
    <s v="Cloned asymmetric functionalities"/>
    <n v="5000"/>
    <n v="1332"/>
    <n v="-0.73360000000000003"/>
    <x v="0"/>
    <n v="46"/>
    <s v="US"/>
    <s v="USD"/>
    <x v="433"/>
    <x v="435"/>
    <b v="0"/>
    <b v="0"/>
    <s v="theater/plays"/>
    <n v="28.956521739130434"/>
    <x v="3"/>
    <x v="3"/>
  </r>
  <r>
    <n v="458"/>
    <s v="Wise, Thompson and Allen"/>
    <s v="Pre-emptive neutral portal"/>
    <n v="33800"/>
    <n v="118706"/>
    <n v="2.5120118343195266"/>
    <x v="1"/>
    <n v="2120"/>
    <s v="US"/>
    <s v="USD"/>
    <x v="434"/>
    <x v="436"/>
    <b v="0"/>
    <b v="0"/>
    <s v="theater/plays"/>
    <n v="55.993396226415094"/>
    <x v="3"/>
    <x v="3"/>
  </r>
  <r>
    <n v="459"/>
    <s v="Lane, Ryan and Chapman"/>
    <s v="Switchable demand-driven help-desk"/>
    <n v="6300"/>
    <n v="5674"/>
    <n v="-9.9365079365079365E-2"/>
    <x v="0"/>
    <n v="105"/>
    <s v="US"/>
    <s v="USD"/>
    <x v="435"/>
    <x v="437"/>
    <b v="0"/>
    <b v="0"/>
    <s v="film &amp; video/documentary"/>
    <n v="54.038095238095238"/>
    <x v="4"/>
    <x v="4"/>
  </r>
  <r>
    <n v="460"/>
    <s v="Rich, Alvarez and King"/>
    <s v="Business-focused static ability"/>
    <n v="2400"/>
    <n v="4119"/>
    <n v="0.71625000000000005"/>
    <x v="1"/>
    <n v="50"/>
    <s v="US"/>
    <s v="USD"/>
    <x v="8"/>
    <x v="438"/>
    <b v="0"/>
    <b v="0"/>
    <s v="theater/plays"/>
    <n v="82.38"/>
    <x v="3"/>
    <x v="3"/>
  </r>
  <r>
    <n v="461"/>
    <s v="Terry-Salinas"/>
    <s v="Networked secondary structure"/>
    <n v="98800"/>
    <n v="139354"/>
    <n v="0.4104655870445344"/>
    <x v="1"/>
    <n v="2080"/>
    <s v="US"/>
    <s v="USD"/>
    <x v="436"/>
    <x v="439"/>
    <b v="0"/>
    <b v="0"/>
    <s v="film &amp; video/drama"/>
    <n v="66.997115384615384"/>
    <x v="4"/>
    <x v="6"/>
  </r>
  <r>
    <n v="462"/>
    <s v="Wang-Rodriguez"/>
    <s v="Total multimedia website"/>
    <n v="188800"/>
    <n v="57734"/>
    <n v="-0.69420550847457629"/>
    <x v="0"/>
    <n v="535"/>
    <s v="US"/>
    <s v="USD"/>
    <x v="385"/>
    <x v="440"/>
    <b v="0"/>
    <b v="0"/>
    <s v="games/mobile games"/>
    <n v="107.91401869158878"/>
    <x v="6"/>
    <x v="20"/>
  </r>
  <r>
    <n v="463"/>
    <s v="Mckee-Hill"/>
    <s v="Cross-platform upward-trending parallelism"/>
    <n v="134300"/>
    <n v="145265"/>
    <n v="8.1645569620253169E-2"/>
    <x v="1"/>
    <n v="2105"/>
    <s v="US"/>
    <s v="USD"/>
    <x v="437"/>
    <x v="441"/>
    <b v="0"/>
    <b v="0"/>
    <s v="film &amp; video/animation"/>
    <n v="69.009501187648453"/>
    <x v="4"/>
    <x v="10"/>
  </r>
  <r>
    <n v="464"/>
    <s v="Gomez LLC"/>
    <s v="Pre-emptive mission-critical hardware"/>
    <n v="71200"/>
    <n v="95020"/>
    <n v="0.33455056179775283"/>
    <x v="1"/>
    <n v="2436"/>
    <s v="US"/>
    <s v="USD"/>
    <x v="438"/>
    <x v="442"/>
    <b v="0"/>
    <b v="0"/>
    <s v="theater/plays"/>
    <n v="39.006568144499177"/>
    <x v="3"/>
    <x v="3"/>
  </r>
  <r>
    <n v="465"/>
    <s v="Gonzalez-Robbins"/>
    <s v="Up-sized responsive protocol"/>
    <n v="4700"/>
    <n v="8829"/>
    <n v="0.87851063829787235"/>
    <x v="1"/>
    <n v="80"/>
    <s v="US"/>
    <s v="USD"/>
    <x v="439"/>
    <x v="443"/>
    <b v="0"/>
    <b v="0"/>
    <s v="publishing/translations"/>
    <n v="110.3625"/>
    <x v="5"/>
    <x v="18"/>
  </r>
  <r>
    <n v="466"/>
    <s v="Obrien and Sons"/>
    <s v="Pre-emptive transitional frame"/>
    <n v="1200"/>
    <n v="3984"/>
    <n v="2.3199999999999998"/>
    <x v="1"/>
    <n v="42"/>
    <s v="US"/>
    <s v="USD"/>
    <x v="440"/>
    <x v="444"/>
    <b v="0"/>
    <b v="1"/>
    <s v="technology/wearables"/>
    <n v="94.857142857142861"/>
    <x v="2"/>
    <x v="8"/>
  </r>
  <r>
    <n v="467"/>
    <s v="Shaw Ltd"/>
    <s v="Profit-focused content-based application"/>
    <n v="1400"/>
    <n v="8053"/>
    <n v="4.7521428571428572"/>
    <x v="1"/>
    <n v="139"/>
    <s v="CA"/>
    <s v="CAD"/>
    <x v="441"/>
    <x v="445"/>
    <b v="0"/>
    <b v="1"/>
    <s v="technology/web"/>
    <n v="57.935251798561154"/>
    <x v="2"/>
    <x v="2"/>
  </r>
  <r>
    <n v="468"/>
    <s v="Hughes Inc"/>
    <s v="Streamlined neutral analyzer"/>
    <n v="4000"/>
    <n v="1620"/>
    <n v="-0.59499999999999997"/>
    <x v="0"/>
    <n v="16"/>
    <s v="US"/>
    <s v="USD"/>
    <x v="442"/>
    <x v="368"/>
    <b v="0"/>
    <b v="0"/>
    <s v="theater/plays"/>
    <n v="101.25"/>
    <x v="3"/>
    <x v="3"/>
  </r>
  <r>
    <n v="469"/>
    <s v="Olsen-Ryan"/>
    <s v="Assimilated neutral utilization"/>
    <n v="5600"/>
    <n v="10328"/>
    <n v="0.84428571428571431"/>
    <x v="1"/>
    <n v="159"/>
    <s v="US"/>
    <s v="USD"/>
    <x v="443"/>
    <x v="446"/>
    <b v="0"/>
    <b v="0"/>
    <s v="film &amp; video/drama"/>
    <n v="64.95597484276729"/>
    <x v="4"/>
    <x v="6"/>
  </r>
  <r>
    <n v="470"/>
    <s v="Grimes, Holland and Sloan"/>
    <s v="Extended dedicated archive"/>
    <n v="3600"/>
    <n v="10289"/>
    <n v="1.8580555555555556"/>
    <x v="1"/>
    <n v="381"/>
    <s v="US"/>
    <s v="USD"/>
    <x v="315"/>
    <x v="447"/>
    <b v="0"/>
    <b v="0"/>
    <s v="technology/wearables"/>
    <n v="27.00524934383202"/>
    <x v="2"/>
    <x v="8"/>
  </r>
  <r>
    <n v="471"/>
    <s v="Perry and Sons"/>
    <s v="Configurable static help-desk"/>
    <n v="3100"/>
    <n v="9889"/>
    <n v="2.19"/>
    <x v="1"/>
    <n v="194"/>
    <s v="GB"/>
    <s v="GBP"/>
    <x v="444"/>
    <x v="448"/>
    <b v="0"/>
    <b v="1"/>
    <s v="food/food trucks"/>
    <n v="50.97422680412371"/>
    <x v="0"/>
    <x v="0"/>
  </r>
  <r>
    <n v="472"/>
    <s v="Turner, Young and Collins"/>
    <s v="Self-enabling clear-thinking framework"/>
    <n v="153800"/>
    <n v="60342"/>
    <n v="-0.60765929778933681"/>
    <x v="0"/>
    <n v="575"/>
    <s v="US"/>
    <s v="USD"/>
    <x v="445"/>
    <x v="178"/>
    <b v="0"/>
    <b v="0"/>
    <s v="music/rock"/>
    <n v="104.94260869565217"/>
    <x v="1"/>
    <x v="1"/>
  </r>
  <r>
    <n v="473"/>
    <s v="Richardson Inc"/>
    <s v="Assimilated fault-tolerant capacity"/>
    <n v="5000"/>
    <n v="8907"/>
    <n v="0.78139999999999998"/>
    <x v="1"/>
    <n v="106"/>
    <s v="US"/>
    <s v="USD"/>
    <x v="446"/>
    <x v="449"/>
    <b v="0"/>
    <b v="0"/>
    <s v="music/electric music"/>
    <n v="84.028301886792448"/>
    <x v="1"/>
    <x v="5"/>
  </r>
  <r>
    <n v="474"/>
    <s v="Santos-Young"/>
    <s v="Enhanced neutral ability"/>
    <n v="4000"/>
    <n v="14606"/>
    <n v="2.6515"/>
    <x v="1"/>
    <n v="142"/>
    <s v="US"/>
    <s v="USD"/>
    <x v="447"/>
    <x v="450"/>
    <b v="0"/>
    <b v="0"/>
    <s v="film &amp; video/television"/>
    <n v="102.85915492957747"/>
    <x v="4"/>
    <x v="19"/>
  </r>
  <r>
    <n v="475"/>
    <s v="Nichols Ltd"/>
    <s v="Function-based attitude-oriented groupware"/>
    <n v="7400"/>
    <n v="8432"/>
    <n v="0.13945945945945945"/>
    <x v="1"/>
    <n v="211"/>
    <s v="US"/>
    <s v="USD"/>
    <x v="448"/>
    <x v="451"/>
    <b v="0"/>
    <b v="1"/>
    <s v="publishing/translations"/>
    <n v="39.962085308056871"/>
    <x v="5"/>
    <x v="18"/>
  </r>
  <r>
    <n v="476"/>
    <s v="Murphy PLC"/>
    <s v="Optional solution-oriented instruction set"/>
    <n v="191500"/>
    <n v="57122"/>
    <n v="-0.70171279373368145"/>
    <x v="0"/>
    <n v="1120"/>
    <s v="US"/>
    <s v="USD"/>
    <x v="342"/>
    <x v="452"/>
    <b v="0"/>
    <b v="0"/>
    <s v="publishing/fiction"/>
    <n v="51.001785714285717"/>
    <x v="5"/>
    <x v="13"/>
  </r>
  <r>
    <n v="477"/>
    <s v="Hogan, Porter and Rivera"/>
    <s v="Organic object-oriented core"/>
    <n v="8500"/>
    <n v="4613"/>
    <n v="-0.45729411764705885"/>
    <x v="0"/>
    <n v="113"/>
    <s v="US"/>
    <s v="USD"/>
    <x v="449"/>
    <x v="453"/>
    <b v="0"/>
    <b v="0"/>
    <s v="film &amp; video/science fiction"/>
    <n v="40.823008849557525"/>
    <x v="4"/>
    <x v="22"/>
  </r>
  <r>
    <n v="478"/>
    <s v="Lyons LLC"/>
    <s v="Balanced impactful circuit"/>
    <n v="68800"/>
    <n v="162603"/>
    <n v="1.3634156976744185"/>
    <x v="1"/>
    <n v="2756"/>
    <s v="US"/>
    <s v="USD"/>
    <x v="450"/>
    <x v="454"/>
    <b v="0"/>
    <b v="0"/>
    <s v="technology/wearables"/>
    <n v="58.999637155297535"/>
    <x v="2"/>
    <x v="8"/>
  </r>
  <r>
    <n v="479"/>
    <s v="Long-Greene"/>
    <s v="Future-proofed heuristic encryption"/>
    <n v="2400"/>
    <n v="12310"/>
    <n v="4.1291666666666664"/>
    <x v="1"/>
    <n v="173"/>
    <s v="GB"/>
    <s v="GBP"/>
    <x v="451"/>
    <x v="455"/>
    <b v="0"/>
    <b v="0"/>
    <s v="food/food trucks"/>
    <n v="71.156069364161851"/>
    <x v="0"/>
    <x v="0"/>
  </r>
  <r>
    <n v="480"/>
    <s v="Robles-Hudson"/>
    <s v="Balanced bifurcated leverage"/>
    <n v="8600"/>
    <n v="8656"/>
    <n v="6.5116279069767444E-3"/>
    <x v="1"/>
    <n v="87"/>
    <s v="US"/>
    <s v="USD"/>
    <x v="452"/>
    <x v="456"/>
    <b v="0"/>
    <b v="1"/>
    <s v="photography/photography books"/>
    <n v="99.494252873563212"/>
    <x v="7"/>
    <x v="14"/>
  </r>
  <r>
    <n v="481"/>
    <s v="Mcclure LLC"/>
    <s v="Sharable discrete budgetary management"/>
    <n v="196600"/>
    <n v="159931"/>
    <n v="-0.18651576805696846"/>
    <x v="0"/>
    <n v="1538"/>
    <s v="US"/>
    <s v="USD"/>
    <x v="453"/>
    <x v="457"/>
    <b v="0"/>
    <b v="1"/>
    <s v="theater/plays"/>
    <n v="103.98634590377114"/>
    <x v="3"/>
    <x v="3"/>
  </r>
  <r>
    <n v="482"/>
    <s v="Martin, Russell and Baker"/>
    <s v="Focused solution-oriented instruction set"/>
    <n v="4200"/>
    <n v="689"/>
    <n v="-0.835952380952381"/>
    <x v="0"/>
    <n v="9"/>
    <s v="US"/>
    <s v="USD"/>
    <x v="454"/>
    <x v="458"/>
    <b v="0"/>
    <b v="1"/>
    <s v="publishing/fiction"/>
    <n v="76.555555555555557"/>
    <x v="5"/>
    <x v="13"/>
  </r>
  <r>
    <n v="483"/>
    <s v="Rice-Parker"/>
    <s v="Down-sized actuating infrastructure"/>
    <n v="91400"/>
    <n v="48236"/>
    <n v="-0.47225382932166304"/>
    <x v="0"/>
    <n v="554"/>
    <s v="US"/>
    <s v="USD"/>
    <x v="455"/>
    <x v="459"/>
    <b v="0"/>
    <b v="0"/>
    <s v="theater/plays"/>
    <n v="87.068592057761734"/>
    <x v="3"/>
    <x v="3"/>
  </r>
  <r>
    <n v="484"/>
    <s v="Landry Inc"/>
    <s v="Synergistic cohesive adapter"/>
    <n v="29600"/>
    <n v="77021"/>
    <n v="1.6020608108108108"/>
    <x v="1"/>
    <n v="1572"/>
    <s v="GB"/>
    <s v="GBP"/>
    <x v="456"/>
    <x v="460"/>
    <b v="0"/>
    <b v="1"/>
    <s v="food/food trucks"/>
    <n v="48.99554707379135"/>
    <x v="0"/>
    <x v="0"/>
  </r>
  <r>
    <n v="485"/>
    <s v="Richards-Davis"/>
    <s v="Quality-focused mission-critical structure"/>
    <n v="90600"/>
    <n v="27844"/>
    <n v="-0.69267108167770419"/>
    <x v="0"/>
    <n v="648"/>
    <s v="GB"/>
    <s v="GBP"/>
    <x v="457"/>
    <x v="461"/>
    <b v="0"/>
    <b v="0"/>
    <s v="theater/plays"/>
    <n v="42.969135802469133"/>
    <x v="3"/>
    <x v="3"/>
  </r>
  <r>
    <n v="486"/>
    <s v="Davis, Cox and Fox"/>
    <s v="Compatible exuding Graphical User Interface"/>
    <n v="5200"/>
    <n v="702"/>
    <n v="-0.86499999999999999"/>
    <x v="0"/>
    <n v="21"/>
    <s v="GB"/>
    <s v="GBP"/>
    <x v="458"/>
    <x v="462"/>
    <b v="0"/>
    <b v="1"/>
    <s v="publishing/translations"/>
    <n v="33.428571428571431"/>
    <x v="5"/>
    <x v="18"/>
  </r>
  <r>
    <n v="487"/>
    <s v="Smith-Wallace"/>
    <s v="Monitored 24/7 time-frame"/>
    <n v="110300"/>
    <n v="197024"/>
    <n v="0.78625566636446054"/>
    <x v="1"/>
    <n v="2346"/>
    <s v="US"/>
    <s v="USD"/>
    <x v="459"/>
    <x v="463"/>
    <b v="0"/>
    <b v="0"/>
    <s v="theater/plays"/>
    <n v="83.982949701619773"/>
    <x v="3"/>
    <x v="3"/>
  </r>
  <r>
    <n v="488"/>
    <s v="Cordova, Shaw and Wang"/>
    <s v="Virtual secondary open architecture"/>
    <n v="5300"/>
    <n v="11663"/>
    <n v="1.2005660377358491"/>
    <x v="1"/>
    <n v="115"/>
    <s v="US"/>
    <s v="USD"/>
    <x v="460"/>
    <x v="464"/>
    <b v="0"/>
    <b v="0"/>
    <s v="theater/plays"/>
    <n v="101.41739130434783"/>
    <x v="3"/>
    <x v="3"/>
  </r>
  <r>
    <n v="489"/>
    <s v="Clark Inc"/>
    <s v="Down-sized mobile time-frame"/>
    <n v="9200"/>
    <n v="9339"/>
    <n v="1.5108695652173912E-2"/>
    <x v="1"/>
    <n v="85"/>
    <s v="IT"/>
    <s v="EUR"/>
    <x v="461"/>
    <x v="465"/>
    <b v="0"/>
    <b v="0"/>
    <s v="technology/wearables"/>
    <n v="109.87058823529412"/>
    <x v="2"/>
    <x v="8"/>
  </r>
  <r>
    <n v="490"/>
    <s v="Young and Sons"/>
    <s v="Innovative disintermediate encryption"/>
    <n v="2400"/>
    <n v="4596"/>
    <n v="0.91500000000000004"/>
    <x v="1"/>
    <n v="144"/>
    <s v="US"/>
    <s v="USD"/>
    <x v="462"/>
    <x v="466"/>
    <b v="0"/>
    <b v="0"/>
    <s v="journalism/audio"/>
    <n v="31.916666666666668"/>
    <x v="8"/>
    <x v="23"/>
  </r>
  <r>
    <n v="491"/>
    <s v="Henson PLC"/>
    <s v="Universal contextually-based knowledgebase"/>
    <n v="56800"/>
    <n v="173437"/>
    <n v="2.0534683098591549"/>
    <x v="1"/>
    <n v="2443"/>
    <s v="US"/>
    <s v="USD"/>
    <x v="463"/>
    <x v="467"/>
    <b v="0"/>
    <b v="1"/>
    <s v="food/food trucks"/>
    <n v="70.993450675399103"/>
    <x v="0"/>
    <x v="0"/>
  </r>
  <r>
    <n v="492"/>
    <s v="Garcia Group"/>
    <s v="Persevering interactive matrix"/>
    <n v="191000"/>
    <n v="45831"/>
    <n v="-0.76004712041884814"/>
    <x v="3"/>
    <n v="595"/>
    <s v="US"/>
    <s v="USD"/>
    <x v="464"/>
    <x v="468"/>
    <b v="1"/>
    <b v="1"/>
    <s v="film &amp; video/shorts"/>
    <n v="77.026890756302521"/>
    <x v="4"/>
    <x v="12"/>
  </r>
  <r>
    <n v="493"/>
    <s v="Adams, Walker and Wong"/>
    <s v="Seamless background framework"/>
    <n v="900"/>
    <n v="6514"/>
    <n v="6.2377777777777776"/>
    <x v="1"/>
    <n v="64"/>
    <s v="US"/>
    <s v="USD"/>
    <x v="465"/>
    <x v="469"/>
    <b v="0"/>
    <b v="0"/>
    <s v="photography/photography books"/>
    <n v="101.78125"/>
    <x v="7"/>
    <x v="14"/>
  </r>
  <r>
    <n v="494"/>
    <s v="Hopkins-Browning"/>
    <s v="Balanced upward-trending productivity"/>
    <n v="2500"/>
    <n v="13684"/>
    <n v="4.4736000000000002"/>
    <x v="1"/>
    <n v="268"/>
    <s v="US"/>
    <s v="USD"/>
    <x v="466"/>
    <x v="470"/>
    <b v="0"/>
    <b v="0"/>
    <s v="technology/wearables"/>
    <n v="51.059701492537314"/>
    <x v="2"/>
    <x v="8"/>
  </r>
  <r>
    <n v="495"/>
    <s v="Bell, Edwards and Andersen"/>
    <s v="Centralized clear-thinking solution"/>
    <n v="3200"/>
    <n v="13264"/>
    <n v="3.145"/>
    <x v="1"/>
    <n v="195"/>
    <s v="DK"/>
    <s v="DKK"/>
    <x v="467"/>
    <x v="471"/>
    <b v="0"/>
    <b v="0"/>
    <s v="theater/plays"/>
    <n v="68.02051282051282"/>
    <x v="3"/>
    <x v="3"/>
  </r>
  <r>
    <n v="496"/>
    <s v="Morales Group"/>
    <s v="Optimized bi-directional extranet"/>
    <n v="183800"/>
    <n v="1667"/>
    <n v="-0.99093035908596305"/>
    <x v="0"/>
    <n v="54"/>
    <s v="US"/>
    <s v="USD"/>
    <x v="468"/>
    <x v="472"/>
    <b v="0"/>
    <b v="0"/>
    <s v="film &amp; video/animation"/>
    <n v="30.87037037037037"/>
    <x v="4"/>
    <x v="10"/>
  </r>
  <r>
    <n v="497"/>
    <s v="Lucero Group"/>
    <s v="Intuitive actuating benchmark"/>
    <n v="9800"/>
    <n v="3349"/>
    <n v="-0.65826530612244893"/>
    <x v="0"/>
    <n v="120"/>
    <s v="US"/>
    <s v="USD"/>
    <x v="469"/>
    <x v="473"/>
    <b v="0"/>
    <b v="1"/>
    <s v="technology/wearables"/>
    <n v="27.908333333333335"/>
    <x v="2"/>
    <x v="8"/>
  </r>
  <r>
    <n v="498"/>
    <s v="Smith, Brown and Davis"/>
    <s v="Devolved background project"/>
    <n v="193400"/>
    <n v="46317"/>
    <n v="-0.76051189245087902"/>
    <x v="0"/>
    <n v="579"/>
    <s v="DK"/>
    <s v="DKK"/>
    <x v="470"/>
    <x v="474"/>
    <b v="0"/>
    <b v="0"/>
    <s v="technology/web"/>
    <n v="79.994818652849744"/>
    <x v="2"/>
    <x v="2"/>
  </r>
  <r>
    <n v="499"/>
    <s v="Hunt Group"/>
    <s v="Reverse-engineered executive emulation"/>
    <n v="163800"/>
    <n v="78743"/>
    <n v="-0.51927350427350427"/>
    <x v="0"/>
    <n v="2072"/>
    <s v="US"/>
    <s v="USD"/>
    <x v="471"/>
    <x v="475"/>
    <b v="0"/>
    <b v="1"/>
    <s v="film &amp; video/documentary"/>
    <n v="38.003378378378379"/>
    <x v="4"/>
    <x v="4"/>
  </r>
  <r>
    <n v="500"/>
    <s v="Valdez Ltd"/>
    <s v="Team-oriented clear-thinking matrix"/>
    <n v="100"/>
    <n v="0"/>
    <n v="-1"/>
    <x v="0"/>
    <n v="0"/>
    <s v="US"/>
    <s v="USD"/>
    <x v="472"/>
    <x v="380"/>
    <b v="0"/>
    <b v="1"/>
    <s v="theater/plays"/>
    <n v="0"/>
    <x v="3"/>
    <x v="3"/>
  </r>
  <r>
    <n v="501"/>
    <s v="Mccann-Le"/>
    <s v="Focused coherent methodology"/>
    <n v="153600"/>
    <n v="107743"/>
    <n v="-0.29854817708333331"/>
    <x v="0"/>
    <n v="1796"/>
    <s v="US"/>
    <s v="USD"/>
    <x v="473"/>
    <x v="353"/>
    <b v="0"/>
    <b v="0"/>
    <s v="film &amp; video/documentary"/>
    <n v="59.990534521158132"/>
    <x v="4"/>
    <x v="4"/>
  </r>
  <r>
    <n v="502"/>
    <s v="Johnson Inc"/>
    <s v="Reduced context-sensitive complexity"/>
    <n v="1300"/>
    <n v="6889"/>
    <n v="4.2992307692307694"/>
    <x v="1"/>
    <n v="186"/>
    <s v="AU"/>
    <s v="AUD"/>
    <x v="474"/>
    <x v="476"/>
    <b v="0"/>
    <b v="1"/>
    <s v="games/video games"/>
    <n v="37.037634408602152"/>
    <x v="6"/>
    <x v="11"/>
  </r>
  <r>
    <n v="503"/>
    <s v="Collins LLC"/>
    <s v="Decentralized 4thgeneration time-frame"/>
    <n v="25500"/>
    <n v="45983"/>
    <n v="0.80325490196078431"/>
    <x v="1"/>
    <n v="460"/>
    <s v="US"/>
    <s v="USD"/>
    <x v="72"/>
    <x v="477"/>
    <b v="0"/>
    <b v="0"/>
    <s v="film &amp; video/drama"/>
    <n v="99.963043478260872"/>
    <x v="4"/>
    <x v="6"/>
  </r>
  <r>
    <n v="504"/>
    <s v="Smith-Miller"/>
    <s v="De-engineered cohesive moderator"/>
    <n v="7500"/>
    <n v="6924"/>
    <n v="-7.6799999999999993E-2"/>
    <x v="0"/>
    <n v="62"/>
    <s v="IT"/>
    <s v="EUR"/>
    <x v="443"/>
    <x v="478"/>
    <b v="0"/>
    <b v="0"/>
    <s v="music/rock"/>
    <n v="111.6774193548387"/>
    <x v="1"/>
    <x v="1"/>
  </r>
  <r>
    <n v="505"/>
    <s v="Jensen-Vargas"/>
    <s v="Ameliorated explicit parallelism"/>
    <n v="89900"/>
    <n v="12497"/>
    <n v="-0.86098998887652944"/>
    <x v="0"/>
    <n v="347"/>
    <s v="US"/>
    <s v="USD"/>
    <x v="475"/>
    <x v="479"/>
    <b v="0"/>
    <b v="1"/>
    <s v="publishing/radio &amp; podcasts"/>
    <n v="36.014409221902014"/>
    <x v="5"/>
    <x v="15"/>
  </r>
  <r>
    <n v="506"/>
    <s v="Robles, Bell and Gonzalez"/>
    <s v="Customizable background monitoring"/>
    <n v="18000"/>
    <n v="166874"/>
    <n v="8.2707777777777771"/>
    <x v="1"/>
    <n v="2528"/>
    <s v="US"/>
    <s v="USD"/>
    <x v="81"/>
    <x v="480"/>
    <b v="0"/>
    <b v="1"/>
    <s v="theater/plays"/>
    <n v="66.010284810126578"/>
    <x v="3"/>
    <x v="3"/>
  </r>
  <r>
    <n v="507"/>
    <s v="Turner, Miller and Francis"/>
    <s v="Compatible well-modulated budgetary management"/>
    <n v="2100"/>
    <n v="837"/>
    <n v="-0.60142857142857142"/>
    <x v="0"/>
    <n v="19"/>
    <s v="US"/>
    <s v="USD"/>
    <x v="476"/>
    <x v="481"/>
    <b v="0"/>
    <b v="1"/>
    <s v="technology/web"/>
    <n v="44.05263157894737"/>
    <x v="2"/>
    <x v="2"/>
  </r>
  <r>
    <n v="508"/>
    <s v="Roberts Group"/>
    <s v="Up-sized radical pricing structure"/>
    <n v="172700"/>
    <n v="193820"/>
    <n v="0.12229299363057325"/>
    <x v="1"/>
    <n v="3657"/>
    <s v="US"/>
    <s v="USD"/>
    <x v="192"/>
    <x v="482"/>
    <b v="0"/>
    <b v="0"/>
    <s v="theater/plays"/>
    <n v="52.999726551818434"/>
    <x v="3"/>
    <x v="3"/>
  </r>
  <r>
    <n v="509"/>
    <s v="White LLC"/>
    <s v="Robust zero-defect project"/>
    <n v="168500"/>
    <n v="119510"/>
    <n v="-0.29074183976261125"/>
    <x v="0"/>
    <n v="1258"/>
    <s v="US"/>
    <s v="USD"/>
    <x v="477"/>
    <x v="483"/>
    <b v="0"/>
    <b v="0"/>
    <s v="theater/plays"/>
    <n v="95"/>
    <x v="3"/>
    <x v="3"/>
  </r>
  <r>
    <n v="510"/>
    <s v="Best, Miller and Thomas"/>
    <s v="Re-engineered mobile task-force"/>
    <n v="7800"/>
    <n v="9289"/>
    <n v="0.19089743589743591"/>
    <x v="1"/>
    <n v="131"/>
    <s v="AU"/>
    <s v="AUD"/>
    <x v="478"/>
    <x v="484"/>
    <b v="0"/>
    <b v="0"/>
    <s v="film &amp; video/drama"/>
    <n v="70.908396946564892"/>
    <x v="4"/>
    <x v="6"/>
  </r>
  <r>
    <n v="511"/>
    <s v="Smith-Mullins"/>
    <s v="User-centric intangible neural-net"/>
    <n v="147800"/>
    <n v="35498"/>
    <n v="-0.7598240866035183"/>
    <x v="0"/>
    <n v="362"/>
    <s v="US"/>
    <s v="USD"/>
    <x v="479"/>
    <x v="265"/>
    <b v="0"/>
    <b v="0"/>
    <s v="theater/plays"/>
    <n v="98.060773480662988"/>
    <x v="3"/>
    <x v="3"/>
  </r>
  <r>
    <n v="512"/>
    <s v="Williams-Walsh"/>
    <s v="Organized explicit core"/>
    <n v="9100"/>
    <n v="12678"/>
    <n v="0.3931868131868132"/>
    <x v="1"/>
    <n v="239"/>
    <s v="US"/>
    <s v="USD"/>
    <x v="480"/>
    <x v="485"/>
    <b v="0"/>
    <b v="1"/>
    <s v="games/video games"/>
    <n v="53.046025104602514"/>
    <x v="6"/>
    <x v="11"/>
  </r>
  <r>
    <n v="513"/>
    <s v="Harrison, Blackwell and Mendez"/>
    <s v="Synchronized 6thgeneration adapter"/>
    <n v="8300"/>
    <n v="3260"/>
    <n v="-0.60722891566265058"/>
    <x v="3"/>
    <n v="35"/>
    <s v="US"/>
    <s v="USD"/>
    <x v="180"/>
    <x v="486"/>
    <b v="0"/>
    <b v="0"/>
    <s v="film &amp; video/television"/>
    <n v="93.142857142857139"/>
    <x v="4"/>
    <x v="19"/>
  </r>
  <r>
    <n v="514"/>
    <s v="Sanchez, Bradley and Flores"/>
    <s v="Centralized motivating capacity"/>
    <n v="138700"/>
    <n v="31123"/>
    <n v="-0.77560922855082914"/>
    <x v="3"/>
    <n v="528"/>
    <s v="CH"/>
    <s v="CHF"/>
    <x v="481"/>
    <x v="412"/>
    <b v="0"/>
    <b v="1"/>
    <s v="music/rock"/>
    <n v="58.945075757575758"/>
    <x v="1"/>
    <x v="1"/>
  </r>
  <r>
    <n v="515"/>
    <s v="Cox LLC"/>
    <s v="Phased 24hour flexibility"/>
    <n v="8600"/>
    <n v="4797"/>
    <n v="-0.44220930232558142"/>
    <x v="0"/>
    <n v="133"/>
    <s v="CA"/>
    <s v="CAD"/>
    <x v="482"/>
    <x v="487"/>
    <b v="0"/>
    <b v="1"/>
    <s v="theater/plays"/>
    <n v="36.067669172932334"/>
    <x v="3"/>
    <x v="3"/>
  </r>
  <r>
    <n v="516"/>
    <s v="Morales-Odonnell"/>
    <s v="Exclusive 5thgeneration structure"/>
    <n v="125400"/>
    <n v="53324"/>
    <n v="-0.57476874003189793"/>
    <x v="0"/>
    <n v="846"/>
    <s v="US"/>
    <s v="USD"/>
    <x v="194"/>
    <x v="488"/>
    <b v="0"/>
    <b v="0"/>
    <s v="publishing/nonfiction"/>
    <n v="63.030732860520096"/>
    <x v="5"/>
    <x v="9"/>
  </r>
  <r>
    <n v="517"/>
    <s v="Ramirez LLC"/>
    <s v="Multi-tiered maximized orchestration"/>
    <n v="5900"/>
    <n v="6608"/>
    <n v="0.12"/>
    <x v="1"/>
    <n v="78"/>
    <s v="US"/>
    <s v="USD"/>
    <x v="483"/>
    <x v="489"/>
    <b v="0"/>
    <b v="0"/>
    <s v="food/food trucks"/>
    <n v="84.717948717948715"/>
    <x v="0"/>
    <x v="0"/>
  </r>
  <r>
    <n v="518"/>
    <s v="Ramirez Group"/>
    <s v="Open-architected uniform instruction set"/>
    <n v="8800"/>
    <n v="622"/>
    <n v="-0.92931818181818182"/>
    <x v="0"/>
    <n v="10"/>
    <s v="US"/>
    <s v="USD"/>
    <x v="484"/>
    <x v="442"/>
    <b v="0"/>
    <b v="1"/>
    <s v="film &amp; video/animation"/>
    <n v="62.2"/>
    <x v="4"/>
    <x v="10"/>
  </r>
  <r>
    <n v="519"/>
    <s v="Marsh-Coleman"/>
    <s v="Exclusive asymmetric analyzer"/>
    <n v="177700"/>
    <n v="180802"/>
    <n v="1.7456387169386606E-2"/>
    <x v="1"/>
    <n v="1773"/>
    <s v="US"/>
    <s v="USD"/>
    <x v="355"/>
    <x v="437"/>
    <b v="0"/>
    <b v="1"/>
    <s v="music/rock"/>
    <n v="101.97518330513255"/>
    <x v="1"/>
    <x v="1"/>
  </r>
  <r>
    <n v="520"/>
    <s v="Frederick, Jenkins and Collins"/>
    <s v="Organic radical collaboration"/>
    <n v="800"/>
    <n v="3406"/>
    <n v="3.2574999999999998"/>
    <x v="1"/>
    <n v="32"/>
    <s v="US"/>
    <s v="USD"/>
    <x v="485"/>
    <x v="490"/>
    <b v="0"/>
    <b v="0"/>
    <s v="theater/plays"/>
    <n v="106.4375"/>
    <x v="3"/>
    <x v="3"/>
  </r>
  <r>
    <n v="521"/>
    <s v="Wilson Ltd"/>
    <s v="Function-based multi-state software"/>
    <n v="7600"/>
    <n v="11061"/>
    <n v="0.45539473684210524"/>
    <x v="1"/>
    <n v="369"/>
    <s v="US"/>
    <s v="USD"/>
    <x v="486"/>
    <x v="491"/>
    <b v="0"/>
    <b v="1"/>
    <s v="film &amp; video/drama"/>
    <n v="29.975609756097562"/>
    <x v="4"/>
    <x v="6"/>
  </r>
  <r>
    <n v="522"/>
    <s v="Cline, Peterson and Lowery"/>
    <s v="Innovative static budgetary management"/>
    <n v="50500"/>
    <n v="16389"/>
    <n v="-0.67546534653465351"/>
    <x v="0"/>
    <n v="191"/>
    <s v="US"/>
    <s v="USD"/>
    <x v="487"/>
    <x v="163"/>
    <b v="0"/>
    <b v="0"/>
    <s v="film &amp; video/shorts"/>
    <n v="85.806282722513089"/>
    <x v="4"/>
    <x v="12"/>
  </r>
  <r>
    <n v="523"/>
    <s v="Underwood, James and Jones"/>
    <s v="Triple-buffered holistic ability"/>
    <n v="900"/>
    <n v="6303"/>
    <n v="6.003333333333333"/>
    <x v="1"/>
    <n v="89"/>
    <s v="US"/>
    <s v="USD"/>
    <x v="488"/>
    <x v="492"/>
    <b v="0"/>
    <b v="0"/>
    <s v="film &amp; video/shorts"/>
    <n v="70.82022471910112"/>
    <x v="4"/>
    <x v="12"/>
  </r>
  <r>
    <n v="524"/>
    <s v="Johnson-Contreras"/>
    <s v="Diverse scalable superstructure"/>
    <n v="96700"/>
    <n v="81136"/>
    <n v="-0.16095139607032058"/>
    <x v="0"/>
    <n v="1979"/>
    <s v="US"/>
    <s v="USD"/>
    <x v="489"/>
    <x v="493"/>
    <b v="0"/>
    <b v="0"/>
    <s v="theater/plays"/>
    <n v="40.998484082870135"/>
    <x v="3"/>
    <x v="3"/>
  </r>
  <r>
    <n v="525"/>
    <s v="Greene, Lloyd and Sims"/>
    <s v="Balanced leadingedge data-warehouse"/>
    <n v="2100"/>
    <n v="1768"/>
    <n v="-0.15809523809523809"/>
    <x v="0"/>
    <n v="63"/>
    <s v="US"/>
    <s v="USD"/>
    <x v="490"/>
    <x v="494"/>
    <b v="0"/>
    <b v="0"/>
    <s v="technology/wearables"/>
    <n v="28.063492063492063"/>
    <x v="2"/>
    <x v="8"/>
  </r>
  <r>
    <n v="526"/>
    <s v="Smith-Sparks"/>
    <s v="Digitized bandwidth-monitored open architecture"/>
    <n v="8300"/>
    <n v="12944"/>
    <n v="0.55951807228915662"/>
    <x v="1"/>
    <n v="147"/>
    <s v="US"/>
    <s v="USD"/>
    <x v="312"/>
    <x v="495"/>
    <b v="0"/>
    <b v="1"/>
    <s v="theater/plays"/>
    <n v="88.054421768707485"/>
    <x v="3"/>
    <x v="3"/>
  </r>
  <r>
    <n v="527"/>
    <s v="Rosario-Smith"/>
    <s v="Enterprise-wide intermediate portal"/>
    <n v="189200"/>
    <n v="188480"/>
    <n v="-3.8054968287526427E-3"/>
    <x v="0"/>
    <n v="6080"/>
    <s v="CA"/>
    <s v="CAD"/>
    <x v="491"/>
    <x v="496"/>
    <b v="0"/>
    <b v="0"/>
    <s v="film &amp; video/animation"/>
    <n v="31"/>
    <x v="4"/>
    <x v="10"/>
  </r>
  <r>
    <n v="528"/>
    <s v="Avila, Ford and Welch"/>
    <s v="Focused leadingedge matrix"/>
    <n v="9000"/>
    <n v="7227"/>
    <n v="-0.19700000000000001"/>
    <x v="0"/>
    <n v="80"/>
    <s v="GB"/>
    <s v="GBP"/>
    <x v="492"/>
    <x v="497"/>
    <b v="0"/>
    <b v="0"/>
    <s v="music/indie rock"/>
    <n v="90.337500000000006"/>
    <x v="1"/>
    <x v="7"/>
  </r>
  <r>
    <n v="529"/>
    <s v="Gallegos Inc"/>
    <s v="Seamless logistical encryption"/>
    <n v="5100"/>
    <n v="574"/>
    <n v="-0.88745098039215686"/>
    <x v="0"/>
    <n v="9"/>
    <s v="US"/>
    <s v="USD"/>
    <x v="493"/>
    <x v="180"/>
    <b v="0"/>
    <b v="0"/>
    <s v="games/video games"/>
    <n v="63.777777777777779"/>
    <x v="6"/>
    <x v="11"/>
  </r>
  <r>
    <n v="530"/>
    <s v="Morrow, Santiago and Soto"/>
    <s v="Stand-alone human-resource workforce"/>
    <n v="105000"/>
    <n v="96328"/>
    <n v="-8.2590476190476186E-2"/>
    <x v="0"/>
    <n v="1784"/>
    <s v="US"/>
    <s v="USD"/>
    <x v="494"/>
    <x v="498"/>
    <b v="0"/>
    <b v="1"/>
    <s v="publishing/fiction"/>
    <n v="53.995515695067262"/>
    <x v="5"/>
    <x v="13"/>
  </r>
  <r>
    <n v="531"/>
    <s v="Berry-Richardson"/>
    <s v="Automated zero tolerance implementation"/>
    <n v="186700"/>
    <n v="178338"/>
    <n v="-4.4788430637386183E-2"/>
    <x v="2"/>
    <n v="3640"/>
    <s v="CH"/>
    <s v="CHF"/>
    <x v="495"/>
    <x v="499"/>
    <b v="0"/>
    <b v="0"/>
    <s v="games/video games"/>
    <n v="48.993956043956047"/>
    <x v="6"/>
    <x v="11"/>
  </r>
  <r>
    <n v="532"/>
    <s v="Cordova-Torres"/>
    <s v="Pre-emptive grid-enabled contingency"/>
    <n v="1600"/>
    <n v="8046"/>
    <n v="4.0287499999999996"/>
    <x v="1"/>
    <n v="126"/>
    <s v="CA"/>
    <s v="CAD"/>
    <x v="496"/>
    <x v="500"/>
    <b v="0"/>
    <b v="0"/>
    <s v="theater/plays"/>
    <n v="63.857142857142854"/>
    <x v="3"/>
    <x v="3"/>
  </r>
  <r>
    <n v="533"/>
    <s v="Holt, Bernard and Johnson"/>
    <s v="Multi-lateral didactic encoding"/>
    <n v="115600"/>
    <n v="184086"/>
    <n v="0.59243944636678203"/>
    <x v="1"/>
    <n v="2218"/>
    <s v="GB"/>
    <s v="GBP"/>
    <x v="497"/>
    <x v="50"/>
    <b v="0"/>
    <b v="0"/>
    <s v="music/indie rock"/>
    <n v="82.996393146979258"/>
    <x v="1"/>
    <x v="7"/>
  </r>
  <r>
    <n v="534"/>
    <s v="Clark, Mccormick and Mendoza"/>
    <s v="Self-enabling didactic orchestration"/>
    <n v="89100"/>
    <n v="13385"/>
    <n v="-0.84977553310886644"/>
    <x v="0"/>
    <n v="243"/>
    <s v="US"/>
    <s v="USD"/>
    <x v="498"/>
    <x v="501"/>
    <b v="0"/>
    <b v="1"/>
    <s v="film &amp; video/drama"/>
    <n v="55.08230452674897"/>
    <x v="4"/>
    <x v="6"/>
  </r>
  <r>
    <n v="535"/>
    <s v="Garrison LLC"/>
    <s v="Profit-focused 24/7 data-warehouse"/>
    <n v="2600"/>
    <n v="12533"/>
    <n v="3.8203846153846155"/>
    <x v="1"/>
    <n v="202"/>
    <s v="IT"/>
    <s v="EUR"/>
    <x v="499"/>
    <x v="502"/>
    <b v="0"/>
    <b v="1"/>
    <s v="theater/plays"/>
    <n v="62.044554455445542"/>
    <x v="3"/>
    <x v="3"/>
  </r>
  <r>
    <n v="536"/>
    <s v="Shannon-Olson"/>
    <s v="Enhanced methodical middleware"/>
    <n v="9800"/>
    <n v="14697"/>
    <n v="0.4996938775510204"/>
    <x v="1"/>
    <n v="140"/>
    <s v="IT"/>
    <s v="EUR"/>
    <x v="500"/>
    <x v="52"/>
    <b v="0"/>
    <b v="0"/>
    <s v="publishing/fiction"/>
    <n v="104.97857142857143"/>
    <x v="5"/>
    <x v="13"/>
  </r>
  <r>
    <n v="537"/>
    <s v="Murillo-Mcfarland"/>
    <s v="Synchronized client-driven projection"/>
    <n v="84400"/>
    <n v="98935"/>
    <n v="0.17221563981042654"/>
    <x v="1"/>
    <n v="1052"/>
    <s v="DK"/>
    <s v="DKK"/>
    <x v="501"/>
    <x v="503"/>
    <b v="1"/>
    <b v="1"/>
    <s v="film &amp; video/documentary"/>
    <n v="94.044676806083643"/>
    <x v="4"/>
    <x v="4"/>
  </r>
  <r>
    <n v="538"/>
    <s v="Young, Gilbert and Escobar"/>
    <s v="Networked didactic time-frame"/>
    <n v="151300"/>
    <n v="57034"/>
    <n v="-0.62304031725049569"/>
    <x v="0"/>
    <n v="1296"/>
    <s v="US"/>
    <s v="USD"/>
    <x v="502"/>
    <x v="504"/>
    <b v="0"/>
    <b v="0"/>
    <s v="games/mobile games"/>
    <n v="44.007716049382715"/>
    <x v="6"/>
    <x v="20"/>
  </r>
  <r>
    <n v="539"/>
    <s v="Thomas, Welch and Santana"/>
    <s v="Assimilated exuding toolset"/>
    <n v="9800"/>
    <n v="7120"/>
    <n v="-0.27346938775510204"/>
    <x v="0"/>
    <n v="77"/>
    <s v="US"/>
    <s v="USD"/>
    <x v="503"/>
    <x v="505"/>
    <b v="0"/>
    <b v="1"/>
    <s v="food/food trucks"/>
    <n v="92.467532467532465"/>
    <x v="0"/>
    <x v="0"/>
  </r>
  <r>
    <n v="540"/>
    <s v="Brown-Pena"/>
    <s v="Front-line client-server secured line"/>
    <n v="5300"/>
    <n v="14097"/>
    <n v="1.6598113207547169"/>
    <x v="1"/>
    <n v="247"/>
    <s v="US"/>
    <s v="USD"/>
    <x v="504"/>
    <x v="506"/>
    <b v="0"/>
    <b v="0"/>
    <s v="photography/photography books"/>
    <n v="57.072874493927124"/>
    <x v="7"/>
    <x v="14"/>
  </r>
  <r>
    <n v="541"/>
    <s v="Holder, Caldwell and Vance"/>
    <s v="Polarized systemic Internet solution"/>
    <n v="178000"/>
    <n v="43086"/>
    <n v="-0.75794382022471907"/>
    <x v="0"/>
    <n v="395"/>
    <s v="IT"/>
    <s v="EUR"/>
    <x v="505"/>
    <x v="507"/>
    <b v="0"/>
    <b v="0"/>
    <s v="games/mobile games"/>
    <n v="109.07848101265823"/>
    <x v="6"/>
    <x v="20"/>
  </r>
  <r>
    <n v="542"/>
    <s v="Harrison-Bridges"/>
    <s v="Profit-focused exuding moderator"/>
    <n v="77000"/>
    <n v="1930"/>
    <n v="-0.97493506493506499"/>
    <x v="0"/>
    <n v="49"/>
    <s v="GB"/>
    <s v="GBP"/>
    <x v="506"/>
    <x v="508"/>
    <b v="0"/>
    <b v="0"/>
    <s v="music/indie rock"/>
    <n v="39.387755102040813"/>
    <x v="1"/>
    <x v="7"/>
  </r>
  <r>
    <n v="543"/>
    <s v="Johnson, Murphy and Peterson"/>
    <s v="Cross-group high-level moderator"/>
    <n v="84900"/>
    <n v="13864"/>
    <n v="-0.83670200235571257"/>
    <x v="0"/>
    <n v="180"/>
    <s v="US"/>
    <s v="USD"/>
    <x v="507"/>
    <x v="509"/>
    <b v="0"/>
    <b v="0"/>
    <s v="games/video games"/>
    <n v="77.022222222222226"/>
    <x v="6"/>
    <x v="11"/>
  </r>
  <r>
    <n v="544"/>
    <s v="Taylor Inc"/>
    <s v="Public-key 3rdgeneration system engine"/>
    <n v="2800"/>
    <n v="7742"/>
    <n v="1.7649999999999999"/>
    <x v="1"/>
    <n v="84"/>
    <s v="US"/>
    <s v="USD"/>
    <x v="508"/>
    <x v="510"/>
    <b v="0"/>
    <b v="0"/>
    <s v="music/rock"/>
    <n v="92.166666666666671"/>
    <x v="1"/>
    <x v="1"/>
  </r>
  <r>
    <n v="545"/>
    <s v="Deleon and Sons"/>
    <s v="Organized value-added access"/>
    <n v="184800"/>
    <n v="164109"/>
    <n v="-0.11196428571428571"/>
    <x v="0"/>
    <n v="2690"/>
    <s v="US"/>
    <s v="USD"/>
    <x v="509"/>
    <x v="511"/>
    <b v="0"/>
    <b v="0"/>
    <s v="theater/plays"/>
    <n v="61.007063197026021"/>
    <x v="3"/>
    <x v="3"/>
  </r>
  <r>
    <n v="546"/>
    <s v="Benjamin, Paul and Ferguson"/>
    <s v="Cloned global Graphical User Interface"/>
    <n v="4200"/>
    <n v="6870"/>
    <n v="0.63571428571428568"/>
    <x v="1"/>
    <n v="88"/>
    <s v="US"/>
    <s v="USD"/>
    <x v="510"/>
    <x v="512"/>
    <b v="0"/>
    <b v="1"/>
    <s v="theater/plays"/>
    <n v="78.068181818181813"/>
    <x v="3"/>
    <x v="3"/>
  </r>
  <r>
    <n v="547"/>
    <s v="Hardin-Dixon"/>
    <s v="Focused solution-oriented matrix"/>
    <n v="1300"/>
    <n v="12597"/>
    <n v="8.69"/>
    <x v="1"/>
    <n v="156"/>
    <s v="US"/>
    <s v="USD"/>
    <x v="511"/>
    <x v="513"/>
    <b v="0"/>
    <b v="0"/>
    <s v="film &amp; video/drama"/>
    <n v="80.75"/>
    <x v="4"/>
    <x v="6"/>
  </r>
  <r>
    <n v="548"/>
    <s v="York-Pitts"/>
    <s v="Monitored discrete toolset"/>
    <n v="66100"/>
    <n v="179074"/>
    <n v="1.7091376701966716"/>
    <x v="1"/>
    <n v="2985"/>
    <s v="US"/>
    <s v="USD"/>
    <x v="512"/>
    <x v="514"/>
    <b v="0"/>
    <b v="0"/>
    <s v="theater/plays"/>
    <n v="59.991289782244557"/>
    <x v="3"/>
    <x v="3"/>
  </r>
  <r>
    <n v="549"/>
    <s v="Jarvis and Sons"/>
    <s v="Business-focused intermediate system engine"/>
    <n v="29500"/>
    <n v="83843"/>
    <n v="1.8421355932203389"/>
    <x v="1"/>
    <n v="762"/>
    <s v="US"/>
    <s v="USD"/>
    <x v="513"/>
    <x v="515"/>
    <b v="0"/>
    <b v="0"/>
    <s v="technology/wearables"/>
    <n v="110.03018372703411"/>
    <x v="2"/>
    <x v="8"/>
  </r>
  <r>
    <n v="550"/>
    <s v="Morrison-Henderson"/>
    <s v="De-engineered disintermediate encoding"/>
    <n v="100"/>
    <n v="4"/>
    <n v="-0.96"/>
    <x v="3"/>
    <n v="1"/>
    <s v="CH"/>
    <s v="CHF"/>
    <x v="514"/>
    <x v="516"/>
    <b v="0"/>
    <b v="0"/>
    <s v="music/indie rock"/>
    <n v="4"/>
    <x v="1"/>
    <x v="7"/>
  </r>
  <r>
    <n v="551"/>
    <s v="Martin-James"/>
    <s v="Streamlined upward-trending analyzer"/>
    <n v="180100"/>
    <n v="105598"/>
    <n v="-0.41367018323153804"/>
    <x v="0"/>
    <n v="2779"/>
    <s v="AU"/>
    <s v="AUD"/>
    <x v="515"/>
    <x v="517"/>
    <b v="0"/>
    <b v="1"/>
    <s v="technology/web"/>
    <n v="37.99856063332134"/>
    <x v="2"/>
    <x v="2"/>
  </r>
  <r>
    <n v="552"/>
    <s v="Mercer, Solomon and Singleton"/>
    <s v="Distributed human-resource policy"/>
    <n v="9000"/>
    <n v="8866"/>
    <n v="-1.4888888888888889E-2"/>
    <x v="0"/>
    <n v="92"/>
    <s v="US"/>
    <s v="USD"/>
    <x v="516"/>
    <x v="518"/>
    <b v="0"/>
    <b v="0"/>
    <s v="theater/plays"/>
    <n v="96.369565217391298"/>
    <x v="3"/>
    <x v="3"/>
  </r>
  <r>
    <n v="553"/>
    <s v="Dougherty, Austin and Mills"/>
    <s v="De-engineered 5thgeneration contingency"/>
    <n v="170600"/>
    <n v="75022"/>
    <n v="-0.56024618991793673"/>
    <x v="0"/>
    <n v="1028"/>
    <s v="US"/>
    <s v="USD"/>
    <x v="517"/>
    <x v="519"/>
    <b v="0"/>
    <b v="0"/>
    <s v="music/rock"/>
    <n v="72.978599221789878"/>
    <x v="1"/>
    <x v="1"/>
  </r>
  <r>
    <n v="554"/>
    <s v="Ritter PLC"/>
    <s v="Multi-channeled upward-trending application"/>
    <n v="9500"/>
    <n v="14408"/>
    <n v="0.51663157894736844"/>
    <x v="1"/>
    <n v="554"/>
    <s v="CA"/>
    <s v="CAD"/>
    <x v="518"/>
    <x v="520"/>
    <b v="0"/>
    <b v="0"/>
    <s v="music/indie rock"/>
    <n v="26.007220216606498"/>
    <x v="1"/>
    <x v="7"/>
  </r>
  <r>
    <n v="555"/>
    <s v="Anderson Group"/>
    <s v="Organic maximized database"/>
    <n v="6300"/>
    <n v="14089"/>
    <n v="1.2363492063492063"/>
    <x v="1"/>
    <n v="135"/>
    <s v="DK"/>
    <s v="DKK"/>
    <x v="519"/>
    <x v="219"/>
    <b v="0"/>
    <b v="0"/>
    <s v="music/rock"/>
    <n v="104.36296296296297"/>
    <x v="1"/>
    <x v="1"/>
  </r>
  <r>
    <n v="556"/>
    <s v="Smith and Sons"/>
    <s v="Grass-roots 24/7 attitude"/>
    <n v="5200"/>
    <n v="12467"/>
    <n v="1.3975"/>
    <x v="1"/>
    <n v="122"/>
    <s v="US"/>
    <s v="USD"/>
    <x v="520"/>
    <x v="521"/>
    <b v="0"/>
    <b v="1"/>
    <s v="publishing/translations"/>
    <n v="102.18852459016394"/>
    <x v="5"/>
    <x v="18"/>
  </r>
  <r>
    <n v="557"/>
    <s v="Lam-Hamilton"/>
    <s v="Team-oriented global strategy"/>
    <n v="6000"/>
    <n v="11960"/>
    <n v="0.99333333333333329"/>
    <x v="1"/>
    <n v="221"/>
    <s v="US"/>
    <s v="USD"/>
    <x v="521"/>
    <x v="522"/>
    <b v="0"/>
    <b v="1"/>
    <s v="film &amp; video/science fiction"/>
    <n v="54.117647058823529"/>
    <x v="4"/>
    <x v="22"/>
  </r>
  <r>
    <n v="558"/>
    <s v="Ho Ltd"/>
    <s v="Enhanced client-driven capacity"/>
    <n v="5800"/>
    <n v="7966"/>
    <n v="0.37344827586206897"/>
    <x v="1"/>
    <n v="126"/>
    <s v="US"/>
    <s v="USD"/>
    <x v="522"/>
    <x v="523"/>
    <b v="0"/>
    <b v="0"/>
    <s v="theater/plays"/>
    <n v="63.222222222222221"/>
    <x v="3"/>
    <x v="3"/>
  </r>
  <r>
    <n v="559"/>
    <s v="Brown, Estrada and Jensen"/>
    <s v="Exclusive systematic productivity"/>
    <n v="105300"/>
    <n v="106321"/>
    <n v="9.6961063627730298E-3"/>
    <x v="1"/>
    <n v="1022"/>
    <s v="US"/>
    <s v="USD"/>
    <x v="523"/>
    <x v="524"/>
    <b v="0"/>
    <b v="0"/>
    <s v="theater/plays"/>
    <n v="104.03228962818004"/>
    <x v="3"/>
    <x v="3"/>
  </r>
  <r>
    <n v="560"/>
    <s v="Hunt LLC"/>
    <s v="Re-engineered radical policy"/>
    <n v="20000"/>
    <n v="158832"/>
    <n v="6.9416000000000002"/>
    <x v="1"/>
    <n v="3177"/>
    <s v="US"/>
    <s v="USD"/>
    <x v="524"/>
    <x v="348"/>
    <b v="0"/>
    <b v="0"/>
    <s v="film &amp; video/animation"/>
    <n v="49.994334277620396"/>
    <x v="4"/>
    <x v="10"/>
  </r>
  <r>
    <n v="561"/>
    <s v="Fowler-Smith"/>
    <s v="Down-sized logistical adapter"/>
    <n v="3000"/>
    <n v="11091"/>
    <n v="2.6970000000000001"/>
    <x v="1"/>
    <n v="198"/>
    <s v="CH"/>
    <s v="CHF"/>
    <x v="525"/>
    <x v="280"/>
    <b v="0"/>
    <b v="0"/>
    <s v="theater/plays"/>
    <n v="56.015151515151516"/>
    <x v="3"/>
    <x v="3"/>
  </r>
  <r>
    <n v="562"/>
    <s v="Blair Inc"/>
    <s v="Configurable bandwidth-monitored throughput"/>
    <n v="9900"/>
    <n v="1269"/>
    <n v="-0.87181818181818183"/>
    <x v="0"/>
    <n v="26"/>
    <s v="CH"/>
    <s v="CHF"/>
    <x v="188"/>
    <x v="525"/>
    <b v="0"/>
    <b v="0"/>
    <s v="music/rock"/>
    <n v="48.807692307692307"/>
    <x v="1"/>
    <x v="1"/>
  </r>
  <r>
    <n v="563"/>
    <s v="Kelley, Stanton and Sanchez"/>
    <s v="Optional tangible pricing structure"/>
    <n v="3700"/>
    <n v="5107"/>
    <n v="0.38027027027027027"/>
    <x v="1"/>
    <n v="85"/>
    <s v="AU"/>
    <s v="AUD"/>
    <x v="526"/>
    <x v="526"/>
    <b v="0"/>
    <b v="0"/>
    <s v="film &amp; video/documentary"/>
    <n v="60.082352941176474"/>
    <x v="4"/>
    <x v="4"/>
  </r>
  <r>
    <n v="564"/>
    <s v="Hernandez-Macdonald"/>
    <s v="Organic high-level implementation"/>
    <n v="168700"/>
    <n v="141393"/>
    <n v="-0.16186721991701244"/>
    <x v="0"/>
    <n v="1790"/>
    <s v="US"/>
    <s v="USD"/>
    <x v="527"/>
    <x v="527"/>
    <b v="0"/>
    <b v="0"/>
    <s v="theater/plays"/>
    <n v="78.990502793296088"/>
    <x v="3"/>
    <x v="3"/>
  </r>
  <r>
    <n v="565"/>
    <s v="Joseph LLC"/>
    <s v="Decentralized logistical collaboration"/>
    <n v="94900"/>
    <n v="194166"/>
    <n v="1.0460063224446785"/>
    <x v="1"/>
    <n v="3596"/>
    <s v="US"/>
    <s v="USD"/>
    <x v="528"/>
    <x v="528"/>
    <b v="0"/>
    <b v="0"/>
    <s v="theater/plays"/>
    <n v="53.99499443826474"/>
    <x v="3"/>
    <x v="3"/>
  </r>
  <r>
    <n v="566"/>
    <s v="Webb-Smith"/>
    <s v="Advanced content-based installation"/>
    <n v="9300"/>
    <n v="4124"/>
    <n v="-0.5565591397849462"/>
    <x v="0"/>
    <n v="37"/>
    <s v="US"/>
    <s v="USD"/>
    <x v="522"/>
    <x v="529"/>
    <b v="0"/>
    <b v="1"/>
    <s v="music/electric music"/>
    <n v="111.45945945945945"/>
    <x v="1"/>
    <x v="5"/>
  </r>
  <r>
    <n v="567"/>
    <s v="Johns PLC"/>
    <s v="Distributed high-level open architecture"/>
    <n v="6800"/>
    <n v="14865"/>
    <n v="1.1860294117647059"/>
    <x v="1"/>
    <n v="244"/>
    <s v="US"/>
    <s v="USD"/>
    <x v="529"/>
    <x v="360"/>
    <b v="0"/>
    <b v="0"/>
    <s v="music/rock"/>
    <n v="60.922131147540981"/>
    <x v="1"/>
    <x v="1"/>
  </r>
  <r>
    <n v="568"/>
    <s v="Hardin-Foley"/>
    <s v="Synergized zero tolerance help-desk"/>
    <n v="72400"/>
    <n v="134688"/>
    <n v="0.86033149171270717"/>
    <x v="1"/>
    <n v="5180"/>
    <s v="US"/>
    <s v="USD"/>
    <x v="530"/>
    <x v="254"/>
    <b v="0"/>
    <b v="0"/>
    <s v="theater/plays"/>
    <n v="26.0015444015444"/>
    <x v="3"/>
    <x v="3"/>
  </r>
  <r>
    <n v="569"/>
    <s v="Fischer, Fowler and Arnold"/>
    <s v="Extended multi-tasking definition"/>
    <n v="20100"/>
    <n v="47705"/>
    <n v="1.3733830845771144"/>
    <x v="1"/>
    <n v="589"/>
    <s v="IT"/>
    <s v="EUR"/>
    <x v="531"/>
    <x v="530"/>
    <b v="0"/>
    <b v="0"/>
    <s v="film &amp; video/animation"/>
    <n v="80.993208828522924"/>
    <x v="4"/>
    <x v="10"/>
  </r>
  <r>
    <n v="570"/>
    <s v="Martinez-Juarez"/>
    <s v="Realigned uniform knowledge user"/>
    <n v="31200"/>
    <n v="95364"/>
    <n v="2.0565384615384614"/>
    <x v="1"/>
    <n v="2725"/>
    <s v="US"/>
    <s v="USD"/>
    <x v="515"/>
    <x v="531"/>
    <b v="0"/>
    <b v="1"/>
    <s v="music/rock"/>
    <n v="34.995963302752294"/>
    <x v="1"/>
    <x v="1"/>
  </r>
  <r>
    <n v="571"/>
    <s v="Wilson and Sons"/>
    <s v="Monitored grid-enabled model"/>
    <n v="3500"/>
    <n v="3295"/>
    <n v="-5.8571428571428573E-2"/>
    <x v="0"/>
    <n v="35"/>
    <s v="IT"/>
    <s v="EUR"/>
    <x v="532"/>
    <x v="532"/>
    <b v="0"/>
    <b v="0"/>
    <s v="film &amp; video/shorts"/>
    <n v="94.142857142857139"/>
    <x v="4"/>
    <x v="12"/>
  </r>
  <r>
    <n v="572"/>
    <s v="Clements Group"/>
    <s v="Assimilated actuating policy"/>
    <n v="9000"/>
    <n v="4896"/>
    <n v="-0.45600000000000002"/>
    <x v="3"/>
    <n v="94"/>
    <s v="US"/>
    <s v="USD"/>
    <x v="533"/>
    <x v="533"/>
    <b v="0"/>
    <b v="1"/>
    <s v="music/rock"/>
    <n v="52.085106382978722"/>
    <x v="1"/>
    <x v="1"/>
  </r>
  <r>
    <n v="573"/>
    <s v="Valenzuela-Cook"/>
    <s v="Total incremental productivity"/>
    <n v="6700"/>
    <n v="7496"/>
    <n v="0.11880597014925373"/>
    <x v="1"/>
    <n v="300"/>
    <s v="US"/>
    <s v="USD"/>
    <x v="409"/>
    <x v="534"/>
    <b v="0"/>
    <b v="0"/>
    <s v="journalism/audio"/>
    <n v="24.986666666666668"/>
    <x v="8"/>
    <x v="23"/>
  </r>
  <r>
    <n v="574"/>
    <s v="Parker, Haley and Foster"/>
    <s v="Adaptive local task-force"/>
    <n v="2700"/>
    <n v="9967"/>
    <n v="2.6914814814814814"/>
    <x v="1"/>
    <n v="144"/>
    <s v="US"/>
    <s v="USD"/>
    <x v="534"/>
    <x v="535"/>
    <b v="0"/>
    <b v="1"/>
    <s v="food/food trucks"/>
    <n v="69.215277777777771"/>
    <x v="0"/>
    <x v="0"/>
  </r>
  <r>
    <n v="575"/>
    <s v="Fuentes LLC"/>
    <s v="Universal zero-defect concept"/>
    <n v="83300"/>
    <n v="52421"/>
    <n v="-0.37069627851140458"/>
    <x v="0"/>
    <n v="558"/>
    <s v="US"/>
    <s v="USD"/>
    <x v="53"/>
    <x v="536"/>
    <b v="0"/>
    <b v="1"/>
    <s v="theater/plays"/>
    <n v="93.944444444444443"/>
    <x v="3"/>
    <x v="3"/>
  </r>
  <r>
    <n v="576"/>
    <s v="Moran and Sons"/>
    <s v="Object-based bottom-line superstructure"/>
    <n v="9700"/>
    <n v="6298"/>
    <n v="-0.3507216494845361"/>
    <x v="0"/>
    <n v="64"/>
    <s v="US"/>
    <s v="USD"/>
    <x v="535"/>
    <x v="537"/>
    <b v="0"/>
    <b v="0"/>
    <s v="theater/plays"/>
    <n v="98.40625"/>
    <x v="3"/>
    <x v="3"/>
  </r>
  <r>
    <n v="577"/>
    <s v="Stevens Inc"/>
    <s v="Adaptive 24hour projection"/>
    <n v="8200"/>
    <n v="1546"/>
    <n v="-0.8114634146341464"/>
    <x v="3"/>
    <n v="37"/>
    <s v="US"/>
    <s v="USD"/>
    <x v="536"/>
    <x v="538"/>
    <b v="0"/>
    <b v="0"/>
    <s v="music/jazz"/>
    <n v="41.783783783783782"/>
    <x v="1"/>
    <x v="17"/>
  </r>
  <r>
    <n v="578"/>
    <s v="Martinez-Johnson"/>
    <s v="Sharable radical toolset"/>
    <n v="96500"/>
    <n v="16168"/>
    <n v="-0.83245595854922283"/>
    <x v="0"/>
    <n v="245"/>
    <s v="US"/>
    <s v="USD"/>
    <x v="537"/>
    <x v="539"/>
    <b v="0"/>
    <b v="0"/>
    <s v="film &amp; video/science fiction"/>
    <n v="65.991836734693877"/>
    <x v="4"/>
    <x v="22"/>
  </r>
  <r>
    <n v="579"/>
    <s v="Franklin Inc"/>
    <s v="Focused multimedia knowledgebase"/>
    <n v="6200"/>
    <n v="6269"/>
    <n v="1.1129032258064516E-2"/>
    <x v="1"/>
    <n v="87"/>
    <s v="US"/>
    <s v="USD"/>
    <x v="538"/>
    <x v="540"/>
    <b v="0"/>
    <b v="0"/>
    <s v="music/jazz"/>
    <n v="72.05747126436782"/>
    <x v="1"/>
    <x v="17"/>
  </r>
  <r>
    <n v="580"/>
    <s v="Perez PLC"/>
    <s v="Seamless 6thgeneration extranet"/>
    <n v="43800"/>
    <n v="149578"/>
    <n v="2.4150228310502282"/>
    <x v="1"/>
    <n v="3116"/>
    <s v="US"/>
    <s v="USD"/>
    <x v="539"/>
    <x v="541"/>
    <b v="0"/>
    <b v="0"/>
    <s v="theater/plays"/>
    <n v="48.003209242618745"/>
    <x v="3"/>
    <x v="3"/>
  </r>
  <r>
    <n v="581"/>
    <s v="Sanchez, Cross and Savage"/>
    <s v="Sharable mobile knowledgebase"/>
    <n v="6000"/>
    <n v="3841"/>
    <n v="-0.35983333333333334"/>
    <x v="0"/>
    <n v="71"/>
    <s v="US"/>
    <s v="USD"/>
    <x v="540"/>
    <x v="542"/>
    <b v="0"/>
    <b v="0"/>
    <s v="technology/web"/>
    <n v="54.098591549295776"/>
    <x v="2"/>
    <x v="2"/>
  </r>
  <r>
    <n v="582"/>
    <s v="Pineda Ltd"/>
    <s v="Cross-group global system engine"/>
    <n v="8700"/>
    <n v="4531"/>
    <n v="-0.47919540229885055"/>
    <x v="0"/>
    <n v="42"/>
    <s v="US"/>
    <s v="USD"/>
    <x v="505"/>
    <x v="543"/>
    <b v="0"/>
    <b v="1"/>
    <s v="games/video games"/>
    <n v="107.88095238095238"/>
    <x v="6"/>
    <x v="11"/>
  </r>
  <r>
    <n v="583"/>
    <s v="Powell and Sons"/>
    <s v="Centralized clear-thinking conglomeration"/>
    <n v="18900"/>
    <n v="60934"/>
    <n v="2.2240211640211642"/>
    <x v="1"/>
    <n v="909"/>
    <s v="US"/>
    <s v="USD"/>
    <x v="541"/>
    <x v="544"/>
    <b v="0"/>
    <b v="0"/>
    <s v="film &amp; video/documentary"/>
    <n v="67.034103410341032"/>
    <x v="4"/>
    <x v="4"/>
  </r>
  <r>
    <n v="584"/>
    <s v="Nunez-Richards"/>
    <s v="De-engineered cohesive system engine"/>
    <n v="86400"/>
    <n v="103255"/>
    <n v="0.19508101851851853"/>
    <x v="1"/>
    <n v="1613"/>
    <s v="US"/>
    <s v="USD"/>
    <x v="542"/>
    <x v="545"/>
    <b v="0"/>
    <b v="0"/>
    <s v="technology/web"/>
    <n v="64.01425914445133"/>
    <x v="2"/>
    <x v="2"/>
  </r>
  <r>
    <n v="585"/>
    <s v="Pugh LLC"/>
    <s v="Reactive analyzing function"/>
    <n v="8900"/>
    <n v="13065"/>
    <n v="0.46797752808988763"/>
    <x v="1"/>
    <n v="136"/>
    <s v="US"/>
    <s v="USD"/>
    <x v="543"/>
    <x v="546"/>
    <b v="0"/>
    <b v="0"/>
    <s v="publishing/translations"/>
    <n v="96.066176470588232"/>
    <x v="5"/>
    <x v="18"/>
  </r>
  <r>
    <n v="586"/>
    <s v="Rowe-Wong"/>
    <s v="Robust hybrid budgetary management"/>
    <n v="700"/>
    <n v="6654"/>
    <n v="8.5057142857142853"/>
    <x v="1"/>
    <n v="130"/>
    <s v="US"/>
    <s v="USD"/>
    <x v="544"/>
    <x v="547"/>
    <b v="0"/>
    <b v="0"/>
    <s v="music/rock"/>
    <n v="51.184615384615384"/>
    <x v="1"/>
    <x v="1"/>
  </r>
  <r>
    <n v="587"/>
    <s v="Williams-Santos"/>
    <s v="Open-source analyzing monitoring"/>
    <n v="9400"/>
    <n v="6852"/>
    <n v="-0.27106382978723403"/>
    <x v="0"/>
    <n v="156"/>
    <s v="CA"/>
    <s v="CAD"/>
    <x v="35"/>
    <x v="548"/>
    <b v="0"/>
    <b v="1"/>
    <s v="food/food trucks"/>
    <n v="43.92307692307692"/>
    <x v="0"/>
    <x v="0"/>
  </r>
  <r>
    <n v="588"/>
    <s v="Weber Inc"/>
    <s v="Up-sized discrete firmware"/>
    <n v="157600"/>
    <n v="124517"/>
    <n v="-0.20991751269035533"/>
    <x v="0"/>
    <n v="1368"/>
    <s v="GB"/>
    <s v="GBP"/>
    <x v="152"/>
    <x v="298"/>
    <b v="0"/>
    <b v="0"/>
    <s v="theater/plays"/>
    <n v="91.021198830409361"/>
    <x v="3"/>
    <x v="3"/>
  </r>
  <r>
    <n v="589"/>
    <s v="Avery, Brown and Parker"/>
    <s v="Exclusive intangible extranet"/>
    <n v="7900"/>
    <n v="5113"/>
    <n v="-0.3527848101265823"/>
    <x v="0"/>
    <n v="102"/>
    <s v="US"/>
    <s v="USD"/>
    <x v="545"/>
    <x v="549"/>
    <b v="0"/>
    <b v="0"/>
    <s v="film &amp; video/documentary"/>
    <n v="50.127450980392155"/>
    <x v="4"/>
    <x v="4"/>
  </r>
  <r>
    <n v="590"/>
    <s v="Cox Group"/>
    <s v="Synergized analyzing process improvement"/>
    <n v="7100"/>
    <n v="5824"/>
    <n v="-0.17971830985915493"/>
    <x v="0"/>
    <n v="86"/>
    <s v="AU"/>
    <s v="AUD"/>
    <x v="546"/>
    <x v="550"/>
    <b v="0"/>
    <b v="0"/>
    <s v="publishing/radio &amp; podcasts"/>
    <n v="67.720930232558146"/>
    <x v="5"/>
    <x v="15"/>
  </r>
  <r>
    <n v="591"/>
    <s v="Jensen LLC"/>
    <s v="Realigned dedicated system engine"/>
    <n v="600"/>
    <n v="6226"/>
    <n v="9.3766666666666669"/>
    <x v="1"/>
    <n v="102"/>
    <s v="US"/>
    <s v="USD"/>
    <x v="547"/>
    <x v="551"/>
    <b v="0"/>
    <b v="0"/>
    <s v="games/video games"/>
    <n v="61.03921568627451"/>
    <x v="6"/>
    <x v="11"/>
  </r>
  <r>
    <n v="592"/>
    <s v="Brown Inc"/>
    <s v="Object-based bandwidth-monitored concept"/>
    <n v="156800"/>
    <n v="20243"/>
    <n v="-0.87089923469387753"/>
    <x v="0"/>
    <n v="253"/>
    <s v="US"/>
    <s v="USD"/>
    <x v="548"/>
    <x v="552"/>
    <b v="0"/>
    <b v="0"/>
    <s v="theater/plays"/>
    <n v="80.011857707509876"/>
    <x v="3"/>
    <x v="3"/>
  </r>
  <r>
    <n v="593"/>
    <s v="Hale-Hayes"/>
    <s v="Ameliorated client-driven open system"/>
    <n v="121600"/>
    <n v="188288"/>
    <n v="0.54842105263157892"/>
    <x v="1"/>
    <n v="4006"/>
    <s v="US"/>
    <s v="USD"/>
    <x v="549"/>
    <x v="238"/>
    <b v="0"/>
    <b v="0"/>
    <s v="film &amp; video/animation"/>
    <n v="47.001497753369947"/>
    <x v="4"/>
    <x v="10"/>
  </r>
  <r>
    <n v="594"/>
    <s v="Mcbride PLC"/>
    <s v="Upgradable leadingedge Local Area Network"/>
    <n v="157300"/>
    <n v="11167"/>
    <n v="-0.92900826446280993"/>
    <x v="0"/>
    <n v="157"/>
    <s v="US"/>
    <s v="USD"/>
    <x v="550"/>
    <x v="553"/>
    <b v="0"/>
    <b v="1"/>
    <s v="theater/plays"/>
    <n v="71.127388535031841"/>
    <x v="3"/>
    <x v="3"/>
  </r>
  <r>
    <n v="595"/>
    <s v="Harris-Jennings"/>
    <s v="Customizable intermediate data-warehouse"/>
    <n v="70300"/>
    <n v="146595"/>
    <n v="1.0852773826458038"/>
    <x v="1"/>
    <n v="1629"/>
    <s v="US"/>
    <s v="USD"/>
    <x v="551"/>
    <x v="554"/>
    <b v="0"/>
    <b v="1"/>
    <s v="theater/plays"/>
    <n v="89.99079189686924"/>
    <x v="3"/>
    <x v="3"/>
  </r>
  <r>
    <n v="596"/>
    <s v="Becker-Scott"/>
    <s v="Managed optimizing archive"/>
    <n v="7900"/>
    <n v="7875"/>
    <n v="-3.1645569620253164E-3"/>
    <x v="0"/>
    <n v="183"/>
    <s v="US"/>
    <s v="USD"/>
    <x v="552"/>
    <x v="496"/>
    <b v="0"/>
    <b v="1"/>
    <s v="film &amp; video/drama"/>
    <n v="43.032786885245905"/>
    <x v="4"/>
    <x v="6"/>
  </r>
  <r>
    <n v="597"/>
    <s v="Todd, Freeman and Henry"/>
    <s v="Diverse systematic projection"/>
    <n v="73800"/>
    <n v="148779"/>
    <n v="1.0159756097560975"/>
    <x v="1"/>
    <n v="2188"/>
    <s v="US"/>
    <s v="USD"/>
    <x v="462"/>
    <x v="555"/>
    <b v="0"/>
    <b v="0"/>
    <s v="theater/plays"/>
    <n v="67.997714808043881"/>
    <x v="3"/>
    <x v="3"/>
  </r>
  <r>
    <n v="598"/>
    <s v="Martinez, Garza and Young"/>
    <s v="Up-sized web-enabled info-mediaries"/>
    <n v="108500"/>
    <n v="175868"/>
    <n v="0.62090322580645163"/>
    <x v="1"/>
    <n v="2409"/>
    <s v="IT"/>
    <s v="EUR"/>
    <x v="553"/>
    <x v="556"/>
    <b v="0"/>
    <b v="0"/>
    <s v="music/rock"/>
    <n v="73.004566210045667"/>
    <x v="1"/>
    <x v="1"/>
  </r>
  <r>
    <n v="599"/>
    <s v="Smith-Ramos"/>
    <s v="Persevering optimizing Graphical User Interface"/>
    <n v="140300"/>
    <n v="5112"/>
    <n v="-0.96356379187455454"/>
    <x v="0"/>
    <n v="82"/>
    <s v="DK"/>
    <s v="DKK"/>
    <x v="554"/>
    <x v="557"/>
    <b v="0"/>
    <b v="0"/>
    <s v="film &amp; video/documentary"/>
    <n v="62.341463414634148"/>
    <x v="4"/>
    <x v="4"/>
  </r>
  <r>
    <n v="600"/>
    <s v="Brown-George"/>
    <s v="Cross-platform tertiary array"/>
    <n v="100"/>
    <n v="5"/>
    <n v="-0.95"/>
    <x v="0"/>
    <n v="1"/>
    <s v="GB"/>
    <s v="GBP"/>
    <x v="555"/>
    <x v="558"/>
    <b v="0"/>
    <b v="0"/>
    <s v="food/food trucks"/>
    <n v="5"/>
    <x v="0"/>
    <x v="0"/>
  </r>
  <r>
    <n v="601"/>
    <s v="Waters and Sons"/>
    <s v="Inverse neutral structure"/>
    <n v="6300"/>
    <n v="13018"/>
    <n v="1.0663492063492064"/>
    <x v="1"/>
    <n v="194"/>
    <s v="US"/>
    <s v="USD"/>
    <x v="548"/>
    <x v="559"/>
    <b v="1"/>
    <b v="0"/>
    <s v="technology/wearables"/>
    <n v="67.103092783505161"/>
    <x v="2"/>
    <x v="8"/>
  </r>
  <r>
    <n v="602"/>
    <s v="Brown Ltd"/>
    <s v="Quality-focused system-worthy support"/>
    <n v="71100"/>
    <n v="91176"/>
    <n v="0.28236286919831222"/>
    <x v="1"/>
    <n v="1140"/>
    <s v="US"/>
    <s v="USD"/>
    <x v="62"/>
    <x v="560"/>
    <b v="0"/>
    <b v="0"/>
    <s v="theater/plays"/>
    <n v="79.978947368421046"/>
    <x v="3"/>
    <x v="3"/>
  </r>
  <r>
    <n v="603"/>
    <s v="Christian, Yates and Greer"/>
    <s v="Vision-oriented 5thgeneration array"/>
    <n v="5300"/>
    <n v="6342"/>
    <n v="0.19660377358490566"/>
    <x v="1"/>
    <n v="102"/>
    <s v="US"/>
    <s v="USD"/>
    <x v="556"/>
    <x v="561"/>
    <b v="0"/>
    <b v="0"/>
    <s v="theater/plays"/>
    <n v="62.176470588235297"/>
    <x v="3"/>
    <x v="3"/>
  </r>
  <r>
    <n v="604"/>
    <s v="Cole, Hernandez and Rodriguez"/>
    <s v="Cross-platform logistical circuit"/>
    <n v="88700"/>
    <n v="151438"/>
    <n v="0.70730552423900794"/>
    <x v="1"/>
    <n v="2857"/>
    <s v="US"/>
    <s v="USD"/>
    <x v="557"/>
    <x v="562"/>
    <b v="0"/>
    <b v="0"/>
    <s v="theater/plays"/>
    <n v="53.005950297514879"/>
    <x v="3"/>
    <x v="3"/>
  </r>
  <r>
    <n v="605"/>
    <s v="Ortiz, Valenzuela and Collins"/>
    <s v="Profound solution-oriented matrix"/>
    <n v="3300"/>
    <n v="6178"/>
    <n v="0.87212121212121207"/>
    <x v="1"/>
    <n v="107"/>
    <s v="US"/>
    <s v="USD"/>
    <x v="27"/>
    <x v="563"/>
    <b v="0"/>
    <b v="0"/>
    <s v="publishing/nonfiction"/>
    <n v="57.738317757009348"/>
    <x v="5"/>
    <x v="9"/>
  </r>
  <r>
    <n v="606"/>
    <s v="Valencia PLC"/>
    <s v="Extended asynchronous initiative"/>
    <n v="3400"/>
    <n v="6405"/>
    <n v="0.88382352941176467"/>
    <x v="1"/>
    <n v="160"/>
    <s v="GB"/>
    <s v="GBP"/>
    <x v="558"/>
    <x v="529"/>
    <b v="0"/>
    <b v="0"/>
    <s v="music/rock"/>
    <n v="40.03125"/>
    <x v="1"/>
    <x v="1"/>
  </r>
  <r>
    <n v="607"/>
    <s v="Gordon, Mendez and Johnson"/>
    <s v="Fundamental needs-based frame"/>
    <n v="137600"/>
    <n v="180667"/>
    <n v="0.31298691860465117"/>
    <x v="1"/>
    <n v="2230"/>
    <s v="US"/>
    <s v="USD"/>
    <x v="559"/>
    <x v="564"/>
    <b v="0"/>
    <b v="0"/>
    <s v="food/food trucks"/>
    <n v="81.016591928251117"/>
    <x v="0"/>
    <x v="0"/>
  </r>
  <r>
    <n v="608"/>
    <s v="Johnson Group"/>
    <s v="Compatible full-range leverage"/>
    <n v="3900"/>
    <n v="11075"/>
    <n v="1.8397435897435896"/>
    <x v="1"/>
    <n v="316"/>
    <s v="US"/>
    <s v="USD"/>
    <x v="426"/>
    <x v="565"/>
    <b v="0"/>
    <b v="1"/>
    <s v="music/jazz"/>
    <n v="35.047468354430379"/>
    <x v="1"/>
    <x v="17"/>
  </r>
  <r>
    <n v="609"/>
    <s v="Rose-Fuller"/>
    <s v="Upgradable holistic system engine"/>
    <n v="10000"/>
    <n v="12042"/>
    <n v="0.20419999999999999"/>
    <x v="1"/>
    <n v="117"/>
    <s v="US"/>
    <s v="USD"/>
    <x v="560"/>
    <x v="566"/>
    <b v="0"/>
    <b v="0"/>
    <s v="film &amp; video/science fiction"/>
    <n v="102.92307692307692"/>
    <x v="4"/>
    <x v="22"/>
  </r>
  <r>
    <n v="610"/>
    <s v="Hughes, Mendez and Patterson"/>
    <s v="Stand-alone multi-state data-warehouse"/>
    <n v="42800"/>
    <n v="179356"/>
    <n v="3.1905607476635516"/>
    <x v="1"/>
    <n v="6406"/>
    <s v="US"/>
    <s v="USD"/>
    <x v="561"/>
    <x v="567"/>
    <b v="0"/>
    <b v="0"/>
    <s v="theater/plays"/>
    <n v="27.998126756166094"/>
    <x v="3"/>
    <x v="3"/>
  </r>
  <r>
    <n v="611"/>
    <s v="Brady, Cortez and Rodriguez"/>
    <s v="Multi-lateral maximized core"/>
    <n v="8200"/>
    <n v="1136"/>
    <n v="-0.86146341463414633"/>
    <x v="3"/>
    <n v="15"/>
    <s v="US"/>
    <s v="USD"/>
    <x v="562"/>
    <x v="568"/>
    <b v="0"/>
    <b v="0"/>
    <s v="theater/plays"/>
    <n v="75.733333333333334"/>
    <x v="3"/>
    <x v="3"/>
  </r>
  <r>
    <n v="612"/>
    <s v="Wang, Nguyen and Horton"/>
    <s v="Innovative holistic hub"/>
    <n v="6200"/>
    <n v="8645"/>
    <n v="0.39435483870967741"/>
    <x v="1"/>
    <n v="192"/>
    <s v="US"/>
    <s v="USD"/>
    <x v="563"/>
    <x v="569"/>
    <b v="0"/>
    <b v="0"/>
    <s v="music/electric music"/>
    <n v="45.026041666666664"/>
    <x v="1"/>
    <x v="5"/>
  </r>
  <r>
    <n v="613"/>
    <s v="Santos, Williams and Brown"/>
    <s v="Reverse-engineered 24/7 methodology"/>
    <n v="1100"/>
    <n v="1914"/>
    <n v="0.74"/>
    <x v="1"/>
    <n v="26"/>
    <s v="CA"/>
    <s v="CAD"/>
    <x v="564"/>
    <x v="570"/>
    <b v="0"/>
    <b v="0"/>
    <s v="theater/plays"/>
    <n v="73.615384615384613"/>
    <x v="3"/>
    <x v="3"/>
  </r>
  <r>
    <n v="614"/>
    <s v="Barnett and Sons"/>
    <s v="Business-focused dynamic info-mediaries"/>
    <n v="26500"/>
    <n v="41205"/>
    <n v="0.55490566037735845"/>
    <x v="1"/>
    <n v="723"/>
    <s v="US"/>
    <s v="USD"/>
    <x v="565"/>
    <x v="571"/>
    <b v="0"/>
    <b v="0"/>
    <s v="theater/plays"/>
    <n v="56.991701244813278"/>
    <x v="3"/>
    <x v="3"/>
  </r>
  <r>
    <n v="615"/>
    <s v="Petersen-Rodriguez"/>
    <s v="Digitized clear-thinking installation"/>
    <n v="8500"/>
    <n v="14488"/>
    <n v="0.70447058823529407"/>
    <x v="1"/>
    <n v="170"/>
    <s v="IT"/>
    <s v="EUR"/>
    <x v="566"/>
    <x v="572"/>
    <b v="0"/>
    <b v="0"/>
    <s v="theater/plays"/>
    <n v="85.223529411764702"/>
    <x v="3"/>
    <x v="3"/>
  </r>
  <r>
    <n v="616"/>
    <s v="Burnett-Mora"/>
    <s v="Quality-focused 24/7 superstructure"/>
    <n v="6400"/>
    <n v="12129"/>
    <n v="0.89515624999999999"/>
    <x v="1"/>
    <n v="238"/>
    <s v="GB"/>
    <s v="GBP"/>
    <x v="567"/>
    <x v="573"/>
    <b v="0"/>
    <b v="1"/>
    <s v="music/indie rock"/>
    <n v="50.962184873949582"/>
    <x v="1"/>
    <x v="7"/>
  </r>
  <r>
    <n v="617"/>
    <s v="King LLC"/>
    <s v="Multi-channeled local intranet"/>
    <n v="1400"/>
    <n v="3496"/>
    <n v="1.4971428571428571"/>
    <x v="1"/>
    <n v="55"/>
    <s v="US"/>
    <s v="USD"/>
    <x v="568"/>
    <x v="471"/>
    <b v="0"/>
    <b v="0"/>
    <s v="theater/plays"/>
    <n v="63.563636363636363"/>
    <x v="3"/>
    <x v="3"/>
  </r>
  <r>
    <n v="618"/>
    <s v="Miller Ltd"/>
    <s v="Open-architected mobile emulation"/>
    <n v="198600"/>
    <n v="97037"/>
    <n v="-0.51139476334340384"/>
    <x v="0"/>
    <n v="1198"/>
    <s v="US"/>
    <s v="USD"/>
    <x v="569"/>
    <x v="574"/>
    <b v="0"/>
    <b v="0"/>
    <s v="publishing/nonfiction"/>
    <n v="80.999165275459092"/>
    <x v="5"/>
    <x v="9"/>
  </r>
  <r>
    <n v="619"/>
    <s v="Case LLC"/>
    <s v="Ameliorated foreground methodology"/>
    <n v="195900"/>
    <n v="55757"/>
    <n v="-0.71538029606942322"/>
    <x v="0"/>
    <n v="648"/>
    <s v="US"/>
    <s v="USD"/>
    <x v="570"/>
    <x v="575"/>
    <b v="1"/>
    <b v="1"/>
    <s v="theater/plays"/>
    <n v="86.044753086419746"/>
    <x v="3"/>
    <x v="3"/>
  </r>
  <r>
    <n v="620"/>
    <s v="Swanson, Wilson and Baker"/>
    <s v="Synergized well-modulated project"/>
    <n v="4300"/>
    <n v="11525"/>
    <n v="1.680232558139535"/>
    <x v="1"/>
    <n v="128"/>
    <s v="AU"/>
    <s v="AUD"/>
    <x v="571"/>
    <x v="576"/>
    <b v="0"/>
    <b v="0"/>
    <s v="photography/photography books"/>
    <n v="90.0390625"/>
    <x v="7"/>
    <x v="14"/>
  </r>
  <r>
    <n v="621"/>
    <s v="Dean, Fox and Phillips"/>
    <s v="Extended context-sensitive forecast"/>
    <n v="25600"/>
    <n v="158669"/>
    <n v="5.1980078125000002"/>
    <x v="1"/>
    <n v="2144"/>
    <s v="US"/>
    <s v="USD"/>
    <x v="572"/>
    <x v="577"/>
    <b v="0"/>
    <b v="0"/>
    <s v="theater/plays"/>
    <n v="74.006063432835816"/>
    <x v="3"/>
    <x v="3"/>
  </r>
  <r>
    <n v="622"/>
    <s v="Smith-Smith"/>
    <s v="Total leadingedge neural-net"/>
    <n v="189000"/>
    <n v="5916"/>
    <n v="-0.96869841269841273"/>
    <x v="0"/>
    <n v="64"/>
    <s v="US"/>
    <s v="USD"/>
    <x v="573"/>
    <x v="578"/>
    <b v="0"/>
    <b v="0"/>
    <s v="music/indie rock"/>
    <n v="92.4375"/>
    <x v="1"/>
    <x v="7"/>
  </r>
  <r>
    <n v="623"/>
    <s v="Smith, Scott and Rodriguez"/>
    <s v="Organic actuating protocol"/>
    <n v="94300"/>
    <n v="150806"/>
    <n v="0.5992152704135737"/>
    <x v="1"/>
    <n v="2693"/>
    <s v="GB"/>
    <s v="GBP"/>
    <x v="574"/>
    <x v="477"/>
    <b v="0"/>
    <b v="0"/>
    <s v="theater/plays"/>
    <n v="55.999257333828446"/>
    <x v="3"/>
    <x v="3"/>
  </r>
  <r>
    <n v="624"/>
    <s v="White, Robertson and Roberts"/>
    <s v="Down-sized national software"/>
    <n v="5100"/>
    <n v="14249"/>
    <n v="1.793921568627451"/>
    <x v="1"/>
    <n v="432"/>
    <s v="US"/>
    <s v="USD"/>
    <x v="511"/>
    <x v="579"/>
    <b v="0"/>
    <b v="0"/>
    <s v="photography/photography books"/>
    <n v="32.983796296296298"/>
    <x v="7"/>
    <x v="14"/>
  </r>
  <r>
    <n v="625"/>
    <s v="Martinez Inc"/>
    <s v="Organic upward-trending Graphical User Interface"/>
    <n v="7500"/>
    <n v="5803"/>
    <n v="-0.22626666666666667"/>
    <x v="0"/>
    <n v="62"/>
    <s v="US"/>
    <s v="USD"/>
    <x v="575"/>
    <x v="580"/>
    <b v="0"/>
    <b v="0"/>
    <s v="theater/plays"/>
    <n v="93.596774193548384"/>
    <x v="3"/>
    <x v="3"/>
  </r>
  <r>
    <n v="626"/>
    <s v="Tucker, Mccoy and Marquez"/>
    <s v="Synergistic tertiary budgetary management"/>
    <n v="6400"/>
    <n v="13205"/>
    <n v="1.06328125"/>
    <x v="1"/>
    <n v="189"/>
    <s v="US"/>
    <s v="USD"/>
    <x v="576"/>
    <x v="581"/>
    <b v="0"/>
    <b v="1"/>
    <s v="theater/plays"/>
    <n v="69.867724867724874"/>
    <x v="3"/>
    <x v="3"/>
  </r>
  <r>
    <n v="627"/>
    <s v="Martin, Lee and Armstrong"/>
    <s v="Open-architected incremental ability"/>
    <n v="1600"/>
    <n v="11108"/>
    <n v="5.9424999999999999"/>
    <x v="1"/>
    <n v="154"/>
    <s v="GB"/>
    <s v="GBP"/>
    <x v="577"/>
    <x v="582"/>
    <b v="1"/>
    <b v="0"/>
    <s v="food/food trucks"/>
    <n v="72.129870129870127"/>
    <x v="0"/>
    <x v="0"/>
  </r>
  <r>
    <n v="628"/>
    <s v="Dunn, Moreno and Green"/>
    <s v="Intuitive object-oriented task-force"/>
    <n v="1900"/>
    <n v="2884"/>
    <n v="0.5178947368421053"/>
    <x v="1"/>
    <n v="96"/>
    <s v="US"/>
    <s v="USD"/>
    <x v="578"/>
    <x v="581"/>
    <b v="0"/>
    <b v="0"/>
    <s v="music/indie rock"/>
    <n v="30.041666666666668"/>
    <x v="1"/>
    <x v="7"/>
  </r>
  <r>
    <n v="629"/>
    <s v="Jackson, Martinez and Ray"/>
    <s v="Multi-tiered executive toolset"/>
    <n v="85900"/>
    <n v="55476"/>
    <n v="-0.3541792782305006"/>
    <x v="0"/>
    <n v="750"/>
    <s v="US"/>
    <s v="USD"/>
    <x v="579"/>
    <x v="583"/>
    <b v="0"/>
    <b v="1"/>
    <s v="theater/plays"/>
    <n v="73.968000000000004"/>
    <x v="3"/>
    <x v="3"/>
  </r>
  <r>
    <n v="630"/>
    <s v="Patterson-Johnson"/>
    <s v="Grass-roots directional workforce"/>
    <n v="9500"/>
    <n v="5973"/>
    <n v="-0.37126315789473685"/>
    <x v="3"/>
    <n v="87"/>
    <s v="US"/>
    <s v="USD"/>
    <x v="580"/>
    <x v="584"/>
    <b v="0"/>
    <b v="1"/>
    <s v="theater/plays"/>
    <n v="68.65517241379311"/>
    <x v="3"/>
    <x v="3"/>
  </r>
  <r>
    <n v="631"/>
    <s v="Carlson-Hernandez"/>
    <s v="Quality-focused real-time solution"/>
    <n v="59200"/>
    <n v="183756"/>
    <n v="2.1039864864864866"/>
    <x v="1"/>
    <n v="3063"/>
    <s v="US"/>
    <s v="USD"/>
    <x v="581"/>
    <x v="585"/>
    <b v="0"/>
    <b v="0"/>
    <s v="theater/plays"/>
    <n v="59.992164544564154"/>
    <x v="3"/>
    <x v="3"/>
  </r>
  <r>
    <n v="632"/>
    <s v="Parker PLC"/>
    <s v="Reduced interactive matrix"/>
    <n v="72100"/>
    <n v="30902"/>
    <n v="-0.57140083217753124"/>
    <x v="2"/>
    <n v="278"/>
    <s v="US"/>
    <s v="USD"/>
    <x v="582"/>
    <x v="586"/>
    <b v="0"/>
    <b v="0"/>
    <s v="theater/plays"/>
    <n v="111.15827338129496"/>
    <x v="3"/>
    <x v="3"/>
  </r>
  <r>
    <n v="633"/>
    <s v="Yu and Sons"/>
    <s v="Adaptive context-sensitive architecture"/>
    <n v="6700"/>
    <n v="5569"/>
    <n v="-0.16880597014925372"/>
    <x v="0"/>
    <n v="105"/>
    <s v="US"/>
    <s v="USD"/>
    <x v="336"/>
    <x v="587"/>
    <b v="0"/>
    <b v="0"/>
    <s v="film &amp; video/animation"/>
    <n v="53.038095238095238"/>
    <x v="4"/>
    <x v="10"/>
  </r>
  <r>
    <n v="634"/>
    <s v="Taylor, Johnson and Hernandez"/>
    <s v="Polarized incremental portal"/>
    <n v="118200"/>
    <n v="92824"/>
    <n v="-0.21468697123519459"/>
    <x v="3"/>
    <n v="1658"/>
    <s v="US"/>
    <s v="USD"/>
    <x v="583"/>
    <x v="588"/>
    <b v="0"/>
    <b v="0"/>
    <s v="film &amp; video/television"/>
    <n v="55.985524728588658"/>
    <x v="4"/>
    <x v="19"/>
  </r>
  <r>
    <n v="635"/>
    <s v="Mack Ltd"/>
    <s v="Reactive regional access"/>
    <n v="139000"/>
    <n v="158590"/>
    <n v="0.14093525179856115"/>
    <x v="1"/>
    <n v="2266"/>
    <s v="US"/>
    <s v="USD"/>
    <x v="584"/>
    <x v="589"/>
    <b v="0"/>
    <b v="0"/>
    <s v="film &amp; video/television"/>
    <n v="69.986760812003524"/>
    <x v="4"/>
    <x v="19"/>
  </r>
  <r>
    <n v="636"/>
    <s v="Lamb-Sanders"/>
    <s v="Stand-alone reciprocal frame"/>
    <n v="197700"/>
    <n v="127591"/>
    <n v="-0.35462316641375824"/>
    <x v="0"/>
    <n v="2604"/>
    <s v="DK"/>
    <s v="DKK"/>
    <x v="585"/>
    <x v="590"/>
    <b v="0"/>
    <b v="1"/>
    <s v="film &amp; video/animation"/>
    <n v="48.998079877112133"/>
    <x v="4"/>
    <x v="10"/>
  </r>
  <r>
    <n v="637"/>
    <s v="Williams-Ramirez"/>
    <s v="Open-architected 24/7 throughput"/>
    <n v="8500"/>
    <n v="6750"/>
    <n v="-0.20588235294117646"/>
    <x v="0"/>
    <n v="65"/>
    <s v="US"/>
    <s v="USD"/>
    <x v="586"/>
    <x v="591"/>
    <b v="0"/>
    <b v="0"/>
    <s v="theater/plays"/>
    <n v="103.84615384615384"/>
    <x v="3"/>
    <x v="3"/>
  </r>
  <r>
    <n v="638"/>
    <s v="Weaver Ltd"/>
    <s v="Monitored 24/7 approach"/>
    <n v="81600"/>
    <n v="9318"/>
    <n v="-0.88580882352941182"/>
    <x v="0"/>
    <n v="94"/>
    <s v="US"/>
    <s v="USD"/>
    <x v="587"/>
    <x v="592"/>
    <b v="0"/>
    <b v="1"/>
    <s v="theater/plays"/>
    <n v="99.127659574468083"/>
    <x v="3"/>
    <x v="3"/>
  </r>
  <r>
    <n v="639"/>
    <s v="Barnes-Williams"/>
    <s v="Upgradable explicit forecast"/>
    <n v="8600"/>
    <n v="4832"/>
    <n v="-0.43813953488372093"/>
    <x v="2"/>
    <n v="45"/>
    <s v="US"/>
    <s v="USD"/>
    <x v="588"/>
    <x v="593"/>
    <b v="0"/>
    <b v="1"/>
    <s v="film &amp; video/drama"/>
    <n v="107.37777777777778"/>
    <x v="4"/>
    <x v="6"/>
  </r>
  <r>
    <n v="640"/>
    <s v="Richardson, Woodward and Hansen"/>
    <s v="Pre-emptive context-sensitive support"/>
    <n v="119800"/>
    <n v="19769"/>
    <n v="-0.83498330550918198"/>
    <x v="0"/>
    <n v="257"/>
    <s v="US"/>
    <s v="USD"/>
    <x v="589"/>
    <x v="510"/>
    <b v="0"/>
    <b v="0"/>
    <s v="theater/plays"/>
    <n v="76.922178988326849"/>
    <x v="3"/>
    <x v="3"/>
  </r>
  <r>
    <n v="641"/>
    <s v="Hunt, Barker and Baker"/>
    <s v="Business-focused leadingedge instruction set"/>
    <n v="9400"/>
    <n v="11277"/>
    <n v="0.1996808510638298"/>
    <x v="1"/>
    <n v="194"/>
    <s v="CH"/>
    <s v="CHF"/>
    <x v="590"/>
    <x v="594"/>
    <b v="0"/>
    <b v="0"/>
    <s v="theater/plays"/>
    <n v="58.128865979381445"/>
    <x v="3"/>
    <x v="3"/>
  </r>
  <r>
    <n v="642"/>
    <s v="Ramos, Moreno and Lewis"/>
    <s v="Extended multi-state knowledge user"/>
    <n v="9200"/>
    <n v="13382"/>
    <n v="0.45456521739130434"/>
    <x v="1"/>
    <n v="129"/>
    <s v="CA"/>
    <s v="CAD"/>
    <x v="591"/>
    <x v="595"/>
    <b v="0"/>
    <b v="0"/>
    <s v="technology/wearables"/>
    <n v="103.73643410852713"/>
    <x v="2"/>
    <x v="8"/>
  </r>
  <r>
    <n v="643"/>
    <s v="Harris Inc"/>
    <s v="Future-proofed modular groupware"/>
    <n v="14900"/>
    <n v="32986"/>
    <n v="1.2138255033557046"/>
    <x v="1"/>
    <n v="375"/>
    <s v="US"/>
    <s v="USD"/>
    <x v="592"/>
    <x v="596"/>
    <b v="0"/>
    <b v="0"/>
    <s v="theater/plays"/>
    <n v="87.962666666666664"/>
    <x v="3"/>
    <x v="3"/>
  </r>
  <r>
    <n v="644"/>
    <s v="Peters-Nelson"/>
    <s v="Distributed real-time algorithm"/>
    <n v="169400"/>
    <n v="81984"/>
    <n v="-0.51603305785123965"/>
    <x v="0"/>
    <n v="2928"/>
    <s v="CA"/>
    <s v="CAD"/>
    <x v="593"/>
    <x v="597"/>
    <b v="0"/>
    <b v="0"/>
    <s v="theater/plays"/>
    <n v="28"/>
    <x v="3"/>
    <x v="3"/>
  </r>
  <r>
    <n v="645"/>
    <s v="Ferguson, Murphy and Bright"/>
    <s v="Multi-lateral heuristic throughput"/>
    <n v="192100"/>
    <n v="178483"/>
    <n v="-7.0884955752212389E-2"/>
    <x v="0"/>
    <n v="4697"/>
    <s v="US"/>
    <s v="USD"/>
    <x v="594"/>
    <x v="598"/>
    <b v="0"/>
    <b v="1"/>
    <s v="music/rock"/>
    <n v="37.999361294443261"/>
    <x v="1"/>
    <x v="1"/>
  </r>
  <r>
    <n v="646"/>
    <s v="Robinson Group"/>
    <s v="Switchable reciprocal middleware"/>
    <n v="98700"/>
    <n v="87448"/>
    <n v="-0.11400202634245188"/>
    <x v="0"/>
    <n v="2915"/>
    <s v="US"/>
    <s v="USD"/>
    <x v="595"/>
    <x v="599"/>
    <b v="0"/>
    <b v="0"/>
    <s v="games/video games"/>
    <n v="29.999313893653515"/>
    <x v="6"/>
    <x v="11"/>
  </r>
  <r>
    <n v="647"/>
    <s v="Jordan-Wolfe"/>
    <s v="Inverse multimedia Graphic Interface"/>
    <n v="4500"/>
    <n v="1863"/>
    <n v="-0.58599999999999997"/>
    <x v="0"/>
    <n v="18"/>
    <s v="US"/>
    <s v="USD"/>
    <x v="596"/>
    <x v="600"/>
    <b v="0"/>
    <b v="0"/>
    <s v="publishing/translations"/>
    <n v="103.5"/>
    <x v="5"/>
    <x v="18"/>
  </r>
  <r>
    <n v="648"/>
    <s v="Vargas-Cox"/>
    <s v="Vision-oriented local contingency"/>
    <n v="98600"/>
    <n v="62174"/>
    <n v="-0.36943204868154156"/>
    <x v="3"/>
    <n v="723"/>
    <s v="US"/>
    <s v="USD"/>
    <x v="597"/>
    <x v="601"/>
    <b v="1"/>
    <b v="0"/>
    <s v="food/food trucks"/>
    <n v="85.994467496542185"/>
    <x v="0"/>
    <x v="0"/>
  </r>
  <r>
    <n v="649"/>
    <s v="Yang and Sons"/>
    <s v="Reactive 6thgeneration hub"/>
    <n v="121700"/>
    <n v="59003"/>
    <n v="-0.51517666392769101"/>
    <x v="0"/>
    <n v="602"/>
    <s v="CH"/>
    <s v="CHF"/>
    <x v="598"/>
    <x v="602"/>
    <b v="1"/>
    <b v="1"/>
    <s v="theater/plays"/>
    <n v="98.011627906976742"/>
    <x v="3"/>
    <x v="3"/>
  </r>
  <r>
    <n v="650"/>
    <s v="Wilson, Wilson and Mathis"/>
    <s v="Optional asymmetric success"/>
    <n v="100"/>
    <n v="2"/>
    <n v="-0.98"/>
    <x v="0"/>
    <n v="1"/>
    <s v="US"/>
    <s v="USD"/>
    <x v="599"/>
    <x v="603"/>
    <b v="0"/>
    <b v="0"/>
    <s v="music/jazz"/>
    <n v="2"/>
    <x v="1"/>
    <x v="17"/>
  </r>
  <r>
    <n v="651"/>
    <s v="Wang, Koch and Weaver"/>
    <s v="Digitized analyzing capacity"/>
    <n v="196700"/>
    <n v="174039"/>
    <n v="-0.11520589730554143"/>
    <x v="0"/>
    <n v="3868"/>
    <s v="IT"/>
    <s v="EUR"/>
    <x v="600"/>
    <x v="604"/>
    <b v="0"/>
    <b v="0"/>
    <s v="film &amp; video/shorts"/>
    <n v="44.994570837642193"/>
    <x v="4"/>
    <x v="12"/>
  </r>
  <r>
    <n v="652"/>
    <s v="Cisneros Ltd"/>
    <s v="Vision-oriented regional hub"/>
    <n v="10000"/>
    <n v="12684"/>
    <n v="0.26840000000000003"/>
    <x v="1"/>
    <n v="409"/>
    <s v="US"/>
    <s v="USD"/>
    <x v="601"/>
    <x v="292"/>
    <b v="0"/>
    <b v="0"/>
    <s v="technology/web"/>
    <n v="31.012224938875306"/>
    <x v="2"/>
    <x v="2"/>
  </r>
  <r>
    <n v="653"/>
    <s v="Williams-Jones"/>
    <s v="Monitored incremental info-mediaries"/>
    <n v="600"/>
    <n v="14033"/>
    <n v="22.388333333333332"/>
    <x v="1"/>
    <n v="234"/>
    <s v="US"/>
    <s v="USD"/>
    <x v="602"/>
    <x v="605"/>
    <b v="0"/>
    <b v="0"/>
    <s v="technology/web"/>
    <n v="59.970085470085472"/>
    <x v="2"/>
    <x v="2"/>
  </r>
  <r>
    <n v="654"/>
    <s v="Roberts, Hinton and Williams"/>
    <s v="Programmable static middleware"/>
    <n v="35000"/>
    <n v="177936"/>
    <n v="4.0838857142857146"/>
    <x v="1"/>
    <n v="3016"/>
    <s v="US"/>
    <s v="USD"/>
    <x v="335"/>
    <x v="606"/>
    <b v="0"/>
    <b v="0"/>
    <s v="music/metal"/>
    <n v="58.9973474801061"/>
    <x v="1"/>
    <x v="16"/>
  </r>
  <r>
    <n v="655"/>
    <s v="Gonzalez, Williams and Benson"/>
    <s v="Multi-layered bottom-line encryption"/>
    <n v="6900"/>
    <n v="13212"/>
    <n v="0.9147826086956522"/>
    <x v="1"/>
    <n v="264"/>
    <s v="US"/>
    <s v="USD"/>
    <x v="603"/>
    <x v="607"/>
    <b v="1"/>
    <b v="0"/>
    <s v="photography/photography books"/>
    <n v="50.045454545454547"/>
    <x v="7"/>
    <x v="14"/>
  </r>
  <r>
    <n v="656"/>
    <s v="Hobbs, Brown and Lee"/>
    <s v="Vision-oriented systematic Graphical User Interface"/>
    <n v="118400"/>
    <n v="49879"/>
    <n v="-0.57872466216216212"/>
    <x v="0"/>
    <n v="504"/>
    <s v="AU"/>
    <s v="AUD"/>
    <x v="604"/>
    <x v="608"/>
    <b v="0"/>
    <b v="0"/>
    <s v="food/food trucks"/>
    <n v="98.966269841269835"/>
    <x v="0"/>
    <x v="0"/>
  </r>
  <r>
    <n v="657"/>
    <s v="Russo, Kim and Mccoy"/>
    <s v="Balanced optimal hardware"/>
    <n v="10000"/>
    <n v="824"/>
    <n v="-0.91759999999999997"/>
    <x v="0"/>
    <n v="14"/>
    <s v="US"/>
    <s v="USD"/>
    <x v="605"/>
    <x v="609"/>
    <b v="0"/>
    <b v="0"/>
    <s v="film &amp; video/science fiction"/>
    <n v="58.857142857142854"/>
    <x v="4"/>
    <x v="22"/>
  </r>
  <r>
    <n v="658"/>
    <s v="Howell, Myers and Olson"/>
    <s v="Self-enabling mission-critical success"/>
    <n v="52600"/>
    <n v="31594"/>
    <n v="-0.39935361216730036"/>
    <x v="3"/>
    <n v="390"/>
    <s v="US"/>
    <s v="USD"/>
    <x v="606"/>
    <x v="610"/>
    <b v="0"/>
    <b v="0"/>
    <s v="music/rock"/>
    <n v="81.010256410256417"/>
    <x v="1"/>
    <x v="1"/>
  </r>
  <r>
    <n v="659"/>
    <s v="Bailey and Sons"/>
    <s v="Grass-roots dynamic emulation"/>
    <n v="120700"/>
    <n v="57010"/>
    <n v="-0.52767191383595691"/>
    <x v="0"/>
    <n v="750"/>
    <s v="GB"/>
    <s v="GBP"/>
    <x v="65"/>
    <x v="611"/>
    <b v="0"/>
    <b v="0"/>
    <s v="film &amp; video/documentary"/>
    <n v="76.013333333333335"/>
    <x v="4"/>
    <x v="4"/>
  </r>
  <r>
    <n v="660"/>
    <s v="Jensen-Brown"/>
    <s v="Fundamental disintermediate matrix"/>
    <n v="9100"/>
    <n v="7438"/>
    <n v="-0.18263736263736263"/>
    <x v="0"/>
    <n v="77"/>
    <s v="US"/>
    <s v="USD"/>
    <x v="607"/>
    <x v="612"/>
    <b v="1"/>
    <b v="0"/>
    <s v="theater/plays"/>
    <n v="96.597402597402592"/>
    <x v="3"/>
    <x v="3"/>
  </r>
  <r>
    <n v="661"/>
    <s v="Smith Group"/>
    <s v="Right-sized secondary challenge"/>
    <n v="106800"/>
    <n v="57872"/>
    <n v="-0.45812734082397005"/>
    <x v="0"/>
    <n v="752"/>
    <s v="DK"/>
    <s v="DKK"/>
    <x v="608"/>
    <x v="613"/>
    <b v="0"/>
    <b v="0"/>
    <s v="music/jazz"/>
    <n v="76.957446808510639"/>
    <x v="1"/>
    <x v="17"/>
  </r>
  <r>
    <n v="662"/>
    <s v="Murphy-Farrell"/>
    <s v="Implemented exuding software"/>
    <n v="9100"/>
    <n v="8906"/>
    <n v="-2.131868131868132E-2"/>
    <x v="0"/>
    <n v="131"/>
    <s v="US"/>
    <s v="USD"/>
    <x v="609"/>
    <x v="614"/>
    <b v="0"/>
    <b v="0"/>
    <s v="theater/plays"/>
    <n v="67.984732824427482"/>
    <x v="3"/>
    <x v="3"/>
  </r>
  <r>
    <n v="663"/>
    <s v="Everett-Wolfe"/>
    <s v="Total optimizing software"/>
    <n v="10000"/>
    <n v="7724"/>
    <n v="-0.2276"/>
    <x v="0"/>
    <n v="87"/>
    <s v="US"/>
    <s v="USD"/>
    <x v="610"/>
    <x v="615"/>
    <b v="0"/>
    <b v="0"/>
    <s v="theater/plays"/>
    <n v="88.781609195402297"/>
    <x v="3"/>
    <x v="3"/>
  </r>
  <r>
    <n v="664"/>
    <s v="Young PLC"/>
    <s v="Optional maximized attitude"/>
    <n v="79400"/>
    <n v="26571"/>
    <n v="-0.66535264483627199"/>
    <x v="0"/>
    <n v="1063"/>
    <s v="US"/>
    <s v="USD"/>
    <x v="541"/>
    <x v="616"/>
    <b v="0"/>
    <b v="0"/>
    <s v="music/jazz"/>
    <n v="24.99623706491063"/>
    <x v="1"/>
    <x v="17"/>
  </r>
  <r>
    <n v="665"/>
    <s v="Park-Goodman"/>
    <s v="Customer-focused impactful extranet"/>
    <n v="5100"/>
    <n v="12219"/>
    <n v="1.3958823529411766"/>
    <x v="1"/>
    <n v="272"/>
    <s v="US"/>
    <s v="USD"/>
    <x v="611"/>
    <x v="453"/>
    <b v="0"/>
    <b v="1"/>
    <s v="film &amp; video/documentary"/>
    <n v="44.922794117647058"/>
    <x v="4"/>
    <x v="4"/>
  </r>
  <r>
    <n v="666"/>
    <s v="York, Barr and Grant"/>
    <s v="Cloned bottom-line success"/>
    <n v="3100"/>
    <n v="1985"/>
    <n v="-0.35967741935483871"/>
    <x v="3"/>
    <n v="25"/>
    <s v="US"/>
    <s v="USD"/>
    <x v="612"/>
    <x v="617"/>
    <b v="0"/>
    <b v="1"/>
    <s v="theater/plays"/>
    <n v="79.400000000000006"/>
    <x v="3"/>
    <x v="3"/>
  </r>
  <r>
    <n v="667"/>
    <s v="Little Ltd"/>
    <s v="Decentralized bandwidth-monitored ability"/>
    <n v="6900"/>
    <n v="12155"/>
    <n v="0.76159420289855073"/>
    <x v="1"/>
    <n v="419"/>
    <s v="US"/>
    <s v="USD"/>
    <x v="613"/>
    <x v="618"/>
    <b v="0"/>
    <b v="0"/>
    <s v="journalism/audio"/>
    <n v="29.009546539379475"/>
    <x v="8"/>
    <x v="23"/>
  </r>
  <r>
    <n v="668"/>
    <s v="Brown and Sons"/>
    <s v="Programmable leadingedge budgetary management"/>
    <n v="27500"/>
    <n v="5593"/>
    <n v="-0.79661818181818178"/>
    <x v="0"/>
    <n v="76"/>
    <s v="US"/>
    <s v="USD"/>
    <x v="614"/>
    <x v="619"/>
    <b v="0"/>
    <b v="0"/>
    <s v="theater/plays"/>
    <n v="73.59210526315789"/>
    <x v="3"/>
    <x v="3"/>
  </r>
  <r>
    <n v="669"/>
    <s v="Payne, Garrett and Thomas"/>
    <s v="Upgradable bi-directional concept"/>
    <n v="48800"/>
    <n v="175020"/>
    <n v="2.5864754098360656"/>
    <x v="1"/>
    <n v="1621"/>
    <s v="IT"/>
    <s v="EUR"/>
    <x v="615"/>
    <x v="620"/>
    <b v="0"/>
    <b v="0"/>
    <s v="theater/plays"/>
    <n v="107.97038864898211"/>
    <x v="3"/>
    <x v="3"/>
  </r>
  <r>
    <n v="670"/>
    <s v="Robinson Group"/>
    <s v="Re-contextualized homogeneous flexibility"/>
    <n v="16200"/>
    <n v="75955"/>
    <n v="3.6885802469135802"/>
    <x v="1"/>
    <n v="1101"/>
    <s v="US"/>
    <s v="USD"/>
    <x v="90"/>
    <x v="621"/>
    <b v="0"/>
    <b v="0"/>
    <s v="music/indie rock"/>
    <n v="68.987284287011803"/>
    <x v="1"/>
    <x v="7"/>
  </r>
  <r>
    <n v="671"/>
    <s v="Robinson-Kelly"/>
    <s v="Monitored bi-directional standardization"/>
    <n v="97600"/>
    <n v="119127"/>
    <n v="0.22056352459016393"/>
    <x v="1"/>
    <n v="1073"/>
    <s v="US"/>
    <s v="USD"/>
    <x v="616"/>
    <x v="622"/>
    <b v="0"/>
    <b v="1"/>
    <s v="theater/plays"/>
    <n v="111.02236719478098"/>
    <x v="3"/>
    <x v="3"/>
  </r>
  <r>
    <n v="672"/>
    <s v="Kelly-Colon"/>
    <s v="Stand-alone grid-enabled leverage"/>
    <n v="197900"/>
    <n v="110689"/>
    <n v="-0.44068216270843863"/>
    <x v="0"/>
    <n v="4428"/>
    <s v="AU"/>
    <s v="AUD"/>
    <x v="617"/>
    <x v="623"/>
    <b v="0"/>
    <b v="0"/>
    <s v="theater/plays"/>
    <n v="24.997515808491418"/>
    <x v="3"/>
    <x v="3"/>
  </r>
  <r>
    <n v="673"/>
    <s v="Turner, Scott and Gentry"/>
    <s v="Assimilated regional groupware"/>
    <n v="5600"/>
    <n v="2445"/>
    <n v="-0.56339285714285714"/>
    <x v="0"/>
    <n v="58"/>
    <s v="IT"/>
    <s v="EUR"/>
    <x v="618"/>
    <x v="624"/>
    <b v="0"/>
    <b v="0"/>
    <s v="music/indie rock"/>
    <n v="42.155172413793103"/>
    <x v="1"/>
    <x v="7"/>
  </r>
  <r>
    <n v="674"/>
    <s v="Sanchez Ltd"/>
    <s v="Up-sized 24hour instruction set"/>
    <n v="170700"/>
    <n v="57250"/>
    <n v="-0.66461628588166377"/>
    <x v="3"/>
    <n v="1218"/>
    <s v="US"/>
    <s v="USD"/>
    <x v="619"/>
    <x v="625"/>
    <b v="0"/>
    <b v="0"/>
    <s v="photography/photography books"/>
    <n v="47.003284072249592"/>
    <x v="7"/>
    <x v="14"/>
  </r>
  <r>
    <n v="675"/>
    <s v="Giles-Smith"/>
    <s v="Right-sized web-enabled intranet"/>
    <n v="9700"/>
    <n v="11929"/>
    <n v="0.22979381443298968"/>
    <x v="1"/>
    <n v="331"/>
    <s v="US"/>
    <s v="USD"/>
    <x v="620"/>
    <x v="626"/>
    <b v="0"/>
    <b v="0"/>
    <s v="journalism/audio"/>
    <n v="36.0392749244713"/>
    <x v="8"/>
    <x v="23"/>
  </r>
  <r>
    <n v="676"/>
    <s v="Thompson-Moreno"/>
    <s v="Expanded needs-based orchestration"/>
    <n v="62300"/>
    <n v="118214"/>
    <n v="0.89749598715890855"/>
    <x v="1"/>
    <n v="1170"/>
    <s v="US"/>
    <s v="USD"/>
    <x v="621"/>
    <x v="627"/>
    <b v="0"/>
    <b v="0"/>
    <s v="photography/photography books"/>
    <n v="101.03760683760684"/>
    <x v="7"/>
    <x v="14"/>
  </r>
  <r>
    <n v="677"/>
    <s v="Murphy-Fox"/>
    <s v="Organic system-worthy orchestration"/>
    <n v="5300"/>
    <n v="4432"/>
    <n v="-0.16377358490566038"/>
    <x v="0"/>
    <n v="111"/>
    <s v="US"/>
    <s v="USD"/>
    <x v="622"/>
    <x v="491"/>
    <b v="0"/>
    <b v="0"/>
    <s v="publishing/fiction"/>
    <n v="39.927927927927925"/>
    <x v="5"/>
    <x v="13"/>
  </r>
  <r>
    <n v="678"/>
    <s v="Rodriguez-Patterson"/>
    <s v="Inverse static standardization"/>
    <n v="99500"/>
    <n v="17879"/>
    <n v="-0.82031155778894471"/>
    <x v="3"/>
    <n v="215"/>
    <s v="US"/>
    <s v="USD"/>
    <x v="35"/>
    <x v="628"/>
    <b v="0"/>
    <b v="0"/>
    <s v="film &amp; video/drama"/>
    <n v="83.158139534883716"/>
    <x v="4"/>
    <x v="6"/>
  </r>
  <r>
    <n v="679"/>
    <s v="Davis Ltd"/>
    <s v="Synchronized motivating solution"/>
    <n v="1400"/>
    <n v="14511"/>
    <n v="9.3650000000000002"/>
    <x v="1"/>
    <n v="363"/>
    <s v="US"/>
    <s v="USD"/>
    <x v="623"/>
    <x v="629"/>
    <b v="0"/>
    <b v="1"/>
    <s v="food/food trucks"/>
    <n v="39.97520661157025"/>
    <x v="0"/>
    <x v="0"/>
  </r>
  <r>
    <n v="680"/>
    <s v="Nelson-Valdez"/>
    <s v="Open-source 4thgeneration open system"/>
    <n v="145600"/>
    <n v="141822"/>
    <n v="-2.5947802197802197E-2"/>
    <x v="0"/>
    <n v="2955"/>
    <s v="US"/>
    <s v="USD"/>
    <x v="624"/>
    <x v="630"/>
    <b v="0"/>
    <b v="1"/>
    <s v="games/mobile games"/>
    <n v="47.993908629441627"/>
    <x v="6"/>
    <x v="20"/>
  </r>
  <r>
    <n v="681"/>
    <s v="Kelly PLC"/>
    <s v="Decentralized context-sensitive superstructure"/>
    <n v="184100"/>
    <n v="159037"/>
    <n v="-0.13613796849538295"/>
    <x v="0"/>
    <n v="1657"/>
    <s v="US"/>
    <s v="USD"/>
    <x v="625"/>
    <x v="631"/>
    <b v="0"/>
    <b v="0"/>
    <s v="theater/plays"/>
    <n v="95.978877489438744"/>
    <x v="3"/>
    <x v="3"/>
  </r>
  <r>
    <n v="682"/>
    <s v="Nguyen and Sons"/>
    <s v="Compatible 5thgeneration concept"/>
    <n v="5400"/>
    <n v="8109"/>
    <n v="0.50166666666666671"/>
    <x v="1"/>
    <n v="103"/>
    <s v="US"/>
    <s v="USD"/>
    <x v="626"/>
    <x v="632"/>
    <b v="0"/>
    <b v="0"/>
    <s v="theater/plays"/>
    <n v="78.728155339805824"/>
    <x v="3"/>
    <x v="3"/>
  </r>
  <r>
    <n v="683"/>
    <s v="Jones PLC"/>
    <s v="Virtual systemic intranet"/>
    <n v="2300"/>
    <n v="8244"/>
    <n v="2.5843478260869563"/>
    <x v="1"/>
    <n v="147"/>
    <s v="US"/>
    <s v="USD"/>
    <x v="627"/>
    <x v="633"/>
    <b v="0"/>
    <b v="0"/>
    <s v="theater/plays"/>
    <n v="56.081632653061227"/>
    <x v="3"/>
    <x v="3"/>
  </r>
  <r>
    <n v="684"/>
    <s v="Gilmore LLC"/>
    <s v="Optimized systemic algorithm"/>
    <n v="1400"/>
    <n v="7600"/>
    <n v="4.4285714285714288"/>
    <x v="1"/>
    <n v="110"/>
    <s v="CA"/>
    <s v="CAD"/>
    <x v="628"/>
    <x v="634"/>
    <b v="0"/>
    <b v="0"/>
    <s v="publishing/nonfiction"/>
    <n v="69.090909090909093"/>
    <x v="5"/>
    <x v="9"/>
  </r>
  <r>
    <n v="685"/>
    <s v="Lee-Cobb"/>
    <s v="Customizable homogeneous firmware"/>
    <n v="140000"/>
    <n v="94501"/>
    <n v="-0.32499285714285714"/>
    <x v="0"/>
    <n v="926"/>
    <s v="CA"/>
    <s v="CAD"/>
    <x v="629"/>
    <x v="415"/>
    <b v="0"/>
    <b v="0"/>
    <s v="theater/plays"/>
    <n v="102.05291576673866"/>
    <x v="3"/>
    <x v="3"/>
  </r>
  <r>
    <n v="686"/>
    <s v="Jones, Wiley and Robbins"/>
    <s v="Front-line cohesive extranet"/>
    <n v="7500"/>
    <n v="14381"/>
    <n v="0.91746666666666665"/>
    <x v="1"/>
    <n v="134"/>
    <s v="US"/>
    <s v="USD"/>
    <x v="630"/>
    <x v="635"/>
    <b v="0"/>
    <b v="0"/>
    <s v="technology/wearables"/>
    <n v="107.32089552238806"/>
    <x v="2"/>
    <x v="8"/>
  </r>
  <r>
    <n v="687"/>
    <s v="Martin, Gates and Holt"/>
    <s v="Distributed holistic neural-net"/>
    <n v="1500"/>
    <n v="13980"/>
    <n v="8.32"/>
    <x v="1"/>
    <n v="269"/>
    <s v="US"/>
    <s v="USD"/>
    <x v="631"/>
    <x v="607"/>
    <b v="0"/>
    <b v="0"/>
    <s v="theater/plays"/>
    <n v="51.970260223048328"/>
    <x v="3"/>
    <x v="3"/>
  </r>
  <r>
    <n v="688"/>
    <s v="Bowen, Davies and Burns"/>
    <s v="Devolved client-server monitoring"/>
    <n v="2900"/>
    <n v="12449"/>
    <n v="3.2927586206896553"/>
    <x v="1"/>
    <n v="175"/>
    <s v="US"/>
    <s v="USD"/>
    <x v="632"/>
    <x v="636"/>
    <b v="0"/>
    <b v="1"/>
    <s v="film &amp; video/television"/>
    <n v="71.137142857142862"/>
    <x v="4"/>
    <x v="19"/>
  </r>
  <r>
    <n v="689"/>
    <s v="Nguyen Inc"/>
    <s v="Seamless directional capacity"/>
    <n v="7300"/>
    <n v="7348"/>
    <n v="6.5753424657534251E-3"/>
    <x v="1"/>
    <n v="69"/>
    <s v="US"/>
    <s v="USD"/>
    <x v="633"/>
    <x v="637"/>
    <b v="0"/>
    <b v="0"/>
    <s v="technology/web"/>
    <n v="106.49275362318841"/>
    <x v="2"/>
    <x v="2"/>
  </r>
  <r>
    <n v="690"/>
    <s v="Walsh-Watts"/>
    <s v="Polarized actuating implementation"/>
    <n v="3600"/>
    <n v="8158"/>
    <n v="1.2661111111111112"/>
    <x v="1"/>
    <n v="190"/>
    <s v="US"/>
    <s v="USD"/>
    <x v="634"/>
    <x v="638"/>
    <b v="0"/>
    <b v="1"/>
    <s v="film &amp; video/documentary"/>
    <n v="42.93684210526316"/>
    <x v="4"/>
    <x v="4"/>
  </r>
  <r>
    <n v="691"/>
    <s v="Ray, Li and Li"/>
    <s v="Front-line disintermediate hub"/>
    <n v="5000"/>
    <n v="7119"/>
    <n v="0.42380000000000001"/>
    <x v="1"/>
    <n v="237"/>
    <s v="US"/>
    <s v="USD"/>
    <x v="635"/>
    <x v="639"/>
    <b v="1"/>
    <b v="1"/>
    <s v="film &amp; video/documentary"/>
    <n v="30.037974683544302"/>
    <x v="4"/>
    <x v="4"/>
  </r>
  <r>
    <n v="692"/>
    <s v="Murray Ltd"/>
    <s v="Decentralized 4thgeneration challenge"/>
    <n v="6000"/>
    <n v="5438"/>
    <n v="-9.3666666666666662E-2"/>
    <x v="0"/>
    <n v="77"/>
    <s v="GB"/>
    <s v="GBP"/>
    <x v="636"/>
    <x v="640"/>
    <b v="0"/>
    <b v="0"/>
    <s v="music/rock"/>
    <n v="70.623376623376629"/>
    <x v="1"/>
    <x v="1"/>
  </r>
  <r>
    <n v="693"/>
    <s v="Bradford-Silva"/>
    <s v="Reverse-engineered composite hierarchy"/>
    <n v="180400"/>
    <n v="115396"/>
    <n v="-0.36033259423503328"/>
    <x v="0"/>
    <n v="1748"/>
    <s v="US"/>
    <s v="USD"/>
    <x v="637"/>
    <x v="641"/>
    <b v="0"/>
    <b v="0"/>
    <s v="theater/plays"/>
    <n v="66.016018306636155"/>
    <x v="3"/>
    <x v="3"/>
  </r>
  <r>
    <n v="694"/>
    <s v="Mora-Bradley"/>
    <s v="Programmable tangible ability"/>
    <n v="9100"/>
    <n v="7656"/>
    <n v="-0.15868131868131868"/>
    <x v="0"/>
    <n v="79"/>
    <s v="US"/>
    <s v="USD"/>
    <x v="638"/>
    <x v="642"/>
    <b v="0"/>
    <b v="0"/>
    <s v="theater/plays"/>
    <n v="96.911392405063296"/>
    <x v="3"/>
    <x v="3"/>
  </r>
  <r>
    <n v="695"/>
    <s v="Cardenas, Thompson and Carey"/>
    <s v="Configurable full-range emulation"/>
    <n v="9200"/>
    <n v="12322"/>
    <n v="0.33934782608695652"/>
    <x v="1"/>
    <n v="196"/>
    <s v="IT"/>
    <s v="EUR"/>
    <x v="639"/>
    <x v="445"/>
    <b v="1"/>
    <b v="0"/>
    <s v="music/rock"/>
    <n v="62.867346938775512"/>
    <x v="1"/>
    <x v="1"/>
  </r>
  <r>
    <n v="696"/>
    <s v="Lopez, Reid and Johnson"/>
    <s v="Total real-time hardware"/>
    <n v="164100"/>
    <n v="96888"/>
    <n v="-0.40957952468007314"/>
    <x v="0"/>
    <n v="889"/>
    <s v="US"/>
    <s v="USD"/>
    <x v="640"/>
    <x v="116"/>
    <b v="0"/>
    <b v="1"/>
    <s v="theater/plays"/>
    <n v="108.98537682789652"/>
    <x v="3"/>
    <x v="3"/>
  </r>
  <r>
    <n v="697"/>
    <s v="Fox-Williams"/>
    <s v="Profound system-worthy functionalities"/>
    <n v="128900"/>
    <n v="196960"/>
    <n v="0.52800620636152051"/>
    <x v="1"/>
    <n v="7295"/>
    <s v="US"/>
    <s v="USD"/>
    <x v="641"/>
    <x v="643"/>
    <b v="0"/>
    <b v="0"/>
    <s v="music/electric music"/>
    <n v="26.999314599040439"/>
    <x v="1"/>
    <x v="5"/>
  </r>
  <r>
    <n v="698"/>
    <s v="Taylor, Wood and Taylor"/>
    <s v="Cloned hybrid focus group"/>
    <n v="42100"/>
    <n v="188057"/>
    <n v="3.4669121140142516"/>
    <x v="1"/>
    <n v="2893"/>
    <s v="CA"/>
    <s v="CAD"/>
    <x v="642"/>
    <x v="644"/>
    <b v="0"/>
    <b v="0"/>
    <s v="technology/wearables"/>
    <n v="65.004147943311438"/>
    <x v="2"/>
    <x v="8"/>
  </r>
  <r>
    <n v="699"/>
    <s v="King Inc"/>
    <s v="Ergonomic dedicated focus group"/>
    <n v="7400"/>
    <n v="6245"/>
    <n v="-0.15608108108108107"/>
    <x v="0"/>
    <n v="56"/>
    <s v="US"/>
    <s v="USD"/>
    <x v="230"/>
    <x v="645"/>
    <b v="0"/>
    <b v="0"/>
    <s v="film &amp; video/drama"/>
    <n v="111.51785714285714"/>
    <x v="4"/>
    <x v="6"/>
  </r>
  <r>
    <n v="700"/>
    <s v="Cole, Petty and Cameron"/>
    <s v="Realigned zero administration paradigm"/>
    <n v="100"/>
    <n v="3"/>
    <n v="-0.97"/>
    <x v="0"/>
    <n v="1"/>
    <s v="US"/>
    <s v="USD"/>
    <x v="67"/>
    <x v="646"/>
    <b v="0"/>
    <b v="0"/>
    <s v="technology/wearables"/>
    <n v="3"/>
    <x v="2"/>
    <x v="8"/>
  </r>
  <r>
    <n v="701"/>
    <s v="Mcclain LLC"/>
    <s v="Open-source multi-tasking methodology"/>
    <n v="52000"/>
    <n v="91014"/>
    <n v="0.7502692307692308"/>
    <x v="1"/>
    <n v="820"/>
    <s v="US"/>
    <s v="USD"/>
    <x v="643"/>
    <x v="647"/>
    <b v="1"/>
    <b v="0"/>
    <s v="theater/plays"/>
    <n v="110.99268292682927"/>
    <x v="3"/>
    <x v="3"/>
  </r>
  <r>
    <n v="702"/>
    <s v="Sims-Gross"/>
    <s v="Object-based attitude-oriented analyzer"/>
    <n v="8700"/>
    <n v="4710"/>
    <n v="-0.45862068965517239"/>
    <x v="0"/>
    <n v="83"/>
    <s v="US"/>
    <s v="USD"/>
    <x v="644"/>
    <x v="467"/>
    <b v="0"/>
    <b v="0"/>
    <s v="technology/wearables"/>
    <n v="56.746987951807228"/>
    <x v="2"/>
    <x v="8"/>
  </r>
  <r>
    <n v="703"/>
    <s v="Perez Group"/>
    <s v="Cross-platform tertiary hub"/>
    <n v="63400"/>
    <n v="197728"/>
    <n v="2.1187381703470032"/>
    <x v="1"/>
    <n v="2038"/>
    <s v="US"/>
    <s v="USD"/>
    <x v="645"/>
    <x v="648"/>
    <b v="1"/>
    <b v="1"/>
    <s v="publishing/translations"/>
    <n v="97.020608439646708"/>
    <x v="5"/>
    <x v="18"/>
  </r>
  <r>
    <n v="704"/>
    <s v="Haynes-Williams"/>
    <s v="Seamless clear-thinking artificial intelligence"/>
    <n v="8700"/>
    <n v="10682"/>
    <n v="0.227816091954023"/>
    <x v="1"/>
    <n v="116"/>
    <s v="US"/>
    <s v="USD"/>
    <x v="646"/>
    <x v="649"/>
    <b v="0"/>
    <b v="0"/>
    <s v="film &amp; video/animation"/>
    <n v="92.08620689655173"/>
    <x v="4"/>
    <x v="10"/>
  </r>
  <r>
    <n v="705"/>
    <s v="Ford LLC"/>
    <s v="Centralized tangible success"/>
    <n v="169700"/>
    <n v="168048"/>
    <n v="-9.7348261638185024E-3"/>
    <x v="0"/>
    <n v="2025"/>
    <s v="GB"/>
    <s v="GBP"/>
    <x v="626"/>
    <x v="650"/>
    <b v="0"/>
    <b v="0"/>
    <s v="publishing/nonfiction"/>
    <n v="82.986666666666665"/>
    <x v="5"/>
    <x v="9"/>
  </r>
  <r>
    <n v="706"/>
    <s v="Moreno Ltd"/>
    <s v="Customer-focused multimedia methodology"/>
    <n v="108400"/>
    <n v="138586"/>
    <n v="0.27846863468634686"/>
    <x v="1"/>
    <n v="1345"/>
    <s v="AU"/>
    <s v="AUD"/>
    <x v="647"/>
    <x v="651"/>
    <b v="0"/>
    <b v="1"/>
    <s v="technology/web"/>
    <n v="103.03791821561339"/>
    <x v="2"/>
    <x v="2"/>
  </r>
  <r>
    <n v="707"/>
    <s v="Moore, Cook and Wright"/>
    <s v="Visionary maximized Local Area Network"/>
    <n v="7300"/>
    <n v="11579"/>
    <n v="0.5861643835616438"/>
    <x v="1"/>
    <n v="168"/>
    <s v="US"/>
    <s v="USD"/>
    <x v="159"/>
    <x v="652"/>
    <b v="0"/>
    <b v="0"/>
    <s v="film &amp; video/drama"/>
    <n v="68.922619047619051"/>
    <x v="4"/>
    <x v="6"/>
  </r>
  <r>
    <n v="708"/>
    <s v="Ortega LLC"/>
    <s v="Secured bifurcated intranet"/>
    <n v="1700"/>
    <n v="12020"/>
    <n v="6.0705882352941174"/>
    <x v="1"/>
    <n v="137"/>
    <s v="CH"/>
    <s v="CHF"/>
    <x v="648"/>
    <x v="653"/>
    <b v="0"/>
    <b v="0"/>
    <s v="theater/plays"/>
    <n v="87.737226277372258"/>
    <x v="3"/>
    <x v="3"/>
  </r>
  <r>
    <n v="709"/>
    <s v="Silva, Walker and Martin"/>
    <s v="Grass-roots 4thgeneration product"/>
    <n v="9800"/>
    <n v="13954"/>
    <n v="0.42387755102040814"/>
    <x v="1"/>
    <n v="186"/>
    <s v="IT"/>
    <s v="EUR"/>
    <x v="267"/>
    <x v="654"/>
    <b v="0"/>
    <b v="0"/>
    <s v="theater/plays"/>
    <n v="75.021505376344081"/>
    <x v="3"/>
    <x v="3"/>
  </r>
  <r>
    <n v="710"/>
    <s v="Huynh, Gallegos and Mills"/>
    <s v="Reduced next generation info-mediaries"/>
    <n v="4300"/>
    <n v="6358"/>
    <n v="0.47860465116279072"/>
    <x v="1"/>
    <n v="125"/>
    <s v="US"/>
    <s v="USD"/>
    <x v="649"/>
    <x v="655"/>
    <b v="0"/>
    <b v="1"/>
    <s v="theater/plays"/>
    <n v="50.863999999999997"/>
    <x v="3"/>
    <x v="3"/>
  </r>
  <r>
    <n v="711"/>
    <s v="Anderson LLC"/>
    <s v="Customizable full-range artificial intelligence"/>
    <n v="6200"/>
    <n v="1260"/>
    <n v="-0.79677419354838708"/>
    <x v="0"/>
    <n v="14"/>
    <s v="IT"/>
    <s v="EUR"/>
    <x v="248"/>
    <x v="656"/>
    <b v="1"/>
    <b v="1"/>
    <s v="theater/plays"/>
    <n v="90"/>
    <x v="3"/>
    <x v="3"/>
  </r>
  <r>
    <n v="712"/>
    <s v="Garza-Bryant"/>
    <s v="Programmable leadingedge contingency"/>
    <n v="800"/>
    <n v="14725"/>
    <n v="17.40625"/>
    <x v="1"/>
    <n v="202"/>
    <s v="US"/>
    <s v="USD"/>
    <x v="571"/>
    <x v="657"/>
    <b v="0"/>
    <b v="0"/>
    <s v="theater/plays"/>
    <n v="72.896039603960389"/>
    <x v="3"/>
    <x v="3"/>
  </r>
  <r>
    <n v="713"/>
    <s v="Mays LLC"/>
    <s v="Multi-layered global groupware"/>
    <n v="6900"/>
    <n v="11174"/>
    <n v="0.61942028985507247"/>
    <x v="1"/>
    <n v="103"/>
    <s v="US"/>
    <s v="USD"/>
    <x v="650"/>
    <x v="89"/>
    <b v="0"/>
    <b v="0"/>
    <s v="publishing/radio &amp; podcasts"/>
    <n v="108.48543689320388"/>
    <x v="5"/>
    <x v="15"/>
  </r>
  <r>
    <n v="714"/>
    <s v="Evans-Jones"/>
    <s v="Switchable methodical superstructure"/>
    <n v="38500"/>
    <n v="182036"/>
    <n v="3.7282077922077921"/>
    <x v="1"/>
    <n v="1785"/>
    <s v="US"/>
    <s v="USD"/>
    <x v="1"/>
    <x v="658"/>
    <b v="0"/>
    <b v="0"/>
    <s v="music/rock"/>
    <n v="101.98095238095237"/>
    <x v="1"/>
    <x v="1"/>
  </r>
  <r>
    <n v="715"/>
    <s v="Fischer, Torres and Walker"/>
    <s v="Expanded even-keeled portal"/>
    <n v="118000"/>
    <n v="28870"/>
    <n v="-0.75533898305084746"/>
    <x v="0"/>
    <n v="656"/>
    <s v="US"/>
    <s v="USD"/>
    <x v="651"/>
    <x v="438"/>
    <b v="0"/>
    <b v="0"/>
    <s v="games/mobile games"/>
    <n v="44.009146341463413"/>
    <x v="6"/>
    <x v="20"/>
  </r>
  <r>
    <n v="716"/>
    <s v="Tapia, Kramer and Hicks"/>
    <s v="Advanced modular moderator"/>
    <n v="2000"/>
    <n v="10353"/>
    <n v="4.1764999999999999"/>
    <x v="1"/>
    <n v="157"/>
    <s v="US"/>
    <s v="USD"/>
    <x v="652"/>
    <x v="659"/>
    <b v="0"/>
    <b v="1"/>
    <s v="theater/plays"/>
    <n v="65.942675159235662"/>
    <x v="3"/>
    <x v="3"/>
  </r>
  <r>
    <n v="717"/>
    <s v="Barnes, Wilcox and Riley"/>
    <s v="Reverse-engineered well-modulated ability"/>
    <n v="5600"/>
    <n v="13868"/>
    <n v="1.4764285714285714"/>
    <x v="1"/>
    <n v="555"/>
    <s v="US"/>
    <s v="USD"/>
    <x v="653"/>
    <x v="660"/>
    <b v="0"/>
    <b v="0"/>
    <s v="film &amp; video/documentary"/>
    <n v="24.987387387387386"/>
    <x v="4"/>
    <x v="4"/>
  </r>
  <r>
    <n v="718"/>
    <s v="Reyes PLC"/>
    <s v="Expanded optimal pricing structure"/>
    <n v="8300"/>
    <n v="8317"/>
    <n v="2.0481927710843373E-3"/>
    <x v="1"/>
    <n v="297"/>
    <s v="US"/>
    <s v="USD"/>
    <x v="654"/>
    <x v="661"/>
    <b v="0"/>
    <b v="0"/>
    <s v="technology/wearables"/>
    <n v="28.003367003367003"/>
    <x v="2"/>
    <x v="8"/>
  </r>
  <r>
    <n v="719"/>
    <s v="Pace, Simpson and Watkins"/>
    <s v="Down-sized uniform ability"/>
    <n v="6900"/>
    <n v="10557"/>
    <n v="0.53"/>
    <x v="1"/>
    <n v="123"/>
    <s v="US"/>
    <s v="USD"/>
    <x v="655"/>
    <x v="662"/>
    <b v="0"/>
    <b v="0"/>
    <s v="publishing/fiction"/>
    <n v="85.829268292682926"/>
    <x v="5"/>
    <x v="13"/>
  </r>
  <r>
    <n v="720"/>
    <s v="Valenzuela, Davidson and Castro"/>
    <s v="Multi-layered upward-trending conglomeration"/>
    <n v="8700"/>
    <n v="3227"/>
    <n v="-0.62908045977011495"/>
    <x v="3"/>
    <n v="38"/>
    <s v="DK"/>
    <s v="DKK"/>
    <x v="656"/>
    <x v="236"/>
    <b v="0"/>
    <b v="1"/>
    <s v="theater/plays"/>
    <n v="84.921052631578945"/>
    <x v="3"/>
    <x v="3"/>
  </r>
  <r>
    <n v="721"/>
    <s v="Dominguez-Owens"/>
    <s v="Open-architected systematic intranet"/>
    <n v="123600"/>
    <n v="5429"/>
    <n v="-0.95607605177993527"/>
    <x v="3"/>
    <n v="60"/>
    <s v="US"/>
    <s v="USD"/>
    <x v="657"/>
    <x v="663"/>
    <b v="0"/>
    <b v="0"/>
    <s v="music/rock"/>
    <n v="90.483333333333334"/>
    <x v="1"/>
    <x v="1"/>
  </r>
  <r>
    <n v="722"/>
    <s v="Thomas-Simmons"/>
    <s v="Proactive 24hour frame"/>
    <n v="48500"/>
    <n v="75906"/>
    <n v="0.56507216494845358"/>
    <x v="1"/>
    <n v="3036"/>
    <s v="US"/>
    <s v="USD"/>
    <x v="265"/>
    <x v="202"/>
    <b v="0"/>
    <b v="0"/>
    <s v="film &amp; video/documentary"/>
    <n v="25.00197628458498"/>
    <x v="4"/>
    <x v="4"/>
  </r>
  <r>
    <n v="723"/>
    <s v="Beck-Knight"/>
    <s v="Exclusive fresh-thinking model"/>
    <n v="4900"/>
    <n v="13250"/>
    <n v="1.7040816326530612"/>
    <x v="1"/>
    <n v="144"/>
    <s v="AU"/>
    <s v="AUD"/>
    <x v="658"/>
    <x v="664"/>
    <b v="0"/>
    <b v="0"/>
    <s v="theater/plays"/>
    <n v="92.013888888888886"/>
    <x v="3"/>
    <x v="3"/>
  </r>
  <r>
    <n v="724"/>
    <s v="Mccoy Ltd"/>
    <s v="Business-focused encompassing intranet"/>
    <n v="8400"/>
    <n v="11261"/>
    <n v="0.34059523809523812"/>
    <x v="1"/>
    <n v="121"/>
    <s v="GB"/>
    <s v="GBP"/>
    <x v="659"/>
    <x v="665"/>
    <b v="0"/>
    <b v="1"/>
    <s v="theater/plays"/>
    <n v="93.066115702479337"/>
    <x v="3"/>
    <x v="3"/>
  </r>
  <r>
    <n v="725"/>
    <s v="Dawson-Tyler"/>
    <s v="Optional 6thgeneration access"/>
    <n v="193200"/>
    <n v="97369"/>
    <n v="-0.49601966873706005"/>
    <x v="0"/>
    <n v="1596"/>
    <s v="US"/>
    <s v="USD"/>
    <x v="660"/>
    <x v="666"/>
    <b v="0"/>
    <b v="0"/>
    <s v="games/mobile games"/>
    <n v="61.008145363408524"/>
    <x v="6"/>
    <x v="20"/>
  </r>
  <r>
    <n v="726"/>
    <s v="Johns-Thomas"/>
    <s v="Realigned web-enabled functionalities"/>
    <n v="54300"/>
    <n v="48227"/>
    <n v="-0.11184162062615101"/>
    <x v="3"/>
    <n v="524"/>
    <s v="US"/>
    <s v="USD"/>
    <x v="661"/>
    <x v="602"/>
    <b v="0"/>
    <b v="1"/>
    <s v="theater/plays"/>
    <n v="92.036259541984734"/>
    <x v="3"/>
    <x v="3"/>
  </r>
  <r>
    <n v="727"/>
    <s v="Quinn, Cruz and Schmidt"/>
    <s v="Enterprise-wide multimedia software"/>
    <n v="8900"/>
    <n v="14685"/>
    <n v="0.65"/>
    <x v="1"/>
    <n v="181"/>
    <s v="US"/>
    <s v="USD"/>
    <x v="4"/>
    <x v="667"/>
    <b v="0"/>
    <b v="0"/>
    <s v="technology/web"/>
    <n v="81.132596685082873"/>
    <x v="2"/>
    <x v="2"/>
  </r>
  <r>
    <n v="728"/>
    <s v="Stewart Inc"/>
    <s v="Versatile mission-critical knowledgebase"/>
    <n v="4200"/>
    <n v="735"/>
    <n v="-0.82499999999999996"/>
    <x v="0"/>
    <n v="10"/>
    <s v="US"/>
    <s v="USD"/>
    <x v="662"/>
    <x v="668"/>
    <b v="0"/>
    <b v="0"/>
    <s v="theater/plays"/>
    <n v="73.5"/>
    <x v="3"/>
    <x v="3"/>
  </r>
  <r>
    <n v="729"/>
    <s v="Moore Group"/>
    <s v="Multi-lateral object-oriented open system"/>
    <n v="5600"/>
    <n v="10397"/>
    <n v="0.8566071428571429"/>
    <x v="1"/>
    <n v="122"/>
    <s v="US"/>
    <s v="USD"/>
    <x v="663"/>
    <x v="669"/>
    <b v="0"/>
    <b v="0"/>
    <s v="film &amp; video/drama"/>
    <n v="85.221311475409834"/>
    <x v="4"/>
    <x v="6"/>
  </r>
  <r>
    <n v="730"/>
    <s v="Carson PLC"/>
    <s v="Visionary system-worthy attitude"/>
    <n v="28800"/>
    <n v="118847"/>
    <n v="3.1266319444444446"/>
    <x v="1"/>
    <n v="1071"/>
    <s v="CA"/>
    <s v="CAD"/>
    <x v="664"/>
    <x v="670"/>
    <b v="0"/>
    <b v="0"/>
    <s v="technology/wearables"/>
    <n v="110.96825396825396"/>
    <x v="2"/>
    <x v="8"/>
  </r>
  <r>
    <n v="731"/>
    <s v="Cruz, Hall and Mason"/>
    <s v="Synergized content-based hierarchy"/>
    <n v="8000"/>
    <n v="7220"/>
    <n v="-9.7500000000000003E-2"/>
    <x v="3"/>
    <n v="219"/>
    <s v="US"/>
    <s v="USD"/>
    <x v="665"/>
    <x v="601"/>
    <b v="0"/>
    <b v="0"/>
    <s v="technology/web"/>
    <n v="32.968036529680369"/>
    <x v="2"/>
    <x v="2"/>
  </r>
  <r>
    <n v="732"/>
    <s v="Glass, Baker and Jones"/>
    <s v="Business-focused 24hour access"/>
    <n v="117000"/>
    <n v="107622"/>
    <n v="-8.0153846153846159E-2"/>
    <x v="0"/>
    <n v="1121"/>
    <s v="US"/>
    <s v="USD"/>
    <x v="666"/>
    <x v="671"/>
    <b v="0"/>
    <b v="1"/>
    <s v="music/rock"/>
    <n v="96.005352363960753"/>
    <x v="1"/>
    <x v="1"/>
  </r>
  <r>
    <n v="733"/>
    <s v="Marquez-Kerr"/>
    <s v="Automated hybrid orchestration"/>
    <n v="15800"/>
    <n v="83267"/>
    <n v="4.2700632911392402"/>
    <x v="1"/>
    <n v="980"/>
    <s v="US"/>
    <s v="USD"/>
    <x v="43"/>
    <x v="672"/>
    <b v="0"/>
    <b v="0"/>
    <s v="music/metal"/>
    <n v="84.96632653061225"/>
    <x v="1"/>
    <x v="16"/>
  </r>
  <r>
    <n v="734"/>
    <s v="Stone PLC"/>
    <s v="Exclusive 5thgeneration leverage"/>
    <n v="4200"/>
    <n v="13404"/>
    <n v="2.1914285714285713"/>
    <x v="1"/>
    <n v="536"/>
    <s v="US"/>
    <s v="USD"/>
    <x v="667"/>
    <x v="673"/>
    <b v="0"/>
    <b v="1"/>
    <s v="theater/plays"/>
    <n v="25.007462686567163"/>
    <x v="3"/>
    <x v="3"/>
  </r>
  <r>
    <n v="735"/>
    <s v="Caldwell PLC"/>
    <s v="Grass-roots zero administration alliance"/>
    <n v="37100"/>
    <n v="131404"/>
    <n v="2.5418867924528303"/>
    <x v="1"/>
    <n v="1991"/>
    <s v="US"/>
    <s v="USD"/>
    <x v="668"/>
    <x v="674"/>
    <b v="0"/>
    <b v="0"/>
    <s v="photography/photography books"/>
    <n v="65.998995479658461"/>
    <x v="7"/>
    <x v="14"/>
  </r>
  <r>
    <n v="736"/>
    <s v="Silva-Hawkins"/>
    <s v="Proactive heuristic orchestration"/>
    <n v="7700"/>
    <n v="2533"/>
    <n v="-0.67103896103896099"/>
    <x v="3"/>
    <n v="29"/>
    <s v="US"/>
    <s v="USD"/>
    <x v="669"/>
    <x v="675"/>
    <b v="0"/>
    <b v="0"/>
    <s v="publishing/nonfiction"/>
    <n v="87.34482758620689"/>
    <x v="5"/>
    <x v="9"/>
  </r>
  <r>
    <n v="737"/>
    <s v="Gardner Inc"/>
    <s v="Function-based systematic Graphical User Interface"/>
    <n v="3700"/>
    <n v="5028"/>
    <n v="0.35891891891891892"/>
    <x v="1"/>
    <n v="180"/>
    <s v="US"/>
    <s v="USD"/>
    <x v="670"/>
    <x v="676"/>
    <b v="0"/>
    <b v="0"/>
    <s v="music/indie rock"/>
    <n v="27.933333333333334"/>
    <x v="1"/>
    <x v="7"/>
  </r>
  <r>
    <n v="738"/>
    <s v="Garcia Group"/>
    <s v="Extended zero administration software"/>
    <n v="74700"/>
    <n v="1557"/>
    <n v="-0.97915662650602409"/>
    <x v="0"/>
    <n v="15"/>
    <s v="US"/>
    <s v="USD"/>
    <x v="671"/>
    <x v="677"/>
    <b v="0"/>
    <b v="1"/>
    <s v="theater/plays"/>
    <n v="103.8"/>
    <x v="3"/>
    <x v="3"/>
  </r>
  <r>
    <n v="739"/>
    <s v="Meyer-Avila"/>
    <s v="Multi-tiered discrete support"/>
    <n v="10000"/>
    <n v="6100"/>
    <n v="-0.39"/>
    <x v="0"/>
    <n v="191"/>
    <s v="US"/>
    <s v="USD"/>
    <x v="672"/>
    <x v="678"/>
    <b v="0"/>
    <b v="0"/>
    <s v="music/indie rock"/>
    <n v="31.937172774869111"/>
    <x v="1"/>
    <x v="7"/>
  </r>
  <r>
    <n v="740"/>
    <s v="Nelson, Smith and Graham"/>
    <s v="Phased system-worthy conglomeration"/>
    <n v="5300"/>
    <n v="1592"/>
    <n v="-0.69962264150943398"/>
    <x v="0"/>
    <n v="16"/>
    <s v="US"/>
    <s v="USD"/>
    <x v="673"/>
    <x v="679"/>
    <b v="0"/>
    <b v="0"/>
    <s v="theater/plays"/>
    <n v="99.5"/>
    <x v="3"/>
    <x v="3"/>
  </r>
  <r>
    <n v="741"/>
    <s v="Garcia Ltd"/>
    <s v="Balanced mobile alliance"/>
    <n v="1200"/>
    <n v="14150"/>
    <n v="10.791666666666666"/>
    <x v="1"/>
    <n v="130"/>
    <s v="US"/>
    <s v="USD"/>
    <x v="674"/>
    <x v="680"/>
    <b v="0"/>
    <b v="0"/>
    <s v="theater/plays"/>
    <n v="108.84615384615384"/>
    <x v="3"/>
    <x v="3"/>
  </r>
  <r>
    <n v="742"/>
    <s v="West-Stevens"/>
    <s v="Reactive solution-oriented groupware"/>
    <n v="1200"/>
    <n v="13513"/>
    <n v="10.260833333333334"/>
    <x v="1"/>
    <n v="122"/>
    <s v="US"/>
    <s v="USD"/>
    <x v="675"/>
    <x v="681"/>
    <b v="0"/>
    <b v="0"/>
    <s v="music/electric music"/>
    <n v="110.76229508196721"/>
    <x v="1"/>
    <x v="5"/>
  </r>
  <r>
    <n v="743"/>
    <s v="Clark-Conrad"/>
    <s v="Exclusive bandwidth-monitored orchestration"/>
    <n v="3900"/>
    <n v="504"/>
    <n v="-0.87076923076923074"/>
    <x v="0"/>
    <n v="17"/>
    <s v="US"/>
    <s v="USD"/>
    <x v="676"/>
    <x v="682"/>
    <b v="0"/>
    <b v="1"/>
    <s v="theater/plays"/>
    <n v="29.647058823529413"/>
    <x v="3"/>
    <x v="3"/>
  </r>
  <r>
    <n v="744"/>
    <s v="Fitzgerald Group"/>
    <s v="Intuitive exuding initiative"/>
    <n v="2000"/>
    <n v="14240"/>
    <n v="6.12"/>
    <x v="1"/>
    <n v="140"/>
    <s v="US"/>
    <s v="USD"/>
    <x v="342"/>
    <x v="683"/>
    <b v="0"/>
    <b v="1"/>
    <s v="theater/plays"/>
    <n v="101.71428571428571"/>
    <x v="3"/>
    <x v="3"/>
  </r>
  <r>
    <n v="745"/>
    <s v="Hill, Mccann and Moore"/>
    <s v="Streamlined needs-based knowledge user"/>
    <n v="6900"/>
    <n v="2091"/>
    <n v="-0.69695652173913047"/>
    <x v="0"/>
    <n v="34"/>
    <s v="US"/>
    <s v="USD"/>
    <x v="677"/>
    <x v="684"/>
    <b v="0"/>
    <b v="0"/>
    <s v="technology/wearables"/>
    <n v="61.5"/>
    <x v="2"/>
    <x v="8"/>
  </r>
  <r>
    <n v="746"/>
    <s v="Edwards LLC"/>
    <s v="Automated system-worthy structure"/>
    <n v="55800"/>
    <n v="118580"/>
    <n v="1.125089605734767"/>
    <x v="1"/>
    <n v="3388"/>
    <s v="US"/>
    <s v="USD"/>
    <x v="678"/>
    <x v="685"/>
    <b v="0"/>
    <b v="0"/>
    <s v="technology/web"/>
    <n v="35"/>
    <x v="2"/>
    <x v="2"/>
  </r>
  <r>
    <n v="747"/>
    <s v="Greer and Sons"/>
    <s v="Secured clear-thinking intranet"/>
    <n v="4900"/>
    <n v="11214"/>
    <n v="1.2885714285714285"/>
    <x v="1"/>
    <n v="280"/>
    <s v="US"/>
    <s v="USD"/>
    <x v="679"/>
    <x v="488"/>
    <b v="0"/>
    <b v="0"/>
    <s v="theater/plays"/>
    <n v="40.049999999999997"/>
    <x v="3"/>
    <x v="3"/>
  </r>
  <r>
    <n v="748"/>
    <s v="Martinez PLC"/>
    <s v="Cloned actuating architecture"/>
    <n v="194900"/>
    <n v="68137"/>
    <n v="-0.6504002052334531"/>
    <x v="3"/>
    <n v="614"/>
    <s v="US"/>
    <s v="USD"/>
    <x v="680"/>
    <x v="686"/>
    <b v="0"/>
    <b v="1"/>
    <s v="film &amp; video/animation"/>
    <n v="110.97231270358306"/>
    <x v="4"/>
    <x v="10"/>
  </r>
  <r>
    <n v="749"/>
    <s v="Hunter-Logan"/>
    <s v="Down-sized needs-based task-force"/>
    <n v="8600"/>
    <n v="13527"/>
    <n v="0.572906976744186"/>
    <x v="1"/>
    <n v="366"/>
    <s v="IT"/>
    <s v="EUR"/>
    <x v="681"/>
    <x v="687"/>
    <b v="0"/>
    <b v="1"/>
    <s v="technology/wearables"/>
    <n v="36.959016393442624"/>
    <x v="2"/>
    <x v="8"/>
  </r>
  <r>
    <n v="750"/>
    <s v="Ramos and Sons"/>
    <s v="Extended responsive Internet solution"/>
    <n v="100"/>
    <n v="1"/>
    <n v="-0.99"/>
    <x v="0"/>
    <n v="1"/>
    <s v="GB"/>
    <s v="GBP"/>
    <x v="682"/>
    <x v="688"/>
    <b v="0"/>
    <b v="0"/>
    <s v="music/electric music"/>
    <n v="1"/>
    <x v="1"/>
    <x v="5"/>
  </r>
  <r>
    <n v="751"/>
    <s v="Lane-Barber"/>
    <s v="Universal value-added moderator"/>
    <n v="3600"/>
    <n v="8363"/>
    <n v="1.3230555555555557"/>
    <x v="1"/>
    <n v="270"/>
    <s v="US"/>
    <s v="USD"/>
    <x v="683"/>
    <x v="689"/>
    <b v="1"/>
    <b v="1"/>
    <s v="publishing/nonfiction"/>
    <n v="30.974074074074075"/>
    <x v="5"/>
    <x v="9"/>
  </r>
  <r>
    <n v="752"/>
    <s v="Lowery Group"/>
    <s v="Sharable motivating emulation"/>
    <n v="5800"/>
    <n v="5362"/>
    <n v="-7.5517241379310346E-2"/>
    <x v="3"/>
    <n v="114"/>
    <s v="US"/>
    <s v="USD"/>
    <x v="684"/>
    <x v="690"/>
    <b v="0"/>
    <b v="1"/>
    <s v="theater/plays"/>
    <n v="47.035087719298247"/>
    <x v="3"/>
    <x v="3"/>
  </r>
  <r>
    <n v="753"/>
    <s v="Guerrero-Griffin"/>
    <s v="Networked web-enabled product"/>
    <n v="4700"/>
    <n v="12065"/>
    <n v="1.5670212765957447"/>
    <x v="1"/>
    <n v="137"/>
    <s v="US"/>
    <s v="USD"/>
    <x v="674"/>
    <x v="691"/>
    <b v="0"/>
    <b v="0"/>
    <s v="photography/photography books"/>
    <n v="88.065693430656935"/>
    <x v="7"/>
    <x v="14"/>
  </r>
  <r>
    <n v="754"/>
    <s v="Perez, Reed and Lee"/>
    <s v="Advanced dedicated encoding"/>
    <n v="70400"/>
    <n v="118603"/>
    <n v="0.68470170454545454"/>
    <x v="1"/>
    <n v="3205"/>
    <s v="US"/>
    <s v="USD"/>
    <x v="685"/>
    <x v="424"/>
    <b v="0"/>
    <b v="0"/>
    <s v="theater/plays"/>
    <n v="37.005616224648989"/>
    <x v="3"/>
    <x v="3"/>
  </r>
  <r>
    <n v="755"/>
    <s v="Chen, Pollard and Clarke"/>
    <s v="Stand-alone multi-state project"/>
    <n v="4500"/>
    <n v="7496"/>
    <n v="0.6657777777777778"/>
    <x v="1"/>
    <n v="288"/>
    <s v="DK"/>
    <s v="DKK"/>
    <x v="605"/>
    <x v="231"/>
    <b v="0"/>
    <b v="1"/>
    <s v="theater/plays"/>
    <n v="26.027777777777779"/>
    <x v="3"/>
    <x v="3"/>
  </r>
  <r>
    <n v="756"/>
    <s v="Serrano, Gallagher and Griffith"/>
    <s v="Customizable bi-directional monitoring"/>
    <n v="1300"/>
    <n v="10037"/>
    <n v="6.7207692307692311"/>
    <x v="1"/>
    <n v="148"/>
    <s v="US"/>
    <s v="USD"/>
    <x v="686"/>
    <x v="692"/>
    <b v="0"/>
    <b v="0"/>
    <s v="theater/plays"/>
    <n v="67.817567567567565"/>
    <x v="3"/>
    <x v="3"/>
  </r>
  <r>
    <n v="757"/>
    <s v="Callahan-Gilbert"/>
    <s v="Profit-focused motivating function"/>
    <n v="1400"/>
    <n v="5696"/>
    <n v="3.0685714285714285"/>
    <x v="1"/>
    <n v="114"/>
    <s v="US"/>
    <s v="USD"/>
    <x v="687"/>
    <x v="693"/>
    <b v="0"/>
    <b v="0"/>
    <s v="film &amp; video/drama"/>
    <n v="49.964912280701753"/>
    <x v="4"/>
    <x v="6"/>
  </r>
  <r>
    <n v="758"/>
    <s v="Logan-Miranda"/>
    <s v="Proactive systemic firmware"/>
    <n v="29600"/>
    <n v="167005"/>
    <n v="4.6420608108108112"/>
    <x v="1"/>
    <n v="1518"/>
    <s v="CA"/>
    <s v="CAD"/>
    <x v="688"/>
    <x v="694"/>
    <b v="0"/>
    <b v="0"/>
    <s v="music/rock"/>
    <n v="110.01646903820817"/>
    <x v="1"/>
    <x v="1"/>
  </r>
  <r>
    <n v="759"/>
    <s v="Rodriguez PLC"/>
    <s v="Grass-roots upward-trending installation"/>
    <n v="167500"/>
    <n v="114615"/>
    <n v="-0.3157313432835821"/>
    <x v="0"/>
    <n v="1274"/>
    <s v="US"/>
    <s v="USD"/>
    <x v="689"/>
    <x v="236"/>
    <b v="0"/>
    <b v="0"/>
    <s v="music/electric music"/>
    <n v="89.964678178963894"/>
    <x v="1"/>
    <x v="5"/>
  </r>
  <r>
    <n v="760"/>
    <s v="Smith-Kennedy"/>
    <s v="Virtual heuristic hub"/>
    <n v="48300"/>
    <n v="16592"/>
    <n v="-0.65648033126293992"/>
    <x v="0"/>
    <n v="210"/>
    <s v="IT"/>
    <s v="EUR"/>
    <x v="690"/>
    <x v="695"/>
    <b v="0"/>
    <b v="1"/>
    <s v="games/video games"/>
    <n v="79.009523809523813"/>
    <x v="6"/>
    <x v="11"/>
  </r>
  <r>
    <n v="761"/>
    <s v="Mitchell-Lee"/>
    <s v="Customizable leadingedge model"/>
    <n v="2200"/>
    <n v="14420"/>
    <n v="5.5545454545454547"/>
    <x v="1"/>
    <n v="166"/>
    <s v="US"/>
    <s v="USD"/>
    <x v="691"/>
    <x v="696"/>
    <b v="0"/>
    <b v="0"/>
    <s v="music/rock"/>
    <n v="86.867469879518069"/>
    <x v="1"/>
    <x v="1"/>
  </r>
  <r>
    <n v="762"/>
    <s v="Davis Ltd"/>
    <s v="Upgradable uniform service-desk"/>
    <n v="3500"/>
    <n v="6204"/>
    <n v="0.77257142857142858"/>
    <x v="1"/>
    <n v="100"/>
    <s v="AU"/>
    <s v="AUD"/>
    <x v="692"/>
    <x v="697"/>
    <b v="0"/>
    <b v="0"/>
    <s v="music/jazz"/>
    <n v="62.04"/>
    <x v="1"/>
    <x v="17"/>
  </r>
  <r>
    <n v="763"/>
    <s v="Rowland PLC"/>
    <s v="Inverse client-driven product"/>
    <n v="5600"/>
    <n v="6338"/>
    <n v="0.13178571428571428"/>
    <x v="1"/>
    <n v="235"/>
    <s v="US"/>
    <s v="USD"/>
    <x v="693"/>
    <x v="698"/>
    <b v="0"/>
    <b v="1"/>
    <s v="theater/plays"/>
    <n v="26.970212765957445"/>
    <x v="3"/>
    <x v="3"/>
  </r>
  <r>
    <n v="764"/>
    <s v="Shaffer-Mason"/>
    <s v="Managed bandwidth-monitored system engine"/>
    <n v="1100"/>
    <n v="8010"/>
    <n v="6.2818181818181822"/>
    <x v="1"/>
    <n v="148"/>
    <s v="US"/>
    <s v="USD"/>
    <x v="694"/>
    <x v="699"/>
    <b v="0"/>
    <b v="0"/>
    <s v="music/rock"/>
    <n v="54.121621621621621"/>
    <x v="1"/>
    <x v="1"/>
  </r>
  <r>
    <n v="765"/>
    <s v="Matthews LLC"/>
    <s v="Advanced transitional help-desk"/>
    <n v="3900"/>
    <n v="8125"/>
    <n v="1.0833333333333333"/>
    <x v="1"/>
    <n v="198"/>
    <s v="US"/>
    <s v="USD"/>
    <x v="695"/>
    <x v="489"/>
    <b v="1"/>
    <b v="1"/>
    <s v="music/indie rock"/>
    <n v="41.035353535353536"/>
    <x v="1"/>
    <x v="7"/>
  </r>
  <r>
    <n v="766"/>
    <s v="Montgomery-Castro"/>
    <s v="De-engineered disintermediate encryption"/>
    <n v="43800"/>
    <n v="13653"/>
    <n v="-0.68828767123287671"/>
    <x v="0"/>
    <n v="248"/>
    <s v="AU"/>
    <s v="AUD"/>
    <x v="123"/>
    <x v="512"/>
    <b v="0"/>
    <b v="0"/>
    <s v="film &amp; video/science fiction"/>
    <n v="55.052419354838712"/>
    <x v="4"/>
    <x v="22"/>
  </r>
  <r>
    <n v="767"/>
    <s v="Hale, Pearson and Jenkins"/>
    <s v="Upgradable attitude-oriented project"/>
    <n v="97200"/>
    <n v="55372"/>
    <n v="-0.43032921810699587"/>
    <x v="0"/>
    <n v="513"/>
    <s v="US"/>
    <s v="USD"/>
    <x v="696"/>
    <x v="700"/>
    <b v="0"/>
    <b v="0"/>
    <s v="publishing/translations"/>
    <n v="107.93762183235867"/>
    <x v="5"/>
    <x v="18"/>
  </r>
  <r>
    <n v="768"/>
    <s v="Ramirez-Calderon"/>
    <s v="Fundamental zero tolerance alliance"/>
    <n v="4800"/>
    <n v="11088"/>
    <n v="1.31"/>
    <x v="1"/>
    <n v="150"/>
    <s v="US"/>
    <s v="USD"/>
    <x v="626"/>
    <x v="701"/>
    <b v="0"/>
    <b v="0"/>
    <s v="theater/plays"/>
    <n v="73.92"/>
    <x v="3"/>
    <x v="3"/>
  </r>
  <r>
    <n v="769"/>
    <s v="Johnson-Morales"/>
    <s v="Devolved 24hour forecast"/>
    <n v="125600"/>
    <n v="109106"/>
    <n v="-0.13132165605095542"/>
    <x v="0"/>
    <n v="3410"/>
    <s v="US"/>
    <s v="USD"/>
    <x v="697"/>
    <x v="340"/>
    <b v="0"/>
    <b v="0"/>
    <s v="games/video games"/>
    <n v="31.995894428152493"/>
    <x v="6"/>
    <x v="11"/>
  </r>
  <r>
    <n v="770"/>
    <s v="Mathis-Rodriguez"/>
    <s v="User-centric attitude-oriented intranet"/>
    <n v="4300"/>
    <n v="11642"/>
    <n v="1.7074418604651163"/>
    <x v="1"/>
    <n v="216"/>
    <s v="IT"/>
    <s v="EUR"/>
    <x v="698"/>
    <x v="702"/>
    <b v="0"/>
    <b v="1"/>
    <s v="theater/plays"/>
    <n v="53.898148148148145"/>
    <x v="3"/>
    <x v="3"/>
  </r>
  <r>
    <n v="771"/>
    <s v="Smith, Mack and Williams"/>
    <s v="Self-enabling 5thgeneration paradigm"/>
    <n v="5600"/>
    <n v="2769"/>
    <n v="-0.50553571428571431"/>
    <x v="3"/>
    <n v="26"/>
    <s v="US"/>
    <s v="USD"/>
    <x v="699"/>
    <x v="703"/>
    <b v="0"/>
    <b v="0"/>
    <s v="theater/plays"/>
    <n v="106.5"/>
    <x v="3"/>
    <x v="3"/>
  </r>
  <r>
    <n v="772"/>
    <s v="Johnson-Pace"/>
    <s v="Persistent 3rdgeneration moratorium"/>
    <n v="149600"/>
    <n v="169586"/>
    <n v="0.13359625668449199"/>
    <x v="1"/>
    <n v="5139"/>
    <s v="US"/>
    <s v="USD"/>
    <x v="700"/>
    <x v="704"/>
    <b v="0"/>
    <b v="0"/>
    <s v="music/indie rock"/>
    <n v="32.999805409612762"/>
    <x v="1"/>
    <x v="7"/>
  </r>
  <r>
    <n v="773"/>
    <s v="Meza, Kirby and Patel"/>
    <s v="Cross-platform empowering project"/>
    <n v="53100"/>
    <n v="101185"/>
    <n v="0.90555555555555556"/>
    <x v="1"/>
    <n v="2353"/>
    <s v="US"/>
    <s v="USD"/>
    <x v="701"/>
    <x v="705"/>
    <b v="0"/>
    <b v="0"/>
    <s v="theater/plays"/>
    <n v="43.00254993625159"/>
    <x v="3"/>
    <x v="3"/>
  </r>
  <r>
    <n v="774"/>
    <s v="Gonzalez-Snow"/>
    <s v="Polarized user-facing interface"/>
    <n v="5000"/>
    <n v="6775"/>
    <n v="0.35499999999999998"/>
    <x v="1"/>
    <n v="78"/>
    <s v="IT"/>
    <s v="EUR"/>
    <x v="702"/>
    <x v="706"/>
    <b v="0"/>
    <b v="0"/>
    <s v="technology/web"/>
    <n v="86.858974358974365"/>
    <x v="2"/>
    <x v="2"/>
  </r>
  <r>
    <n v="775"/>
    <s v="Murphy LLC"/>
    <s v="Customer-focused non-volatile framework"/>
    <n v="9400"/>
    <n v="968"/>
    <n v="-0.89702127659574471"/>
    <x v="0"/>
    <n v="10"/>
    <s v="US"/>
    <s v="USD"/>
    <x v="703"/>
    <x v="707"/>
    <b v="0"/>
    <b v="0"/>
    <s v="music/rock"/>
    <n v="96.8"/>
    <x v="1"/>
    <x v="1"/>
  </r>
  <r>
    <n v="776"/>
    <s v="Taylor-Rowe"/>
    <s v="Synchronized multimedia frame"/>
    <n v="110800"/>
    <n v="72623"/>
    <n v="-0.34455776173285196"/>
    <x v="0"/>
    <n v="2201"/>
    <s v="US"/>
    <s v="USD"/>
    <x v="704"/>
    <x v="708"/>
    <b v="0"/>
    <b v="0"/>
    <s v="theater/plays"/>
    <n v="32.995456610631528"/>
    <x v="3"/>
    <x v="3"/>
  </r>
  <r>
    <n v="777"/>
    <s v="Henderson Ltd"/>
    <s v="Open-architected stable algorithm"/>
    <n v="93800"/>
    <n v="45987"/>
    <n v="-0.50973347547974412"/>
    <x v="0"/>
    <n v="676"/>
    <s v="US"/>
    <s v="USD"/>
    <x v="431"/>
    <x v="709"/>
    <b v="0"/>
    <b v="0"/>
    <s v="theater/plays"/>
    <n v="68.028106508875737"/>
    <x v="3"/>
    <x v="3"/>
  </r>
  <r>
    <n v="778"/>
    <s v="Moss-Guzman"/>
    <s v="Cross-platform optimizing website"/>
    <n v="1300"/>
    <n v="10243"/>
    <n v="6.8792307692307695"/>
    <x v="1"/>
    <n v="174"/>
    <s v="CH"/>
    <s v="CHF"/>
    <x v="705"/>
    <x v="710"/>
    <b v="0"/>
    <b v="0"/>
    <s v="film &amp; video/animation"/>
    <n v="58.867816091954026"/>
    <x v="4"/>
    <x v="10"/>
  </r>
  <r>
    <n v="779"/>
    <s v="Webb Group"/>
    <s v="Public-key actuating projection"/>
    <n v="108700"/>
    <n v="87293"/>
    <n v="-0.19693652253909844"/>
    <x v="0"/>
    <n v="831"/>
    <s v="US"/>
    <s v="USD"/>
    <x v="706"/>
    <x v="711"/>
    <b v="0"/>
    <b v="1"/>
    <s v="theater/plays"/>
    <n v="105.04572803850782"/>
    <x v="3"/>
    <x v="3"/>
  </r>
  <r>
    <n v="780"/>
    <s v="Brooks-Rodriguez"/>
    <s v="Implemented intangible instruction set"/>
    <n v="5100"/>
    <n v="5421"/>
    <n v="6.2941176470588237E-2"/>
    <x v="1"/>
    <n v="164"/>
    <s v="US"/>
    <s v="USD"/>
    <x v="707"/>
    <x v="712"/>
    <b v="0"/>
    <b v="1"/>
    <s v="film &amp; video/drama"/>
    <n v="33.054878048780488"/>
    <x v="4"/>
    <x v="6"/>
  </r>
  <r>
    <n v="781"/>
    <s v="Thomas Ltd"/>
    <s v="Cross-group interactive architecture"/>
    <n v="8700"/>
    <n v="4414"/>
    <n v="-0.49264367816091953"/>
    <x v="3"/>
    <n v="56"/>
    <s v="CH"/>
    <s v="CHF"/>
    <x v="708"/>
    <x v="70"/>
    <b v="0"/>
    <b v="0"/>
    <s v="theater/plays"/>
    <n v="78.821428571428569"/>
    <x v="3"/>
    <x v="3"/>
  </r>
  <r>
    <n v="782"/>
    <s v="Williams and Sons"/>
    <s v="Centralized asymmetric framework"/>
    <n v="5100"/>
    <n v="10981"/>
    <n v="1.1531372549019607"/>
    <x v="1"/>
    <n v="161"/>
    <s v="US"/>
    <s v="USD"/>
    <x v="709"/>
    <x v="713"/>
    <b v="0"/>
    <b v="1"/>
    <s v="film &amp; video/animation"/>
    <n v="68.204968944099377"/>
    <x v="4"/>
    <x v="10"/>
  </r>
  <r>
    <n v="783"/>
    <s v="Vega, Chan and Carney"/>
    <s v="Down-sized systematic utilization"/>
    <n v="7400"/>
    <n v="10451"/>
    <n v="0.4122972972972973"/>
    <x v="1"/>
    <n v="138"/>
    <s v="US"/>
    <s v="USD"/>
    <x v="710"/>
    <x v="714"/>
    <b v="0"/>
    <b v="0"/>
    <s v="music/rock"/>
    <n v="75.731884057971016"/>
    <x v="1"/>
    <x v="1"/>
  </r>
  <r>
    <n v="784"/>
    <s v="Byrd Group"/>
    <s v="Profound fault-tolerant model"/>
    <n v="88900"/>
    <n v="102535"/>
    <n v="0.15337457817772779"/>
    <x v="1"/>
    <n v="3308"/>
    <s v="US"/>
    <s v="USD"/>
    <x v="711"/>
    <x v="715"/>
    <b v="0"/>
    <b v="0"/>
    <s v="technology/web"/>
    <n v="30.996070133010882"/>
    <x v="2"/>
    <x v="2"/>
  </r>
  <r>
    <n v="785"/>
    <s v="Peterson, Fletcher and Sanchez"/>
    <s v="Multi-channeled bi-directional moratorium"/>
    <n v="6700"/>
    <n v="12939"/>
    <n v="0.93119402985074629"/>
    <x v="1"/>
    <n v="127"/>
    <s v="AU"/>
    <s v="AUD"/>
    <x v="157"/>
    <x v="716"/>
    <b v="0"/>
    <b v="1"/>
    <s v="film &amp; video/animation"/>
    <n v="101.88188976377953"/>
    <x v="4"/>
    <x v="10"/>
  </r>
  <r>
    <n v="786"/>
    <s v="Smith-Brown"/>
    <s v="Object-based content-based ability"/>
    <n v="1500"/>
    <n v="10946"/>
    <n v="6.2973333333333334"/>
    <x v="1"/>
    <n v="207"/>
    <s v="IT"/>
    <s v="EUR"/>
    <x v="630"/>
    <x v="717"/>
    <b v="0"/>
    <b v="1"/>
    <s v="music/jazz"/>
    <n v="52.879227053140099"/>
    <x v="1"/>
    <x v="17"/>
  </r>
  <r>
    <n v="787"/>
    <s v="Vance-Glover"/>
    <s v="Progressive coherent secured line"/>
    <n v="61200"/>
    <n v="60994"/>
    <n v="-3.3660130718954247E-3"/>
    <x v="0"/>
    <n v="859"/>
    <s v="CA"/>
    <s v="CAD"/>
    <x v="712"/>
    <x v="718"/>
    <b v="0"/>
    <b v="0"/>
    <s v="music/rock"/>
    <n v="71.005820721769496"/>
    <x v="1"/>
    <x v="1"/>
  </r>
  <r>
    <n v="788"/>
    <s v="Joyce PLC"/>
    <s v="Synchronized directional capability"/>
    <n v="3600"/>
    <n v="3174"/>
    <n v="-0.11833333333333333"/>
    <x v="2"/>
    <n v="31"/>
    <s v="US"/>
    <s v="USD"/>
    <x v="93"/>
    <x v="719"/>
    <b v="0"/>
    <b v="0"/>
    <s v="film &amp; video/animation"/>
    <n v="102.38709677419355"/>
    <x v="4"/>
    <x v="10"/>
  </r>
  <r>
    <n v="789"/>
    <s v="Kennedy-Miller"/>
    <s v="Cross-platform composite migration"/>
    <n v="9000"/>
    <n v="3351"/>
    <n v="-0.62766666666666671"/>
    <x v="0"/>
    <n v="45"/>
    <s v="US"/>
    <s v="USD"/>
    <x v="713"/>
    <x v="115"/>
    <b v="0"/>
    <b v="0"/>
    <s v="theater/plays"/>
    <n v="74.466666666666669"/>
    <x v="3"/>
    <x v="3"/>
  </r>
  <r>
    <n v="790"/>
    <s v="White-Obrien"/>
    <s v="Operative local pricing structure"/>
    <n v="185900"/>
    <n v="56774"/>
    <n v="-0.69459924690693919"/>
    <x v="3"/>
    <n v="1113"/>
    <s v="US"/>
    <s v="USD"/>
    <x v="714"/>
    <x v="720"/>
    <b v="0"/>
    <b v="0"/>
    <s v="theater/plays"/>
    <n v="51.009883198562441"/>
    <x v="3"/>
    <x v="3"/>
  </r>
  <r>
    <n v="791"/>
    <s v="Stafford, Hess and Raymond"/>
    <s v="Optional web-enabled extranet"/>
    <n v="2100"/>
    <n v="540"/>
    <n v="-0.74285714285714288"/>
    <x v="0"/>
    <n v="6"/>
    <s v="US"/>
    <s v="USD"/>
    <x v="715"/>
    <x v="721"/>
    <b v="0"/>
    <b v="0"/>
    <s v="food/food trucks"/>
    <n v="90"/>
    <x v="0"/>
    <x v="0"/>
  </r>
  <r>
    <n v="792"/>
    <s v="Jordan, Schneider and Hall"/>
    <s v="Reduced 6thgeneration intranet"/>
    <n v="2000"/>
    <n v="680"/>
    <n v="-0.66"/>
    <x v="0"/>
    <n v="7"/>
    <s v="US"/>
    <s v="USD"/>
    <x v="716"/>
    <x v="722"/>
    <b v="0"/>
    <b v="1"/>
    <s v="theater/plays"/>
    <n v="97.142857142857139"/>
    <x v="3"/>
    <x v="3"/>
  </r>
  <r>
    <n v="793"/>
    <s v="Rodriguez, Cox and Rodriguez"/>
    <s v="Networked disintermediate leverage"/>
    <n v="1100"/>
    <n v="13045"/>
    <n v="10.859090909090909"/>
    <x v="1"/>
    <n v="181"/>
    <s v="CH"/>
    <s v="CHF"/>
    <x v="448"/>
    <x v="451"/>
    <b v="0"/>
    <b v="0"/>
    <s v="publishing/nonfiction"/>
    <n v="72.071823204419886"/>
    <x v="5"/>
    <x v="9"/>
  </r>
  <r>
    <n v="794"/>
    <s v="Welch Inc"/>
    <s v="Optional optimal website"/>
    <n v="6600"/>
    <n v="8276"/>
    <n v="0.25393939393939396"/>
    <x v="1"/>
    <n v="110"/>
    <s v="US"/>
    <s v="USD"/>
    <x v="717"/>
    <x v="642"/>
    <b v="0"/>
    <b v="0"/>
    <s v="music/rock"/>
    <n v="75.236363636363635"/>
    <x v="1"/>
    <x v="1"/>
  </r>
  <r>
    <n v="795"/>
    <s v="Vasquez Inc"/>
    <s v="Stand-alone asynchronous functionalities"/>
    <n v="7100"/>
    <n v="1022"/>
    <n v="-0.85605633802816905"/>
    <x v="0"/>
    <n v="31"/>
    <s v="US"/>
    <s v="USD"/>
    <x v="718"/>
    <x v="723"/>
    <b v="0"/>
    <b v="0"/>
    <s v="film &amp; video/drama"/>
    <n v="32.967741935483872"/>
    <x v="4"/>
    <x v="6"/>
  </r>
  <r>
    <n v="796"/>
    <s v="Freeman-Ferguson"/>
    <s v="Profound full-range open system"/>
    <n v="7800"/>
    <n v="4275"/>
    <n v="-0.45192307692307693"/>
    <x v="0"/>
    <n v="78"/>
    <s v="US"/>
    <s v="USD"/>
    <x v="719"/>
    <x v="724"/>
    <b v="0"/>
    <b v="1"/>
    <s v="games/mobile games"/>
    <n v="54.807692307692307"/>
    <x v="6"/>
    <x v="20"/>
  </r>
  <r>
    <n v="797"/>
    <s v="Houston, Moore and Rogers"/>
    <s v="Optional tangible utilization"/>
    <n v="7600"/>
    <n v="8332"/>
    <n v="9.6315789473684216E-2"/>
    <x v="1"/>
    <n v="185"/>
    <s v="US"/>
    <s v="USD"/>
    <x v="720"/>
    <x v="725"/>
    <b v="0"/>
    <b v="0"/>
    <s v="technology/web"/>
    <n v="45.037837837837834"/>
    <x v="2"/>
    <x v="2"/>
  </r>
  <r>
    <n v="798"/>
    <s v="Small-Fuentes"/>
    <s v="Seamless maximized product"/>
    <n v="3400"/>
    <n v="6408"/>
    <n v="0.88470588235294123"/>
    <x v="1"/>
    <n v="121"/>
    <s v="US"/>
    <s v="USD"/>
    <x v="721"/>
    <x v="726"/>
    <b v="0"/>
    <b v="1"/>
    <s v="theater/plays"/>
    <n v="52.958677685950413"/>
    <x v="3"/>
    <x v="3"/>
  </r>
  <r>
    <n v="799"/>
    <s v="Reid-Day"/>
    <s v="Devolved tertiary time-frame"/>
    <n v="84500"/>
    <n v="73522"/>
    <n v="-0.12991715976331361"/>
    <x v="0"/>
    <n v="1225"/>
    <s v="GB"/>
    <s v="GBP"/>
    <x v="722"/>
    <x v="727"/>
    <b v="0"/>
    <b v="0"/>
    <s v="theater/plays"/>
    <n v="60.017959183673469"/>
    <x v="3"/>
    <x v="3"/>
  </r>
  <r>
    <n v="800"/>
    <s v="Wallace LLC"/>
    <s v="Centralized regional function"/>
    <n v="100"/>
    <n v="1"/>
    <n v="-0.99"/>
    <x v="0"/>
    <n v="1"/>
    <s v="CH"/>
    <s v="CHF"/>
    <x v="139"/>
    <x v="560"/>
    <b v="0"/>
    <b v="0"/>
    <s v="music/rock"/>
    <n v="1"/>
    <x v="1"/>
    <x v="1"/>
  </r>
  <r>
    <n v="801"/>
    <s v="Olson-Bishop"/>
    <s v="User-friendly high-level initiative"/>
    <n v="2300"/>
    <n v="4667"/>
    <n v="1.0291304347826087"/>
    <x v="1"/>
    <n v="106"/>
    <s v="US"/>
    <s v="USD"/>
    <x v="723"/>
    <x v="728"/>
    <b v="0"/>
    <b v="1"/>
    <s v="photography/photography books"/>
    <n v="44.028301886792455"/>
    <x v="7"/>
    <x v="14"/>
  </r>
  <r>
    <n v="802"/>
    <s v="Rodriguez, Anderson and Porter"/>
    <s v="Reverse-engineered zero-defect infrastructure"/>
    <n v="6200"/>
    <n v="12216"/>
    <n v="0.9703225806451613"/>
    <x v="1"/>
    <n v="142"/>
    <s v="US"/>
    <s v="USD"/>
    <x v="704"/>
    <x v="339"/>
    <b v="0"/>
    <b v="0"/>
    <s v="photography/photography books"/>
    <n v="86.028169014084511"/>
    <x v="7"/>
    <x v="14"/>
  </r>
  <r>
    <n v="803"/>
    <s v="Perez, Brown and Meyers"/>
    <s v="Stand-alone background customer loyalty"/>
    <n v="6100"/>
    <n v="6527"/>
    <n v="7.0000000000000007E-2"/>
    <x v="1"/>
    <n v="233"/>
    <s v="US"/>
    <s v="USD"/>
    <x v="724"/>
    <x v="35"/>
    <b v="0"/>
    <b v="0"/>
    <s v="theater/plays"/>
    <n v="28.012875536480685"/>
    <x v="3"/>
    <x v="3"/>
  </r>
  <r>
    <n v="804"/>
    <s v="English-Mccullough"/>
    <s v="Business-focused discrete software"/>
    <n v="2600"/>
    <n v="6987"/>
    <n v="1.6873076923076924"/>
    <x v="1"/>
    <n v="218"/>
    <s v="US"/>
    <s v="USD"/>
    <x v="725"/>
    <x v="729"/>
    <b v="0"/>
    <b v="0"/>
    <s v="music/rock"/>
    <n v="32.050458715596328"/>
    <x v="1"/>
    <x v="1"/>
  </r>
  <r>
    <n v="805"/>
    <s v="Smith-Nguyen"/>
    <s v="Advanced intermediate Graphic Interface"/>
    <n v="9700"/>
    <n v="4932"/>
    <n v="-0.49154639175257731"/>
    <x v="0"/>
    <n v="67"/>
    <s v="AU"/>
    <s v="AUD"/>
    <x v="660"/>
    <x v="241"/>
    <b v="0"/>
    <b v="0"/>
    <s v="film &amp; video/documentary"/>
    <n v="73.611940298507463"/>
    <x v="4"/>
    <x v="4"/>
  </r>
  <r>
    <n v="806"/>
    <s v="Harmon-Madden"/>
    <s v="Adaptive holistic hub"/>
    <n v="700"/>
    <n v="8262"/>
    <n v="10.802857142857142"/>
    <x v="1"/>
    <n v="76"/>
    <s v="US"/>
    <s v="USD"/>
    <x v="726"/>
    <x v="730"/>
    <b v="0"/>
    <b v="1"/>
    <s v="film &amp; video/drama"/>
    <n v="108.71052631578948"/>
    <x v="4"/>
    <x v="6"/>
  </r>
  <r>
    <n v="807"/>
    <s v="Walker-Taylor"/>
    <s v="Automated uniform concept"/>
    <n v="700"/>
    <n v="1848"/>
    <n v="1.64"/>
    <x v="1"/>
    <n v="43"/>
    <s v="US"/>
    <s v="USD"/>
    <x v="727"/>
    <x v="322"/>
    <b v="0"/>
    <b v="1"/>
    <s v="theater/plays"/>
    <n v="42.97674418604651"/>
    <x v="3"/>
    <x v="3"/>
  </r>
  <r>
    <n v="808"/>
    <s v="Harris, Medina and Mitchell"/>
    <s v="Enhanced regional flexibility"/>
    <n v="5200"/>
    <n v="1583"/>
    <n v="-0.69557692307692309"/>
    <x v="0"/>
    <n v="19"/>
    <s v="US"/>
    <s v="USD"/>
    <x v="728"/>
    <x v="731"/>
    <b v="0"/>
    <b v="0"/>
    <s v="food/food trucks"/>
    <n v="83.315789473684205"/>
    <x v="0"/>
    <x v="0"/>
  </r>
  <r>
    <n v="809"/>
    <s v="Williams and Sons"/>
    <s v="Public-key bottom-line algorithm"/>
    <n v="140800"/>
    <n v="88536"/>
    <n v="-0.37119318181818184"/>
    <x v="0"/>
    <n v="2108"/>
    <s v="CH"/>
    <s v="CHF"/>
    <x v="729"/>
    <x v="732"/>
    <b v="0"/>
    <b v="0"/>
    <s v="film &amp; video/documentary"/>
    <n v="42"/>
    <x v="4"/>
    <x v="4"/>
  </r>
  <r>
    <n v="810"/>
    <s v="Ball-Fisher"/>
    <s v="Multi-layered intangible instruction set"/>
    <n v="6400"/>
    <n v="12360"/>
    <n v="0.93125000000000002"/>
    <x v="1"/>
    <n v="221"/>
    <s v="US"/>
    <s v="USD"/>
    <x v="730"/>
    <x v="157"/>
    <b v="0"/>
    <b v="1"/>
    <s v="theater/plays"/>
    <n v="55.927601809954751"/>
    <x v="3"/>
    <x v="3"/>
  </r>
  <r>
    <n v="811"/>
    <s v="Page, Holt and Mack"/>
    <s v="Fundamental methodical emulation"/>
    <n v="92500"/>
    <n v="71320"/>
    <n v="-0.22897297297297298"/>
    <x v="0"/>
    <n v="679"/>
    <s v="US"/>
    <s v="USD"/>
    <x v="731"/>
    <x v="733"/>
    <b v="0"/>
    <b v="1"/>
    <s v="games/video games"/>
    <n v="105.03681885125184"/>
    <x v="6"/>
    <x v="11"/>
  </r>
  <r>
    <n v="812"/>
    <s v="Landry Group"/>
    <s v="Expanded value-added hardware"/>
    <n v="59700"/>
    <n v="134640"/>
    <n v="1.2552763819095478"/>
    <x v="1"/>
    <n v="2805"/>
    <s v="CA"/>
    <s v="CAD"/>
    <x v="78"/>
    <x v="734"/>
    <b v="0"/>
    <b v="0"/>
    <s v="publishing/nonfiction"/>
    <n v="48"/>
    <x v="5"/>
    <x v="9"/>
  </r>
  <r>
    <n v="813"/>
    <s v="Buckley Group"/>
    <s v="Diverse high-level attitude"/>
    <n v="3200"/>
    <n v="7661"/>
    <n v="1.3940625"/>
    <x v="1"/>
    <n v="68"/>
    <s v="US"/>
    <s v="USD"/>
    <x v="732"/>
    <x v="735"/>
    <b v="0"/>
    <b v="0"/>
    <s v="games/video games"/>
    <n v="112.66176470588235"/>
    <x v="6"/>
    <x v="11"/>
  </r>
  <r>
    <n v="814"/>
    <s v="Vincent PLC"/>
    <s v="Visionary 24hour analyzer"/>
    <n v="3200"/>
    <n v="2950"/>
    <n v="-7.8125E-2"/>
    <x v="0"/>
    <n v="36"/>
    <s v="DK"/>
    <s v="DKK"/>
    <x v="733"/>
    <x v="736"/>
    <b v="0"/>
    <b v="1"/>
    <s v="music/rock"/>
    <n v="81.944444444444443"/>
    <x v="1"/>
    <x v="1"/>
  </r>
  <r>
    <n v="815"/>
    <s v="Watson-Douglas"/>
    <s v="Centralized bandwidth-monitored leverage"/>
    <n v="9000"/>
    <n v="11721"/>
    <n v="0.30233333333333334"/>
    <x v="1"/>
    <n v="183"/>
    <s v="CA"/>
    <s v="CAD"/>
    <x v="734"/>
    <x v="737"/>
    <b v="0"/>
    <b v="0"/>
    <s v="music/rock"/>
    <n v="64.049180327868854"/>
    <x v="1"/>
    <x v="1"/>
  </r>
  <r>
    <n v="816"/>
    <s v="Jones, Casey and Jones"/>
    <s v="Ergonomic mission-critical moratorium"/>
    <n v="2300"/>
    <n v="14150"/>
    <n v="5.1521739130434785"/>
    <x v="1"/>
    <n v="133"/>
    <s v="US"/>
    <s v="USD"/>
    <x v="406"/>
    <x v="738"/>
    <b v="1"/>
    <b v="1"/>
    <s v="theater/plays"/>
    <n v="106.39097744360902"/>
    <x v="3"/>
    <x v="3"/>
  </r>
  <r>
    <n v="817"/>
    <s v="Alvarez-Bauer"/>
    <s v="Front-line intermediate moderator"/>
    <n v="51300"/>
    <n v="189192"/>
    <n v="2.687953216374269"/>
    <x v="1"/>
    <n v="2489"/>
    <s v="IT"/>
    <s v="EUR"/>
    <x v="735"/>
    <x v="739"/>
    <b v="0"/>
    <b v="1"/>
    <s v="publishing/nonfiction"/>
    <n v="76.011249497790274"/>
    <x v="5"/>
    <x v="9"/>
  </r>
  <r>
    <n v="818"/>
    <s v="Martinez LLC"/>
    <s v="Automated local secured line"/>
    <n v="700"/>
    <n v="7664"/>
    <n v="9.9485714285714284"/>
    <x v="1"/>
    <n v="69"/>
    <s v="US"/>
    <s v="USD"/>
    <x v="736"/>
    <x v="740"/>
    <b v="0"/>
    <b v="1"/>
    <s v="theater/plays"/>
    <n v="111.07246376811594"/>
    <x v="3"/>
    <x v="3"/>
  </r>
  <r>
    <n v="819"/>
    <s v="Buck-Khan"/>
    <s v="Integrated bandwidth-monitored alliance"/>
    <n v="8900"/>
    <n v="4509"/>
    <n v="-0.49337078651685395"/>
    <x v="0"/>
    <n v="47"/>
    <s v="US"/>
    <s v="USD"/>
    <x v="737"/>
    <x v="697"/>
    <b v="1"/>
    <b v="0"/>
    <s v="games/video games"/>
    <n v="95.936170212765958"/>
    <x v="6"/>
    <x v="11"/>
  </r>
  <r>
    <n v="820"/>
    <s v="Valdez, Williams and Meyer"/>
    <s v="Cross-group heuristic forecast"/>
    <n v="1500"/>
    <n v="12009"/>
    <n v="7.0060000000000002"/>
    <x v="1"/>
    <n v="279"/>
    <s v="GB"/>
    <s v="GBP"/>
    <x v="192"/>
    <x v="741"/>
    <b v="0"/>
    <b v="1"/>
    <s v="music/rock"/>
    <n v="43.043010752688176"/>
    <x v="1"/>
    <x v="1"/>
  </r>
  <r>
    <n v="821"/>
    <s v="Alvarez-Andrews"/>
    <s v="Extended impactful secured line"/>
    <n v="4900"/>
    <n v="14273"/>
    <n v="1.9128571428571428"/>
    <x v="1"/>
    <n v="210"/>
    <s v="US"/>
    <s v="USD"/>
    <x v="738"/>
    <x v="742"/>
    <b v="0"/>
    <b v="0"/>
    <s v="film &amp; video/documentary"/>
    <n v="67.966666666666669"/>
    <x v="4"/>
    <x v="4"/>
  </r>
  <r>
    <n v="822"/>
    <s v="Stewart and Sons"/>
    <s v="Distributed optimizing protocol"/>
    <n v="54000"/>
    <n v="188982"/>
    <n v="2.4996666666666667"/>
    <x v="1"/>
    <n v="2100"/>
    <s v="US"/>
    <s v="USD"/>
    <x v="739"/>
    <x v="743"/>
    <b v="0"/>
    <b v="0"/>
    <s v="music/rock"/>
    <n v="89.991428571428571"/>
    <x v="1"/>
    <x v="1"/>
  </r>
  <r>
    <n v="823"/>
    <s v="Dyer Inc"/>
    <s v="Secured well-modulated system engine"/>
    <n v="4100"/>
    <n v="14640"/>
    <n v="2.5707317073170732"/>
    <x v="1"/>
    <n v="252"/>
    <s v="US"/>
    <s v="USD"/>
    <x v="613"/>
    <x v="744"/>
    <b v="1"/>
    <b v="1"/>
    <s v="music/rock"/>
    <n v="58.095238095238095"/>
    <x v="1"/>
    <x v="1"/>
  </r>
  <r>
    <n v="824"/>
    <s v="Anderson, Williams and Cox"/>
    <s v="Streamlined national benchmark"/>
    <n v="85000"/>
    <n v="107516"/>
    <n v="0.26489411764705884"/>
    <x v="1"/>
    <n v="1280"/>
    <s v="US"/>
    <s v="USD"/>
    <x v="740"/>
    <x v="269"/>
    <b v="0"/>
    <b v="1"/>
    <s v="publishing/nonfiction"/>
    <n v="83.996875000000003"/>
    <x v="5"/>
    <x v="9"/>
  </r>
  <r>
    <n v="825"/>
    <s v="Solomon PLC"/>
    <s v="Open-architected 24/7 infrastructure"/>
    <n v="3600"/>
    <n v="13950"/>
    <n v="2.875"/>
    <x v="1"/>
    <n v="157"/>
    <s v="GB"/>
    <s v="GBP"/>
    <x v="145"/>
    <x v="745"/>
    <b v="0"/>
    <b v="0"/>
    <s v="film &amp; video/shorts"/>
    <n v="88.853503184713375"/>
    <x v="4"/>
    <x v="12"/>
  </r>
  <r>
    <n v="826"/>
    <s v="Miller-Hubbard"/>
    <s v="Digitized 6thgeneration Local Area Network"/>
    <n v="2800"/>
    <n v="12797"/>
    <n v="3.570357142857143"/>
    <x v="1"/>
    <n v="194"/>
    <s v="US"/>
    <s v="USD"/>
    <x v="741"/>
    <x v="746"/>
    <b v="0"/>
    <b v="1"/>
    <s v="theater/plays"/>
    <n v="65.963917525773198"/>
    <x v="3"/>
    <x v="3"/>
  </r>
  <r>
    <n v="827"/>
    <s v="Miranda, Martinez and Lowery"/>
    <s v="Innovative actuating artificial intelligence"/>
    <n v="2300"/>
    <n v="6134"/>
    <n v="1.6669565217391304"/>
    <x v="1"/>
    <n v="82"/>
    <s v="AU"/>
    <s v="AUD"/>
    <x v="742"/>
    <x v="747"/>
    <b v="0"/>
    <b v="1"/>
    <s v="film &amp; video/drama"/>
    <n v="74.804878048780495"/>
    <x v="4"/>
    <x v="6"/>
  </r>
  <r>
    <n v="828"/>
    <s v="Munoz, Cherry and Bell"/>
    <s v="Cross-platform reciprocal budgetary management"/>
    <n v="7100"/>
    <n v="4899"/>
    <n v="-0.31"/>
    <x v="0"/>
    <n v="70"/>
    <s v="US"/>
    <s v="USD"/>
    <x v="202"/>
    <x v="503"/>
    <b v="0"/>
    <b v="0"/>
    <s v="theater/plays"/>
    <n v="69.98571428571428"/>
    <x v="3"/>
    <x v="3"/>
  </r>
  <r>
    <n v="829"/>
    <s v="Baker-Higgins"/>
    <s v="Vision-oriented scalable portal"/>
    <n v="9600"/>
    <n v="4929"/>
    <n v="-0.48656250000000001"/>
    <x v="0"/>
    <n v="154"/>
    <s v="US"/>
    <s v="USD"/>
    <x v="743"/>
    <x v="748"/>
    <b v="0"/>
    <b v="0"/>
    <s v="theater/plays"/>
    <n v="32.006493506493506"/>
    <x v="3"/>
    <x v="3"/>
  </r>
  <r>
    <n v="830"/>
    <s v="Johnson, Turner and Carroll"/>
    <s v="Persevering zero administration knowledge user"/>
    <n v="121600"/>
    <n v="1424"/>
    <n v="-0.9882894736842105"/>
    <x v="0"/>
    <n v="22"/>
    <s v="US"/>
    <s v="USD"/>
    <x v="744"/>
    <x v="330"/>
    <b v="0"/>
    <b v="0"/>
    <s v="theater/plays"/>
    <n v="64.727272727272734"/>
    <x v="3"/>
    <x v="3"/>
  </r>
  <r>
    <n v="831"/>
    <s v="Ward PLC"/>
    <s v="Front-line bottom-line Graphic Interface"/>
    <n v="97100"/>
    <n v="105817"/>
    <n v="8.9773429454170953E-2"/>
    <x v="1"/>
    <n v="4233"/>
    <s v="US"/>
    <s v="USD"/>
    <x v="745"/>
    <x v="749"/>
    <b v="0"/>
    <b v="0"/>
    <s v="photography/photography books"/>
    <n v="24.998110087408456"/>
    <x v="7"/>
    <x v="14"/>
  </r>
  <r>
    <n v="832"/>
    <s v="Bradley, Beck and Mayo"/>
    <s v="Synergized fault-tolerant hierarchy"/>
    <n v="43200"/>
    <n v="136156"/>
    <n v="2.1517592592592591"/>
    <x v="1"/>
    <n v="1297"/>
    <s v="DK"/>
    <s v="DKK"/>
    <x v="746"/>
    <x v="750"/>
    <b v="1"/>
    <b v="0"/>
    <s v="publishing/translations"/>
    <n v="104.97764070932922"/>
    <x v="5"/>
    <x v="18"/>
  </r>
  <r>
    <n v="833"/>
    <s v="Levine, Martin and Hernandez"/>
    <s v="Expanded asynchronous groupware"/>
    <n v="6800"/>
    <n v="10723"/>
    <n v="0.57691176470588235"/>
    <x v="1"/>
    <n v="165"/>
    <s v="DK"/>
    <s v="DKK"/>
    <x v="747"/>
    <x v="751"/>
    <b v="0"/>
    <b v="0"/>
    <s v="publishing/translations"/>
    <n v="64.987878787878785"/>
    <x v="5"/>
    <x v="18"/>
  </r>
  <r>
    <n v="834"/>
    <s v="Gallegos, Wagner and Gaines"/>
    <s v="Expanded fault-tolerant emulation"/>
    <n v="7300"/>
    <n v="11228"/>
    <n v="0.53808219178082195"/>
    <x v="1"/>
    <n v="119"/>
    <s v="US"/>
    <s v="USD"/>
    <x v="362"/>
    <x v="451"/>
    <b v="0"/>
    <b v="0"/>
    <s v="theater/plays"/>
    <n v="94.352941176470594"/>
    <x v="3"/>
    <x v="3"/>
  </r>
  <r>
    <n v="835"/>
    <s v="Hodges, Smith and Kelly"/>
    <s v="Future-proofed 24hour model"/>
    <n v="86200"/>
    <n v="77355"/>
    <n v="-0.10261020881670534"/>
    <x v="0"/>
    <n v="1758"/>
    <s v="US"/>
    <s v="USD"/>
    <x v="748"/>
    <x v="752"/>
    <b v="0"/>
    <b v="0"/>
    <s v="technology/web"/>
    <n v="44.001706484641637"/>
    <x v="2"/>
    <x v="2"/>
  </r>
  <r>
    <n v="836"/>
    <s v="Macias Inc"/>
    <s v="Optimized didactic intranet"/>
    <n v="8100"/>
    <n v="6086"/>
    <n v="-0.24864197530864199"/>
    <x v="0"/>
    <n v="94"/>
    <s v="US"/>
    <s v="USD"/>
    <x v="749"/>
    <x v="753"/>
    <b v="0"/>
    <b v="0"/>
    <s v="music/indie rock"/>
    <n v="64.744680851063833"/>
    <x v="1"/>
    <x v="7"/>
  </r>
  <r>
    <n v="837"/>
    <s v="Cook-Ortiz"/>
    <s v="Right-sized dedicated standardization"/>
    <n v="17700"/>
    <n v="150960"/>
    <n v="7.5288135593220336"/>
    <x v="1"/>
    <n v="1797"/>
    <s v="US"/>
    <s v="USD"/>
    <x v="643"/>
    <x v="754"/>
    <b v="0"/>
    <b v="0"/>
    <s v="music/jazz"/>
    <n v="84.00667779632721"/>
    <x v="1"/>
    <x v="17"/>
  </r>
  <r>
    <n v="838"/>
    <s v="Jordan-Fischer"/>
    <s v="Vision-oriented high-level extranet"/>
    <n v="6400"/>
    <n v="8890"/>
    <n v="0.38906249999999998"/>
    <x v="1"/>
    <n v="261"/>
    <s v="US"/>
    <s v="USD"/>
    <x v="750"/>
    <x v="755"/>
    <b v="0"/>
    <b v="0"/>
    <s v="theater/plays"/>
    <n v="34.061302681992338"/>
    <x v="3"/>
    <x v="3"/>
  </r>
  <r>
    <n v="839"/>
    <s v="Pierce-Ramirez"/>
    <s v="Organized scalable initiative"/>
    <n v="7700"/>
    <n v="14644"/>
    <n v="0.90181818181818185"/>
    <x v="1"/>
    <n v="157"/>
    <s v="US"/>
    <s v="USD"/>
    <x v="751"/>
    <x v="756"/>
    <b v="0"/>
    <b v="1"/>
    <s v="film &amp; video/documentary"/>
    <n v="93.273885350318466"/>
    <x v="4"/>
    <x v="4"/>
  </r>
  <r>
    <n v="840"/>
    <s v="Howell and Sons"/>
    <s v="Enhanced regional moderator"/>
    <n v="116300"/>
    <n v="116583"/>
    <n v="2.4333619948409286E-3"/>
    <x v="1"/>
    <n v="3533"/>
    <s v="US"/>
    <s v="USD"/>
    <x v="752"/>
    <x v="757"/>
    <b v="0"/>
    <b v="1"/>
    <s v="theater/plays"/>
    <n v="32.998301726577978"/>
    <x v="3"/>
    <x v="3"/>
  </r>
  <r>
    <n v="841"/>
    <s v="Garcia, Dunn and Richardson"/>
    <s v="Automated even-keeled emulation"/>
    <n v="9100"/>
    <n v="12991"/>
    <n v="0.42758241758241761"/>
    <x v="1"/>
    <n v="155"/>
    <s v="US"/>
    <s v="USD"/>
    <x v="753"/>
    <x v="758"/>
    <b v="0"/>
    <b v="0"/>
    <s v="technology/web"/>
    <n v="83.812903225806451"/>
    <x v="2"/>
    <x v="2"/>
  </r>
  <r>
    <n v="842"/>
    <s v="Lawson and Sons"/>
    <s v="Reverse-engineered multi-tasking product"/>
    <n v="1500"/>
    <n v="8447"/>
    <n v="4.6313333333333331"/>
    <x v="1"/>
    <n v="132"/>
    <s v="IT"/>
    <s v="EUR"/>
    <x v="754"/>
    <x v="759"/>
    <b v="0"/>
    <b v="0"/>
    <s v="technology/wearables"/>
    <n v="63.992424242424242"/>
    <x v="2"/>
    <x v="8"/>
  </r>
  <r>
    <n v="843"/>
    <s v="Porter-Hicks"/>
    <s v="De-engineered next generation parallelism"/>
    <n v="8800"/>
    <n v="2703"/>
    <n v="-0.69284090909090912"/>
    <x v="0"/>
    <n v="33"/>
    <s v="US"/>
    <s v="USD"/>
    <x v="755"/>
    <x v="760"/>
    <b v="0"/>
    <b v="0"/>
    <s v="photography/photography books"/>
    <n v="81.909090909090907"/>
    <x v="7"/>
    <x v="14"/>
  </r>
  <r>
    <n v="844"/>
    <s v="Rodriguez-Hansen"/>
    <s v="Intuitive cohesive groupware"/>
    <n v="8800"/>
    <n v="8747"/>
    <n v="-6.0227272727272725E-3"/>
    <x v="3"/>
    <n v="94"/>
    <s v="US"/>
    <s v="USD"/>
    <x v="756"/>
    <x v="761"/>
    <b v="0"/>
    <b v="0"/>
    <s v="film &amp; video/documentary"/>
    <n v="93.053191489361708"/>
    <x v="4"/>
    <x v="4"/>
  </r>
  <r>
    <n v="845"/>
    <s v="Williams LLC"/>
    <s v="Up-sized high-level access"/>
    <n v="69900"/>
    <n v="138087"/>
    <n v="0.97549356223175965"/>
    <x v="1"/>
    <n v="1354"/>
    <s v="GB"/>
    <s v="GBP"/>
    <x v="757"/>
    <x v="78"/>
    <b v="0"/>
    <b v="0"/>
    <s v="technology/web"/>
    <n v="101.98449039881831"/>
    <x v="2"/>
    <x v="2"/>
  </r>
  <r>
    <n v="846"/>
    <s v="Cooper, Stanley and Bryant"/>
    <s v="Phased empowering success"/>
    <n v="1000"/>
    <n v="5085"/>
    <n v="4.085"/>
    <x v="1"/>
    <n v="48"/>
    <s v="US"/>
    <s v="USD"/>
    <x v="758"/>
    <x v="762"/>
    <b v="1"/>
    <b v="1"/>
    <s v="technology/web"/>
    <n v="105.9375"/>
    <x v="2"/>
    <x v="2"/>
  </r>
  <r>
    <n v="847"/>
    <s v="Miller, Glenn and Adams"/>
    <s v="Distributed actuating project"/>
    <n v="4700"/>
    <n v="11174"/>
    <n v="1.3774468085106384"/>
    <x v="1"/>
    <n v="110"/>
    <s v="US"/>
    <s v="USD"/>
    <x v="759"/>
    <x v="763"/>
    <b v="0"/>
    <b v="0"/>
    <s v="food/food trucks"/>
    <n v="101.58181818181818"/>
    <x v="0"/>
    <x v="0"/>
  </r>
  <r>
    <n v="848"/>
    <s v="Cole, Salazar and Moreno"/>
    <s v="Robust motivating orchestration"/>
    <n v="3200"/>
    <n v="10831"/>
    <n v="2.3846875000000001"/>
    <x v="1"/>
    <n v="172"/>
    <s v="US"/>
    <s v="USD"/>
    <x v="760"/>
    <x v="764"/>
    <b v="0"/>
    <b v="0"/>
    <s v="film &amp; video/drama"/>
    <n v="62.970930232558139"/>
    <x v="4"/>
    <x v="6"/>
  </r>
  <r>
    <n v="849"/>
    <s v="Jones-Ryan"/>
    <s v="Vision-oriented uniform instruction set"/>
    <n v="6700"/>
    <n v="8917"/>
    <n v="0.33089552238805969"/>
    <x v="1"/>
    <n v="307"/>
    <s v="US"/>
    <s v="USD"/>
    <x v="761"/>
    <x v="765"/>
    <b v="0"/>
    <b v="1"/>
    <s v="music/indie rock"/>
    <n v="29.045602605863191"/>
    <x v="1"/>
    <x v="7"/>
  </r>
  <r>
    <n v="850"/>
    <s v="Hood, Perez and Meadows"/>
    <s v="Cross-group upward-trending hierarchy"/>
    <n v="100"/>
    <n v="1"/>
    <n v="-0.99"/>
    <x v="0"/>
    <n v="1"/>
    <s v="US"/>
    <s v="USD"/>
    <x v="762"/>
    <x v="539"/>
    <b v="1"/>
    <b v="0"/>
    <s v="music/rock"/>
    <n v="1"/>
    <x v="1"/>
    <x v="1"/>
  </r>
  <r>
    <n v="851"/>
    <s v="Bright and Sons"/>
    <s v="Object-based needs-based info-mediaries"/>
    <n v="6000"/>
    <n v="12468"/>
    <n v="1.0780000000000001"/>
    <x v="1"/>
    <n v="160"/>
    <s v="US"/>
    <s v="USD"/>
    <x v="444"/>
    <x v="766"/>
    <b v="0"/>
    <b v="0"/>
    <s v="music/electric music"/>
    <n v="77.924999999999997"/>
    <x v="1"/>
    <x v="5"/>
  </r>
  <r>
    <n v="852"/>
    <s v="Brady Ltd"/>
    <s v="Open-source reciprocal standardization"/>
    <n v="4900"/>
    <n v="2505"/>
    <n v="-0.48877551020408161"/>
    <x v="0"/>
    <n v="31"/>
    <s v="US"/>
    <s v="USD"/>
    <x v="763"/>
    <x v="422"/>
    <b v="0"/>
    <b v="1"/>
    <s v="games/video games"/>
    <n v="80.806451612903231"/>
    <x v="6"/>
    <x v="11"/>
  </r>
  <r>
    <n v="853"/>
    <s v="Collier LLC"/>
    <s v="Secured well-modulated projection"/>
    <n v="17100"/>
    <n v="111502"/>
    <n v="5.5205847953216374"/>
    <x v="1"/>
    <n v="1467"/>
    <s v="CA"/>
    <s v="CAD"/>
    <x v="764"/>
    <x v="767"/>
    <b v="0"/>
    <b v="1"/>
    <s v="music/indie rock"/>
    <n v="76.006816632583508"/>
    <x v="1"/>
    <x v="7"/>
  </r>
  <r>
    <n v="854"/>
    <s v="Campbell, Thomas and Obrien"/>
    <s v="Multi-channeled secondary middleware"/>
    <n v="171000"/>
    <n v="194309"/>
    <n v="0.13630994152046783"/>
    <x v="1"/>
    <n v="2662"/>
    <s v="CA"/>
    <s v="CAD"/>
    <x v="765"/>
    <x v="768"/>
    <b v="0"/>
    <b v="0"/>
    <s v="publishing/fiction"/>
    <n v="72.993613824192337"/>
    <x v="5"/>
    <x v="13"/>
  </r>
  <r>
    <n v="855"/>
    <s v="Moses-Terry"/>
    <s v="Horizontal clear-thinking framework"/>
    <n v="23400"/>
    <n v="23956"/>
    <n v="2.376068376068376E-2"/>
    <x v="1"/>
    <n v="452"/>
    <s v="AU"/>
    <s v="AUD"/>
    <x v="766"/>
    <x v="214"/>
    <b v="0"/>
    <b v="0"/>
    <s v="theater/plays"/>
    <n v="53"/>
    <x v="3"/>
    <x v="3"/>
  </r>
  <r>
    <n v="856"/>
    <s v="Williams and Sons"/>
    <s v="Profound composite core"/>
    <n v="2400"/>
    <n v="8558"/>
    <n v="2.5658333333333334"/>
    <x v="1"/>
    <n v="158"/>
    <s v="US"/>
    <s v="USD"/>
    <x v="767"/>
    <x v="769"/>
    <b v="0"/>
    <b v="0"/>
    <s v="food/food trucks"/>
    <n v="54.164556962025316"/>
    <x v="0"/>
    <x v="0"/>
  </r>
  <r>
    <n v="857"/>
    <s v="Miranda, Gray and Hale"/>
    <s v="Programmable disintermediate matrices"/>
    <n v="5300"/>
    <n v="7413"/>
    <n v="0.39867924528301885"/>
    <x v="1"/>
    <n v="225"/>
    <s v="CH"/>
    <s v="CHF"/>
    <x v="768"/>
    <x v="770"/>
    <b v="1"/>
    <b v="0"/>
    <s v="film &amp; video/shorts"/>
    <n v="32.946666666666665"/>
    <x v="4"/>
    <x v="12"/>
  </r>
  <r>
    <n v="858"/>
    <s v="Ayala, Crawford and Taylor"/>
    <s v="Realigned 5thgeneration knowledge user"/>
    <n v="4000"/>
    <n v="2778"/>
    <n v="-0.30549999999999999"/>
    <x v="0"/>
    <n v="35"/>
    <s v="US"/>
    <s v="USD"/>
    <x v="769"/>
    <x v="771"/>
    <b v="1"/>
    <b v="0"/>
    <s v="food/food trucks"/>
    <n v="79.371428571428567"/>
    <x v="0"/>
    <x v="0"/>
  </r>
  <r>
    <n v="859"/>
    <s v="Martinez Ltd"/>
    <s v="Multi-layered upward-trending groupware"/>
    <n v="7300"/>
    <n v="2594"/>
    <n v="-0.64465753424657535"/>
    <x v="0"/>
    <n v="63"/>
    <s v="US"/>
    <s v="USD"/>
    <x v="770"/>
    <x v="250"/>
    <b v="0"/>
    <b v="1"/>
    <s v="theater/plays"/>
    <n v="41.174603174603178"/>
    <x v="3"/>
    <x v="3"/>
  </r>
  <r>
    <n v="860"/>
    <s v="Lee PLC"/>
    <s v="Re-contextualized leadingedge firmware"/>
    <n v="2000"/>
    <n v="5033"/>
    <n v="1.5165"/>
    <x v="1"/>
    <n v="65"/>
    <s v="US"/>
    <s v="USD"/>
    <x v="771"/>
    <x v="772"/>
    <b v="0"/>
    <b v="1"/>
    <s v="technology/wearables"/>
    <n v="77.430769230769229"/>
    <x v="2"/>
    <x v="8"/>
  </r>
  <r>
    <n v="861"/>
    <s v="Young, Ramsey and Powell"/>
    <s v="Devolved disintermediate analyzer"/>
    <n v="8800"/>
    <n v="9317"/>
    <n v="5.8749999999999997E-2"/>
    <x v="1"/>
    <n v="163"/>
    <s v="US"/>
    <s v="USD"/>
    <x v="772"/>
    <x v="773"/>
    <b v="0"/>
    <b v="0"/>
    <s v="theater/plays"/>
    <n v="57.159509202453989"/>
    <x v="3"/>
    <x v="3"/>
  </r>
  <r>
    <n v="862"/>
    <s v="Lewis and Sons"/>
    <s v="Profound disintermediate open system"/>
    <n v="3500"/>
    <n v="6560"/>
    <n v="0.87428571428571433"/>
    <x v="1"/>
    <n v="85"/>
    <s v="US"/>
    <s v="USD"/>
    <x v="773"/>
    <x v="774"/>
    <b v="0"/>
    <b v="0"/>
    <s v="theater/plays"/>
    <n v="77.17647058823529"/>
    <x v="3"/>
    <x v="3"/>
  </r>
  <r>
    <n v="863"/>
    <s v="Davis-Johnson"/>
    <s v="Automated reciprocal protocol"/>
    <n v="1400"/>
    <n v="5415"/>
    <n v="2.8678571428571429"/>
    <x v="1"/>
    <n v="217"/>
    <s v="US"/>
    <s v="USD"/>
    <x v="774"/>
    <x v="331"/>
    <b v="0"/>
    <b v="1"/>
    <s v="film &amp; video/television"/>
    <n v="24.953917050691246"/>
    <x v="4"/>
    <x v="19"/>
  </r>
  <r>
    <n v="864"/>
    <s v="Stevenson-Thompson"/>
    <s v="Automated static workforce"/>
    <n v="4200"/>
    <n v="14577"/>
    <n v="2.4707142857142856"/>
    <x v="1"/>
    <n v="150"/>
    <s v="US"/>
    <s v="USD"/>
    <x v="775"/>
    <x v="775"/>
    <b v="0"/>
    <b v="0"/>
    <s v="film &amp; video/shorts"/>
    <n v="97.18"/>
    <x v="4"/>
    <x v="12"/>
  </r>
  <r>
    <n v="865"/>
    <s v="Ellis, Smith and Armstrong"/>
    <s v="Horizontal attitude-oriented help-desk"/>
    <n v="81000"/>
    <n v="150515"/>
    <n v="0.8582098765432099"/>
    <x v="1"/>
    <n v="3272"/>
    <s v="US"/>
    <s v="USD"/>
    <x v="776"/>
    <x v="776"/>
    <b v="0"/>
    <b v="0"/>
    <s v="theater/plays"/>
    <n v="46.000916870415651"/>
    <x v="3"/>
    <x v="3"/>
  </r>
  <r>
    <n v="866"/>
    <s v="Jackson-Brown"/>
    <s v="Versatile 5thgeneration matrices"/>
    <n v="182800"/>
    <n v="79045"/>
    <n v="-0.56758752735229756"/>
    <x v="3"/>
    <n v="898"/>
    <s v="US"/>
    <s v="USD"/>
    <x v="777"/>
    <x v="777"/>
    <b v="0"/>
    <b v="0"/>
    <s v="photography/photography books"/>
    <n v="88.023385300668153"/>
    <x v="7"/>
    <x v="14"/>
  </r>
  <r>
    <n v="867"/>
    <s v="Kane, Pruitt and Rivera"/>
    <s v="Cross-platform next generation service-desk"/>
    <n v="4800"/>
    <n v="7797"/>
    <n v="0.62437500000000001"/>
    <x v="1"/>
    <n v="300"/>
    <s v="US"/>
    <s v="USD"/>
    <x v="778"/>
    <x v="778"/>
    <b v="0"/>
    <b v="0"/>
    <s v="food/food trucks"/>
    <n v="25.99"/>
    <x v="0"/>
    <x v="0"/>
  </r>
  <r>
    <n v="868"/>
    <s v="Wood, Buckley and Meza"/>
    <s v="Front-line web-enabled installation"/>
    <n v="7000"/>
    <n v="12939"/>
    <n v="0.84842857142857142"/>
    <x v="1"/>
    <n v="126"/>
    <s v="US"/>
    <s v="USD"/>
    <x v="779"/>
    <x v="779"/>
    <b v="0"/>
    <b v="0"/>
    <s v="theater/plays"/>
    <n v="102.69047619047619"/>
    <x v="3"/>
    <x v="3"/>
  </r>
  <r>
    <n v="869"/>
    <s v="Brown-Williams"/>
    <s v="Multi-channeled responsive product"/>
    <n v="161900"/>
    <n v="38376"/>
    <n v="-0.76296479308214948"/>
    <x v="0"/>
    <n v="526"/>
    <s v="US"/>
    <s v="USD"/>
    <x v="780"/>
    <x v="780"/>
    <b v="0"/>
    <b v="0"/>
    <s v="film &amp; video/drama"/>
    <n v="72.958174904942965"/>
    <x v="4"/>
    <x v="6"/>
  </r>
  <r>
    <n v="870"/>
    <s v="Hansen-Austin"/>
    <s v="Adaptive demand-driven encryption"/>
    <n v="7700"/>
    <n v="6920"/>
    <n v="-0.1012987012987013"/>
    <x v="0"/>
    <n v="121"/>
    <s v="US"/>
    <s v="USD"/>
    <x v="335"/>
    <x v="781"/>
    <b v="0"/>
    <b v="0"/>
    <s v="theater/plays"/>
    <n v="57.190082644628099"/>
    <x v="3"/>
    <x v="3"/>
  </r>
  <r>
    <n v="871"/>
    <s v="Santana-George"/>
    <s v="Re-engineered client-driven knowledge user"/>
    <n v="71500"/>
    <n v="194912"/>
    <n v="1.7260419580419581"/>
    <x v="1"/>
    <n v="2320"/>
    <s v="US"/>
    <s v="USD"/>
    <x v="535"/>
    <x v="782"/>
    <b v="0"/>
    <b v="1"/>
    <s v="theater/plays"/>
    <n v="84.013793103448279"/>
    <x v="3"/>
    <x v="3"/>
  </r>
  <r>
    <n v="872"/>
    <s v="Davis LLC"/>
    <s v="Compatible logistical paradigm"/>
    <n v="4700"/>
    <n v="7992"/>
    <n v="0.70042553191489365"/>
    <x v="1"/>
    <n v="81"/>
    <s v="AU"/>
    <s v="AUD"/>
    <x v="270"/>
    <x v="783"/>
    <b v="0"/>
    <b v="0"/>
    <s v="film &amp; video/science fiction"/>
    <n v="98.666666666666671"/>
    <x v="4"/>
    <x v="22"/>
  </r>
  <r>
    <n v="873"/>
    <s v="Vazquez, Ochoa and Clark"/>
    <s v="Intuitive value-added installation"/>
    <n v="42100"/>
    <n v="79268"/>
    <n v="0.88285035629453679"/>
    <x v="1"/>
    <n v="1887"/>
    <s v="US"/>
    <s v="USD"/>
    <x v="781"/>
    <x v="393"/>
    <b v="0"/>
    <b v="0"/>
    <s v="photography/photography books"/>
    <n v="42.007419183889773"/>
    <x v="7"/>
    <x v="14"/>
  </r>
  <r>
    <n v="874"/>
    <s v="Chung-Nguyen"/>
    <s v="Managed discrete parallelism"/>
    <n v="40200"/>
    <n v="139468"/>
    <n v="2.4693532338308457"/>
    <x v="1"/>
    <n v="4358"/>
    <s v="US"/>
    <s v="USD"/>
    <x v="782"/>
    <x v="784"/>
    <b v="0"/>
    <b v="1"/>
    <s v="photography/photography books"/>
    <n v="32.002753556677376"/>
    <x v="7"/>
    <x v="14"/>
  </r>
  <r>
    <n v="875"/>
    <s v="Mueller-Harmon"/>
    <s v="Implemented tangible approach"/>
    <n v="7900"/>
    <n v="5465"/>
    <n v="-0.3082278481012658"/>
    <x v="0"/>
    <n v="67"/>
    <s v="US"/>
    <s v="USD"/>
    <x v="783"/>
    <x v="785"/>
    <b v="0"/>
    <b v="0"/>
    <s v="music/rock"/>
    <n v="81.567164179104481"/>
    <x v="1"/>
    <x v="1"/>
  </r>
  <r>
    <n v="876"/>
    <s v="Dixon, Perez and Banks"/>
    <s v="Re-engineered encompassing definition"/>
    <n v="8300"/>
    <n v="2111"/>
    <n v="-0.74566265060240966"/>
    <x v="0"/>
    <n v="57"/>
    <s v="CA"/>
    <s v="CAD"/>
    <x v="784"/>
    <x v="229"/>
    <b v="0"/>
    <b v="0"/>
    <s v="photography/photography books"/>
    <n v="37.035087719298247"/>
    <x v="7"/>
    <x v="14"/>
  </r>
  <r>
    <n v="877"/>
    <s v="Estrada Group"/>
    <s v="Multi-lateral uniform collaboration"/>
    <n v="163600"/>
    <n v="126628"/>
    <n v="-0.22599022004889976"/>
    <x v="0"/>
    <n v="1229"/>
    <s v="US"/>
    <s v="USD"/>
    <x v="785"/>
    <x v="786"/>
    <b v="0"/>
    <b v="0"/>
    <s v="food/food trucks"/>
    <n v="103.033360455655"/>
    <x v="0"/>
    <x v="0"/>
  </r>
  <r>
    <n v="878"/>
    <s v="Lutz Group"/>
    <s v="Enterprise-wide foreground paradigm"/>
    <n v="2700"/>
    <n v="1012"/>
    <n v="-0.62518518518518518"/>
    <x v="0"/>
    <n v="12"/>
    <s v="IT"/>
    <s v="EUR"/>
    <x v="786"/>
    <x v="787"/>
    <b v="0"/>
    <b v="0"/>
    <s v="music/metal"/>
    <n v="84.333333333333329"/>
    <x v="1"/>
    <x v="16"/>
  </r>
  <r>
    <n v="879"/>
    <s v="Ortiz Inc"/>
    <s v="Stand-alone incremental parallelism"/>
    <n v="1000"/>
    <n v="5438"/>
    <n v="4.4379999999999997"/>
    <x v="1"/>
    <n v="53"/>
    <s v="US"/>
    <s v="USD"/>
    <x v="787"/>
    <x v="341"/>
    <b v="0"/>
    <b v="0"/>
    <s v="publishing/nonfiction"/>
    <n v="102.60377358490567"/>
    <x v="5"/>
    <x v="9"/>
  </r>
  <r>
    <n v="880"/>
    <s v="Craig, Ellis and Miller"/>
    <s v="Persevering 5thgeneration throughput"/>
    <n v="84500"/>
    <n v="193101"/>
    <n v="1.2852189349112426"/>
    <x v="1"/>
    <n v="2414"/>
    <s v="US"/>
    <s v="USD"/>
    <x v="788"/>
    <x v="788"/>
    <b v="0"/>
    <b v="0"/>
    <s v="music/electric music"/>
    <n v="79.992129246064621"/>
    <x v="1"/>
    <x v="5"/>
  </r>
  <r>
    <n v="881"/>
    <s v="Charles Inc"/>
    <s v="Implemented object-oriented synergy"/>
    <n v="81300"/>
    <n v="31665"/>
    <n v="-0.61051660516605166"/>
    <x v="0"/>
    <n v="452"/>
    <s v="US"/>
    <s v="USD"/>
    <x v="330"/>
    <x v="789"/>
    <b v="0"/>
    <b v="1"/>
    <s v="theater/plays"/>
    <n v="70.055309734513273"/>
    <x v="3"/>
    <x v="3"/>
  </r>
  <r>
    <n v="882"/>
    <s v="White-Rosario"/>
    <s v="Balanced demand-driven definition"/>
    <n v="800"/>
    <n v="2960"/>
    <n v="2.7"/>
    <x v="1"/>
    <n v="80"/>
    <s v="US"/>
    <s v="USD"/>
    <x v="789"/>
    <x v="790"/>
    <b v="0"/>
    <b v="0"/>
    <s v="theater/plays"/>
    <n v="37"/>
    <x v="3"/>
    <x v="3"/>
  </r>
  <r>
    <n v="883"/>
    <s v="Simmons-Villarreal"/>
    <s v="Customer-focused mobile Graphic Interface"/>
    <n v="3400"/>
    <n v="8089"/>
    <n v="1.3791176470588236"/>
    <x v="1"/>
    <n v="193"/>
    <s v="US"/>
    <s v="USD"/>
    <x v="790"/>
    <x v="791"/>
    <b v="0"/>
    <b v="0"/>
    <s v="film &amp; video/shorts"/>
    <n v="41.911917098445599"/>
    <x v="4"/>
    <x v="12"/>
  </r>
  <r>
    <n v="884"/>
    <s v="Strickland Group"/>
    <s v="Horizontal secondary interface"/>
    <n v="170800"/>
    <n v="109374"/>
    <n v="-0.35963700234192036"/>
    <x v="0"/>
    <n v="1886"/>
    <s v="US"/>
    <s v="USD"/>
    <x v="791"/>
    <x v="792"/>
    <b v="0"/>
    <b v="1"/>
    <s v="theater/plays"/>
    <n v="57.992576882290564"/>
    <x v="3"/>
    <x v="3"/>
  </r>
  <r>
    <n v="885"/>
    <s v="Lynch Ltd"/>
    <s v="Virtual analyzing collaboration"/>
    <n v="1800"/>
    <n v="2129"/>
    <n v="0.18277777777777779"/>
    <x v="1"/>
    <n v="52"/>
    <s v="US"/>
    <s v="USD"/>
    <x v="792"/>
    <x v="556"/>
    <b v="0"/>
    <b v="0"/>
    <s v="theater/plays"/>
    <n v="40.942307692307693"/>
    <x v="3"/>
    <x v="3"/>
  </r>
  <r>
    <n v="886"/>
    <s v="Sanders LLC"/>
    <s v="Multi-tiered explicit focus group"/>
    <n v="150600"/>
    <n v="127745"/>
    <n v="-0.15175962815405047"/>
    <x v="0"/>
    <n v="1825"/>
    <s v="US"/>
    <s v="USD"/>
    <x v="793"/>
    <x v="488"/>
    <b v="0"/>
    <b v="0"/>
    <s v="music/indie rock"/>
    <n v="69.9972602739726"/>
    <x v="1"/>
    <x v="7"/>
  </r>
  <r>
    <n v="887"/>
    <s v="Cooper LLC"/>
    <s v="Multi-layered systematic knowledgebase"/>
    <n v="7800"/>
    <n v="2289"/>
    <n v="-0.70653846153846156"/>
    <x v="0"/>
    <n v="31"/>
    <s v="US"/>
    <s v="USD"/>
    <x v="794"/>
    <x v="232"/>
    <b v="0"/>
    <b v="1"/>
    <s v="theater/plays"/>
    <n v="73.838709677419359"/>
    <x v="3"/>
    <x v="3"/>
  </r>
  <r>
    <n v="888"/>
    <s v="Palmer Ltd"/>
    <s v="Reverse-engineered uniform knowledge user"/>
    <n v="5800"/>
    <n v="12174"/>
    <n v="1.0989655172413793"/>
    <x v="1"/>
    <n v="290"/>
    <s v="US"/>
    <s v="USD"/>
    <x v="795"/>
    <x v="793"/>
    <b v="0"/>
    <b v="0"/>
    <s v="theater/plays"/>
    <n v="41.979310344827589"/>
    <x v="3"/>
    <x v="3"/>
  </r>
  <r>
    <n v="889"/>
    <s v="Santos Group"/>
    <s v="Secured dynamic capacity"/>
    <n v="5600"/>
    <n v="9508"/>
    <n v="0.69785714285714284"/>
    <x v="1"/>
    <n v="122"/>
    <s v="US"/>
    <s v="USD"/>
    <x v="796"/>
    <x v="794"/>
    <b v="0"/>
    <b v="1"/>
    <s v="music/electric music"/>
    <n v="77.93442622950819"/>
    <x v="1"/>
    <x v="5"/>
  </r>
  <r>
    <n v="890"/>
    <s v="Christian, Kim and Jimenez"/>
    <s v="Devolved foreground throughput"/>
    <n v="134400"/>
    <n v="155849"/>
    <n v="0.1595907738095238"/>
    <x v="1"/>
    <n v="1470"/>
    <s v="US"/>
    <s v="USD"/>
    <x v="797"/>
    <x v="138"/>
    <b v="0"/>
    <b v="0"/>
    <s v="music/indie rock"/>
    <n v="106.01972789115646"/>
    <x v="1"/>
    <x v="7"/>
  </r>
  <r>
    <n v="891"/>
    <s v="Williams, Price and Hurley"/>
    <s v="Synchronized demand-driven infrastructure"/>
    <n v="3000"/>
    <n v="7758"/>
    <n v="1.5860000000000001"/>
    <x v="1"/>
    <n v="165"/>
    <s v="CA"/>
    <s v="CAD"/>
    <x v="798"/>
    <x v="795"/>
    <b v="0"/>
    <b v="0"/>
    <s v="film &amp; video/documentary"/>
    <n v="47.018181818181816"/>
    <x v="4"/>
    <x v="4"/>
  </r>
  <r>
    <n v="892"/>
    <s v="Anderson, Parks and Estrada"/>
    <s v="Realigned discrete structure"/>
    <n v="6000"/>
    <n v="13835"/>
    <n v="1.3058333333333334"/>
    <x v="1"/>
    <n v="182"/>
    <s v="US"/>
    <s v="USD"/>
    <x v="799"/>
    <x v="796"/>
    <b v="0"/>
    <b v="0"/>
    <s v="publishing/translations"/>
    <n v="76.016483516483518"/>
    <x v="5"/>
    <x v="18"/>
  </r>
  <r>
    <n v="893"/>
    <s v="Collins-Martinez"/>
    <s v="Progressive grid-enabled website"/>
    <n v="8400"/>
    <n v="10770"/>
    <n v="0.28214285714285714"/>
    <x v="1"/>
    <n v="199"/>
    <s v="IT"/>
    <s v="EUR"/>
    <x v="800"/>
    <x v="797"/>
    <b v="0"/>
    <b v="1"/>
    <s v="film &amp; video/documentary"/>
    <n v="54.120603015075375"/>
    <x v="4"/>
    <x v="4"/>
  </r>
  <r>
    <n v="894"/>
    <s v="Barrett Inc"/>
    <s v="Organic cohesive neural-net"/>
    <n v="1700"/>
    <n v="3208"/>
    <n v="0.88705882352941179"/>
    <x v="1"/>
    <n v="56"/>
    <s v="GB"/>
    <s v="GBP"/>
    <x v="801"/>
    <x v="798"/>
    <b v="0"/>
    <b v="1"/>
    <s v="film &amp; video/television"/>
    <n v="57.285714285714285"/>
    <x v="4"/>
    <x v="19"/>
  </r>
  <r>
    <n v="895"/>
    <s v="Adams-Rollins"/>
    <s v="Integrated demand-driven info-mediaries"/>
    <n v="159800"/>
    <n v="11108"/>
    <n v="-0.93048811013767208"/>
    <x v="0"/>
    <n v="107"/>
    <s v="US"/>
    <s v="USD"/>
    <x v="802"/>
    <x v="799"/>
    <b v="0"/>
    <b v="0"/>
    <s v="theater/plays"/>
    <n v="103.81308411214954"/>
    <x v="3"/>
    <x v="3"/>
  </r>
  <r>
    <n v="896"/>
    <s v="Wright-Bryant"/>
    <s v="Reverse-engineered client-server extranet"/>
    <n v="19800"/>
    <n v="153338"/>
    <n v="6.7443434343434348"/>
    <x v="1"/>
    <n v="1460"/>
    <s v="AU"/>
    <s v="AUD"/>
    <x v="803"/>
    <x v="800"/>
    <b v="0"/>
    <b v="1"/>
    <s v="food/food trucks"/>
    <n v="105.02602739726028"/>
    <x v="0"/>
    <x v="0"/>
  </r>
  <r>
    <n v="897"/>
    <s v="Berry-Cannon"/>
    <s v="Organized discrete encoding"/>
    <n v="8800"/>
    <n v="2437"/>
    <n v="-0.72306818181818178"/>
    <x v="0"/>
    <n v="27"/>
    <s v="US"/>
    <s v="USD"/>
    <x v="212"/>
    <x v="368"/>
    <b v="0"/>
    <b v="0"/>
    <s v="theater/plays"/>
    <n v="90.259259259259252"/>
    <x v="3"/>
    <x v="3"/>
  </r>
  <r>
    <n v="898"/>
    <s v="Davis-Gonzalez"/>
    <s v="Balanced regional flexibility"/>
    <n v="179100"/>
    <n v="93991"/>
    <n v="-0.4752037967615857"/>
    <x v="0"/>
    <n v="1221"/>
    <s v="US"/>
    <s v="USD"/>
    <x v="804"/>
    <x v="801"/>
    <b v="0"/>
    <b v="0"/>
    <s v="film &amp; video/documentary"/>
    <n v="76.978705978705975"/>
    <x v="4"/>
    <x v="4"/>
  </r>
  <r>
    <n v="899"/>
    <s v="Best-Young"/>
    <s v="Implemented multimedia time-frame"/>
    <n v="3100"/>
    <n v="12620"/>
    <n v="3.0709677419354837"/>
    <x v="1"/>
    <n v="123"/>
    <s v="CH"/>
    <s v="CHF"/>
    <x v="805"/>
    <x v="802"/>
    <b v="0"/>
    <b v="0"/>
    <s v="music/jazz"/>
    <n v="102.60162601626017"/>
    <x v="1"/>
    <x v="17"/>
  </r>
  <r>
    <n v="900"/>
    <s v="Powers, Smith and Deleon"/>
    <s v="Enhanced uniform service-desk"/>
    <n v="100"/>
    <n v="2"/>
    <n v="-0.98"/>
    <x v="0"/>
    <n v="1"/>
    <s v="US"/>
    <s v="USD"/>
    <x v="806"/>
    <x v="803"/>
    <b v="0"/>
    <b v="1"/>
    <s v="technology/web"/>
    <n v="2"/>
    <x v="2"/>
    <x v="2"/>
  </r>
  <r>
    <n v="901"/>
    <s v="Hogan Group"/>
    <s v="Versatile bottom-line definition"/>
    <n v="5600"/>
    <n v="8746"/>
    <n v="0.56178571428571433"/>
    <x v="1"/>
    <n v="159"/>
    <s v="US"/>
    <s v="USD"/>
    <x v="807"/>
    <x v="482"/>
    <b v="0"/>
    <b v="1"/>
    <s v="music/rock"/>
    <n v="55.0062893081761"/>
    <x v="1"/>
    <x v="1"/>
  </r>
  <r>
    <n v="902"/>
    <s v="Wang, Silva and Byrd"/>
    <s v="Integrated bifurcated software"/>
    <n v="1400"/>
    <n v="3534"/>
    <n v="1.5242857142857142"/>
    <x v="1"/>
    <n v="110"/>
    <s v="US"/>
    <s v="USD"/>
    <x v="722"/>
    <x v="496"/>
    <b v="0"/>
    <b v="0"/>
    <s v="technology/web"/>
    <n v="32.127272727272725"/>
    <x v="2"/>
    <x v="2"/>
  </r>
  <r>
    <n v="903"/>
    <s v="Parker-Morris"/>
    <s v="Assimilated next generation instruction set"/>
    <n v="41000"/>
    <n v="709"/>
    <n v="-0.98270731707317072"/>
    <x v="2"/>
    <n v="14"/>
    <s v="US"/>
    <s v="USD"/>
    <x v="477"/>
    <x v="804"/>
    <b v="0"/>
    <b v="1"/>
    <s v="publishing/nonfiction"/>
    <n v="50.642857142857146"/>
    <x v="5"/>
    <x v="9"/>
  </r>
  <r>
    <n v="904"/>
    <s v="Rodriguez, Johnson and Jackson"/>
    <s v="Digitized foreground array"/>
    <n v="6500"/>
    <n v="795"/>
    <n v="-0.87769230769230766"/>
    <x v="0"/>
    <n v="16"/>
    <s v="US"/>
    <s v="USD"/>
    <x v="259"/>
    <x v="805"/>
    <b v="0"/>
    <b v="0"/>
    <s v="publishing/radio &amp; podcasts"/>
    <n v="49.6875"/>
    <x v="5"/>
    <x v="15"/>
  </r>
  <r>
    <n v="905"/>
    <s v="Haynes PLC"/>
    <s v="Re-engineered clear-thinking project"/>
    <n v="7900"/>
    <n v="12955"/>
    <n v="0.63987341772151896"/>
    <x v="1"/>
    <n v="236"/>
    <s v="US"/>
    <s v="USD"/>
    <x v="9"/>
    <x v="806"/>
    <b v="0"/>
    <b v="0"/>
    <s v="theater/plays"/>
    <n v="54.894067796610166"/>
    <x v="3"/>
    <x v="3"/>
  </r>
  <r>
    <n v="906"/>
    <s v="Hayes Group"/>
    <s v="Implemented even-keeled standardization"/>
    <n v="5500"/>
    <n v="8964"/>
    <n v="0.62981818181818183"/>
    <x v="1"/>
    <n v="191"/>
    <s v="US"/>
    <s v="USD"/>
    <x v="808"/>
    <x v="807"/>
    <b v="1"/>
    <b v="1"/>
    <s v="film &amp; video/documentary"/>
    <n v="46.931937172774866"/>
    <x v="4"/>
    <x v="4"/>
  </r>
  <r>
    <n v="907"/>
    <s v="White, Pena and Calhoun"/>
    <s v="Quality-focused asymmetric adapter"/>
    <n v="9100"/>
    <n v="1843"/>
    <n v="-0.7974725274725275"/>
    <x v="0"/>
    <n v="41"/>
    <s v="US"/>
    <s v="USD"/>
    <x v="809"/>
    <x v="808"/>
    <b v="0"/>
    <b v="0"/>
    <s v="theater/plays"/>
    <n v="44.951219512195124"/>
    <x v="3"/>
    <x v="3"/>
  </r>
  <r>
    <n v="908"/>
    <s v="Bryant-Pope"/>
    <s v="Networked intangible help-desk"/>
    <n v="38200"/>
    <n v="121950"/>
    <n v="2.1924083769633507"/>
    <x v="1"/>
    <n v="3934"/>
    <s v="US"/>
    <s v="USD"/>
    <x v="444"/>
    <x v="104"/>
    <b v="0"/>
    <b v="0"/>
    <s v="games/video games"/>
    <n v="30.99898322318251"/>
    <x v="6"/>
    <x v="11"/>
  </r>
  <r>
    <n v="909"/>
    <s v="Gates, Li and Thompson"/>
    <s v="Synchronized attitude-oriented frame"/>
    <n v="1800"/>
    <n v="8621"/>
    <n v="3.7894444444444444"/>
    <x v="1"/>
    <n v="80"/>
    <s v="CA"/>
    <s v="CAD"/>
    <x v="384"/>
    <x v="809"/>
    <b v="0"/>
    <b v="1"/>
    <s v="theater/plays"/>
    <n v="107.7625"/>
    <x v="3"/>
    <x v="3"/>
  </r>
  <r>
    <n v="910"/>
    <s v="King-Morris"/>
    <s v="Proactive incremental architecture"/>
    <n v="154500"/>
    <n v="30215"/>
    <n v="-0.80443365695792879"/>
    <x v="3"/>
    <n v="296"/>
    <s v="US"/>
    <s v="USD"/>
    <x v="810"/>
    <x v="810"/>
    <b v="0"/>
    <b v="0"/>
    <s v="theater/plays"/>
    <n v="102.07770270270271"/>
    <x v="3"/>
    <x v="3"/>
  </r>
  <r>
    <n v="911"/>
    <s v="Carter, Cole and Curtis"/>
    <s v="Cloned responsive standardization"/>
    <n v="5800"/>
    <n v="11539"/>
    <n v="0.98948275862068968"/>
    <x v="1"/>
    <n v="462"/>
    <s v="US"/>
    <s v="USD"/>
    <x v="811"/>
    <x v="811"/>
    <b v="1"/>
    <b v="0"/>
    <s v="technology/web"/>
    <n v="24.976190476190474"/>
    <x v="2"/>
    <x v="2"/>
  </r>
  <r>
    <n v="912"/>
    <s v="Sanchez-Parsons"/>
    <s v="Reduced bifurcated pricing structure"/>
    <n v="1800"/>
    <n v="14310"/>
    <n v="6.95"/>
    <x v="1"/>
    <n v="179"/>
    <s v="US"/>
    <s v="USD"/>
    <x v="812"/>
    <x v="812"/>
    <b v="1"/>
    <b v="0"/>
    <s v="film &amp; video/drama"/>
    <n v="79.944134078212286"/>
    <x v="4"/>
    <x v="6"/>
  </r>
  <r>
    <n v="913"/>
    <s v="Rivera-Pearson"/>
    <s v="Re-engineered asymmetric challenge"/>
    <n v="70200"/>
    <n v="35536"/>
    <n v="-0.49378917378917381"/>
    <x v="0"/>
    <n v="523"/>
    <s v="AU"/>
    <s v="AUD"/>
    <x v="813"/>
    <x v="813"/>
    <b v="0"/>
    <b v="0"/>
    <s v="film &amp; video/drama"/>
    <n v="67.946462715105156"/>
    <x v="4"/>
    <x v="6"/>
  </r>
  <r>
    <n v="914"/>
    <s v="Ramirez, Padilla and Barrera"/>
    <s v="Diverse client-driven conglomeration"/>
    <n v="6400"/>
    <n v="3676"/>
    <n v="-0.42562499999999998"/>
    <x v="0"/>
    <n v="141"/>
    <s v="GB"/>
    <s v="GBP"/>
    <x v="814"/>
    <x v="814"/>
    <b v="0"/>
    <b v="0"/>
    <s v="theater/plays"/>
    <n v="26.070921985815602"/>
    <x v="3"/>
    <x v="3"/>
  </r>
  <r>
    <n v="915"/>
    <s v="Riggs Group"/>
    <s v="Configurable upward-trending solution"/>
    <n v="125900"/>
    <n v="195936"/>
    <n v="0.55628276409849087"/>
    <x v="1"/>
    <n v="1866"/>
    <s v="GB"/>
    <s v="GBP"/>
    <x v="80"/>
    <x v="815"/>
    <b v="0"/>
    <b v="0"/>
    <s v="film &amp; video/television"/>
    <n v="105.0032154340836"/>
    <x v="4"/>
    <x v="19"/>
  </r>
  <r>
    <n v="916"/>
    <s v="Clements Ltd"/>
    <s v="Persistent bandwidth-monitored framework"/>
    <n v="3700"/>
    <n v="1343"/>
    <n v="-0.63702702702702707"/>
    <x v="0"/>
    <n v="52"/>
    <s v="US"/>
    <s v="USD"/>
    <x v="815"/>
    <x v="414"/>
    <b v="0"/>
    <b v="0"/>
    <s v="photography/photography books"/>
    <n v="25.826923076923077"/>
    <x v="7"/>
    <x v="14"/>
  </r>
  <r>
    <n v="917"/>
    <s v="Cooper Inc"/>
    <s v="Polarized discrete product"/>
    <n v="3600"/>
    <n v="2097"/>
    <n v="-0.41749999999999998"/>
    <x v="2"/>
    <n v="27"/>
    <s v="GB"/>
    <s v="GBP"/>
    <x v="816"/>
    <x v="816"/>
    <b v="0"/>
    <b v="1"/>
    <s v="film &amp; video/shorts"/>
    <n v="77.666666666666671"/>
    <x v="4"/>
    <x v="12"/>
  </r>
  <r>
    <n v="918"/>
    <s v="Jones-Gonzalez"/>
    <s v="Seamless dynamic website"/>
    <n v="3800"/>
    <n v="9021"/>
    <n v="1.3739473684210526"/>
    <x v="1"/>
    <n v="156"/>
    <s v="CH"/>
    <s v="CHF"/>
    <x v="474"/>
    <x v="82"/>
    <b v="0"/>
    <b v="0"/>
    <s v="publishing/radio &amp; podcasts"/>
    <n v="57.82692307692308"/>
    <x v="5"/>
    <x v="15"/>
  </r>
  <r>
    <n v="919"/>
    <s v="Fox Ltd"/>
    <s v="Extended multimedia firmware"/>
    <n v="35600"/>
    <n v="20915"/>
    <n v="-0.41249999999999998"/>
    <x v="0"/>
    <n v="225"/>
    <s v="AU"/>
    <s v="AUD"/>
    <x v="817"/>
    <x v="817"/>
    <b v="0"/>
    <b v="1"/>
    <s v="theater/plays"/>
    <n v="92.955555555555549"/>
    <x v="3"/>
    <x v="3"/>
  </r>
  <r>
    <n v="920"/>
    <s v="Green, Murphy and Webb"/>
    <s v="Versatile directional project"/>
    <n v="5300"/>
    <n v="9676"/>
    <n v="0.82566037735849052"/>
    <x v="1"/>
    <n v="255"/>
    <s v="US"/>
    <s v="USD"/>
    <x v="818"/>
    <x v="818"/>
    <b v="1"/>
    <b v="0"/>
    <s v="film &amp; video/animation"/>
    <n v="37.945098039215686"/>
    <x v="4"/>
    <x v="10"/>
  </r>
  <r>
    <n v="921"/>
    <s v="Stevenson PLC"/>
    <s v="Profound directional knowledge user"/>
    <n v="160400"/>
    <n v="1210"/>
    <n v="-0.99245635910224439"/>
    <x v="0"/>
    <n v="38"/>
    <s v="US"/>
    <s v="USD"/>
    <x v="819"/>
    <x v="819"/>
    <b v="0"/>
    <b v="0"/>
    <s v="technology/web"/>
    <n v="31.842105263157894"/>
    <x v="2"/>
    <x v="2"/>
  </r>
  <r>
    <n v="922"/>
    <s v="Soto-Anthony"/>
    <s v="Ameliorated logistical capability"/>
    <n v="51400"/>
    <n v="90440"/>
    <n v="0.75953307392996106"/>
    <x v="1"/>
    <n v="2261"/>
    <s v="US"/>
    <s v="USD"/>
    <x v="609"/>
    <x v="320"/>
    <b v="0"/>
    <b v="1"/>
    <s v="music/world music"/>
    <n v="40"/>
    <x v="1"/>
    <x v="21"/>
  </r>
  <r>
    <n v="923"/>
    <s v="Wise and Sons"/>
    <s v="Sharable discrete definition"/>
    <n v="1700"/>
    <n v="4044"/>
    <n v="1.3788235294117648"/>
    <x v="1"/>
    <n v="40"/>
    <s v="US"/>
    <s v="USD"/>
    <x v="547"/>
    <x v="820"/>
    <b v="0"/>
    <b v="0"/>
    <s v="theater/plays"/>
    <n v="101.1"/>
    <x v="3"/>
    <x v="3"/>
  </r>
  <r>
    <n v="924"/>
    <s v="Butler-Barr"/>
    <s v="User-friendly next generation core"/>
    <n v="39400"/>
    <n v="192292"/>
    <n v="3.8805076142131978"/>
    <x v="1"/>
    <n v="2289"/>
    <s v="IT"/>
    <s v="EUR"/>
    <x v="820"/>
    <x v="821"/>
    <b v="0"/>
    <b v="0"/>
    <s v="theater/plays"/>
    <n v="84.006989951944078"/>
    <x v="3"/>
    <x v="3"/>
  </r>
  <r>
    <n v="925"/>
    <s v="Wilson, Jefferson and Anderson"/>
    <s v="Profit-focused empowering system engine"/>
    <n v="3000"/>
    <n v="6722"/>
    <n v="1.2406666666666666"/>
    <x v="1"/>
    <n v="65"/>
    <s v="US"/>
    <s v="USD"/>
    <x v="821"/>
    <x v="822"/>
    <b v="0"/>
    <b v="0"/>
    <s v="theater/plays"/>
    <n v="103.41538461538461"/>
    <x v="3"/>
    <x v="3"/>
  </r>
  <r>
    <n v="926"/>
    <s v="Brown-Oliver"/>
    <s v="Synchronized cohesive encoding"/>
    <n v="8700"/>
    <n v="1577"/>
    <n v="-0.81873563218390799"/>
    <x v="0"/>
    <n v="15"/>
    <s v="US"/>
    <s v="USD"/>
    <x v="151"/>
    <x v="823"/>
    <b v="0"/>
    <b v="0"/>
    <s v="food/food trucks"/>
    <n v="105.13333333333334"/>
    <x v="0"/>
    <x v="0"/>
  </r>
  <r>
    <n v="927"/>
    <s v="Davis-Gardner"/>
    <s v="Synergistic dynamic utilization"/>
    <n v="7200"/>
    <n v="3301"/>
    <n v="-0.54152777777777783"/>
    <x v="0"/>
    <n v="37"/>
    <s v="US"/>
    <s v="USD"/>
    <x v="822"/>
    <x v="824"/>
    <b v="0"/>
    <b v="0"/>
    <s v="theater/plays"/>
    <n v="89.21621621621621"/>
    <x v="3"/>
    <x v="3"/>
  </r>
  <r>
    <n v="928"/>
    <s v="Dawson Group"/>
    <s v="Triple-buffered bi-directional model"/>
    <n v="167400"/>
    <n v="196386"/>
    <n v="0.17315412186379928"/>
    <x v="1"/>
    <n v="3777"/>
    <s v="IT"/>
    <s v="EUR"/>
    <x v="823"/>
    <x v="497"/>
    <b v="0"/>
    <b v="0"/>
    <s v="technology/web"/>
    <n v="51.995234312946785"/>
    <x v="2"/>
    <x v="2"/>
  </r>
  <r>
    <n v="929"/>
    <s v="Turner-Terrell"/>
    <s v="Polarized tertiary function"/>
    <n v="5500"/>
    <n v="11952"/>
    <n v="1.1730909090909092"/>
    <x v="1"/>
    <n v="184"/>
    <s v="GB"/>
    <s v="GBP"/>
    <x v="824"/>
    <x v="825"/>
    <b v="0"/>
    <b v="0"/>
    <s v="theater/plays"/>
    <n v="64.956521739130437"/>
    <x v="3"/>
    <x v="3"/>
  </r>
  <r>
    <n v="930"/>
    <s v="Hall, Buchanan and Benton"/>
    <s v="Configurable fault-tolerant structure"/>
    <n v="3500"/>
    <n v="3930"/>
    <n v="0.12285714285714286"/>
    <x v="1"/>
    <n v="85"/>
    <s v="US"/>
    <s v="USD"/>
    <x v="825"/>
    <x v="826"/>
    <b v="0"/>
    <b v="1"/>
    <s v="theater/plays"/>
    <n v="46.235294117647058"/>
    <x v="3"/>
    <x v="3"/>
  </r>
  <r>
    <n v="931"/>
    <s v="Lowery, Hayden and Cruz"/>
    <s v="Digitized 24/7 budgetary management"/>
    <n v="7900"/>
    <n v="5729"/>
    <n v="-0.27481012658227849"/>
    <x v="0"/>
    <n v="112"/>
    <s v="US"/>
    <s v="USD"/>
    <x v="826"/>
    <x v="827"/>
    <b v="0"/>
    <b v="1"/>
    <s v="theater/plays"/>
    <n v="51.151785714285715"/>
    <x v="3"/>
    <x v="3"/>
  </r>
  <r>
    <n v="932"/>
    <s v="Mora, Miller and Harper"/>
    <s v="Stand-alone zero tolerance algorithm"/>
    <n v="2300"/>
    <n v="4883"/>
    <n v="1.1230434782608696"/>
    <x v="1"/>
    <n v="144"/>
    <s v="US"/>
    <s v="USD"/>
    <x v="827"/>
    <x v="828"/>
    <b v="0"/>
    <b v="0"/>
    <s v="music/rock"/>
    <n v="33.909722222222221"/>
    <x v="1"/>
    <x v="1"/>
  </r>
  <r>
    <n v="933"/>
    <s v="Espinoza Group"/>
    <s v="Implemented tangible support"/>
    <n v="73000"/>
    <n v="175015"/>
    <n v="1.3974657534246575"/>
    <x v="1"/>
    <n v="1902"/>
    <s v="US"/>
    <s v="USD"/>
    <x v="828"/>
    <x v="829"/>
    <b v="0"/>
    <b v="0"/>
    <s v="theater/plays"/>
    <n v="92.016298633017882"/>
    <x v="3"/>
    <x v="3"/>
  </r>
  <r>
    <n v="934"/>
    <s v="Davis, Crawford and Lopez"/>
    <s v="Reactive radical framework"/>
    <n v="6200"/>
    <n v="11280"/>
    <n v="0.8193548387096774"/>
    <x v="1"/>
    <n v="105"/>
    <s v="US"/>
    <s v="USD"/>
    <x v="829"/>
    <x v="830"/>
    <b v="0"/>
    <b v="0"/>
    <s v="theater/plays"/>
    <n v="107.42857142857143"/>
    <x v="3"/>
    <x v="3"/>
  </r>
  <r>
    <n v="935"/>
    <s v="Richards, Stevens and Fleming"/>
    <s v="Object-based full-range knowledge user"/>
    <n v="6100"/>
    <n v="10012"/>
    <n v="0.64131147540983602"/>
    <x v="1"/>
    <n v="132"/>
    <s v="US"/>
    <s v="USD"/>
    <x v="830"/>
    <x v="94"/>
    <b v="0"/>
    <b v="0"/>
    <s v="theater/plays"/>
    <n v="75.848484848484844"/>
    <x v="3"/>
    <x v="3"/>
  </r>
  <r>
    <n v="936"/>
    <s v="Brown Ltd"/>
    <s v="Enhanced composite contingency"/>
    <n v="103200"/>
    <n v="1690"/>
    <n v="-0.98362403100775198"/>
    <x v="0"/>
    <n v="21"/>
    <s v="US"/>
    <s v="USD"/>
    <x v="831"/>
    <x v="831"/>
    <b v="1"/>
    <b v="0"/>
    <s v="theater/plays"/>
    <n v="80.476190476190482"/>
    <x v="3"/>
    <x v="3"/>
  </r>
  <r>
    <n v="937"/>
    <s v="Tapia, Sandoval and Hurley"/>
    <s v="Cloned fresh-thinking model"/>
    <n v="171000"/>
    <n v="84891"/>
    <n v="-0.50356140350877188"/>
    <x v="3"/>
    <n v="976"/>
    <s v="US"/>
    <s v="USD"/>
    <x v="832"/>
    <x v="832"/>
    <b v="0"/>
    <b v="0"/>
    <s v="film &amp; video/documentary"/>
    <n v="86.978483606557376"/>
    <x v="4"/>
    <x v="4"/>
  </r>
  <r>
    <n v="938"/>
    <s v="Allen Inc"/>
    <s v="Total dedicated benchmark"/>
    <n v="9200"/>
    <n v="10093"/>
    <n v="9.7065217391304345E-2"/>
    <x v="1"/>
    <n v="96"/>
    <s v="US"/>
    <s v="USD"/>
    <x v="833"/>
    <x v="833"/>
    <b v="0"/>
    <b v="1"/>
    <s v="publishing/fiction"/>
    <n v="105.13541666666667"/>
    <x v="5"/>
    <x v="13"/>
  </r>
  <r>
    <n v="939"/>
    <s v="Williams, Johnson and Campbell"/>
    <s v="Streamlined human-resource Graphic Interface"/>
    <n v="7800"/>
    <n v="3839"/>
    <n v="-0.50782051282051277"/>
    <x v="0"/>
    <n v="67"/>
    <s v="US"/>
    <s v="USD"/>
    <x v="834"/>
    <x v="834"/>
    <b v="0"/>
    <b v="1"/>
    <s v="games/video games"/>
    <n v="57.298507462686565"/>
    <x v="6"/>
    <x v="11"/>
  </r>
  <r>
    <n v="940"/>
    <s v="Wiggins Ltd"/>
    <s v="Upgradable analyzing core"/>
    <n v="9900"/>
    <n v="6161"/>
    <n v="-0.37767676767676767"/>
    <x v="2"/>
    <n v="66"/>
    <s v="CA"/>
    <s v="CAD"/>
    <x v="835"/>
    <x v="835"/>
    <b v="0"/>
    <b v="0"/>
    <s v="technology/web"/>
    <n v="93.348484848484844"/>
    <x v="2"/>
    <x v="2"/>
  </r>
  <r>
    <n v="941"/>
    <s v="Luna-Horne"/>
    <s v="Profound exuding pricing structure"/>
    <n v="43000"/>
    <n v="5615"/>
    <n v="-0.86941860465116283"/>
    <x v="0"/>
    <n v="78"/>
    <s v="US"/>
    <s v="USD"/>
    <x v="836"/>
    <x v="836"/>
    <b v="1"/>
    <b v="0"/>
    <s v="theater/plays"/>
    <n v="71.987179487179489"/>
    <x v="3"/>
    <x v="3"/>
  </r>
  <r>
    <n v="942"/>
    <s v="Allen Inc"/>
    <s v="Horizontal optimizing model"/>
    <n v="9600"/>
    <n v="6205"/>
    <n v="-0.35364583333333333"/>
    <x v="0"/>
    <n v="67"/>
    <s v="AU"/>
    <s v="AUD"/>
    <x v="837"/>
    <x v="611"/>
    <b v="0"/>
    <b v="0"/>
    <s v="theater/plays"/>
    <n v="92.611940298507463"/>
    <x v="3"/>
    <x v="3"/>
  </r>
  <r>
    <n v="943"/>
    <s v="Peterson, Gonzalez and Spencer"/>
    <s v="Synchronized fault-tolerant algorithm"/>
    <n v="7500"/>
    <n v="11969"/>
    <n v="0.59586666666666666"/>
    <x v="1"/>
    <n v="114"/>
    <s v="US"/>
    <s v="USD"/>
    <x v="219"/>
    <x v="837"/>
    <b v="0"/>
    <b v="0"/>
    <s v="food/food trucks"/>
    <n v="104.99122807017544"/>
    <x v="0"/>
    <x v="0"/>
  </r>
  <r>
    <n v="944"/>
    <s v="Walter Inc"/>
    <s v="Streamlined 5thgeneration intranet"/>
    <n v="10000"/>
    <n v="8142"/>
    <n v="-0.18579999999999999"/>
    <x v="0"/>
    <n v="263"/>
    <s v="AU"/>
    <s v="AUD"/>
    <x v="365"/>
    <x v="334"/>
    <b v="0"/>
    <b v="0"/>
    <s v="photography/photography books"/>
    <n v="30.958174904942965"/>
    <x v="7"/>
    <x v="14"/>
  </r>
  <r>
    <n v="945"/>
    <s v="Sanders, Farley and Huffman"/>
    <s v="Cross-group clear-thinking task-force"/>
    <n v="172000"/>
    <n v="55805"/>
    <n v="-0.67555232558139533"/>
    <x v="0"/>
    <n v="1691"/>
    <s v="US"/>
    <s v="USD"/>
    <x v="838"/>
    <x v="838"/>
    <b v="1"/>
    <b v="0"/>
    <s v="photography/photography books"/>
    <n v="33.001182732111175"/>
    <x v="7"/>
    <x v="14"/>
  </r>
  <r>
    <n v="946"/>
    <s v="Hall, Holmes and Walker"/>
    <s v="Public-key bandwidth-monitored intranet"/>
    <n v="153700"/>
    <n v="15238"/>
    <n v="-0.90085881587508132"/>
    <x v="0"/>
    <n v="181"/>
    <s v="US"/>
    <s v="USD"/>
    <x v="839"/>
    <x v="839"/>
    <b v="0"/>
    <b v="0"/>
    <s v="theater/plays"/>
    <n v="84.187845303867405"/>
    <x v="3"/>
    <x v="3"/>
  </r>
  <r>
    <n v="947"/>
    <s v="Smith-Powell"/>
    <s v="Upgradable clear-thinking hardware"/>
    <n v="3600"/>
    <n v="961"/>
    <n v="-0.73305555555555557"/>
    <x v="0"/>
    <n v="13"/>
    <s v="US"/>
    <s v="USD"/>
    <x v="840"/>
    <x v="216"/>
    <b v="0"/>
    <b v="0"/>
    <s v="theater/plays"/>
    <n v="73.92307692307692"/>
    <x v="3"/>
    <x v="3"/>
  </r>
  <r>
    <n v="948"/>
    <s v="Smith-Hill"/>
    <s v="Integrated holistic paradigm"/>
    <n v="9400"/>
    <n v="5918"/>
    <n v="-0.37042553191489364"/>
    <x v="3"/>
    <n v="160"/>
    <s v="US"/>
    <s v="USD"/>
    <x v="841"/>
    <x v="840"/>
    <b v="1"/>
    <b v="1"/>
    <s v="film &amp; video/documentary"/>
    <n v="36.987499999999997"/>
    <x v="4"/>
    <x v="4"/>
  </r>
  <r>
    <n v="949"/>
    <s v="Wright LLC"/>
    <s v="Seamless clear-thinking conglomeration"/>
    <n v="5900"/>
    <n v="9520"/>
    <n v="0.61355932203389829"/>
    <x v="1"/>
    <n v="203"/>
    <s v="US"/>
    <s v="USD"/>
    <x v="842"/>
    <x v="133"/>
    <b v="0"/>
    <b v="0"/>
    <s v="technology/web"/>
    <n v="46.896551724137929"/>
    <x v="2"/>
    <x v="2"/>
  </r>
  <r>
    <n v="950"/>
    <s v="Williams, Orozco and Gomez"/>
    <s v="Persistent content-based methodology"/>
    <n v="100"/>
    <n v="5"/>
    <n v="-0.95"/>
    <x v="0"/>
    <n v="1"/>
    <s v="US"/>
    <s v="USD"/>
    <x v="843"/>
    <x v="354"/>
    <b v="0"/>
    <b v="1"/>
    <s v="theater/plays"/>
    <n v="5"/>
    <x v="3"/>
    <x v="3"/>
  </r>
  <r>
    <n v="951"/>
    <s v="Peterson Ltd"/>
    <s v="Re-engineered 24hour matrix"/>
    <n v="14500"/>
    <n v="159056"/>
    <n v="9.9693793103448272"/>
    <x v="1"/>
    <n v="1559"/>
    <s v="US"/>
    <s v="USD"/>
    <x v="844"/>
    <x v="721"/>
    <b v="0"/>
    <b v="1"/>
    <s v="music/rock"/>
    <n v="102.02437459910199"/>
    <x v="1"/>
    <x v="1"/>
  </r>
  <r>
    <n v="952"/>
    <s v="Cummings-Hayes"/>
    <s v="Virtual multi-tasking core"/>
    <n v="145500"/>
    <n v="101987"/>
    <n v="-0.29905841924398624"/>
    <x v="3"/>
    <n v="2266"/>
    <s v="US"/>
    <s v="USD"/>
    <x v="845"/>
    <x v="841"/>
    <b v="0"/>
    <b v="0"/>
    <s v="film &amp; video/documentary"/>
    <n v="45.007502206531335"/>
    <x v="4"/>
    <x v="4"/>
  </r>
  <r>
    <n v="953"/>
    <s v="Boyle Ltd"/>
    <s v="Streamlined fault-tolerant conglomeration"/>
    <n v="3300"/>
    <n v="1980"/>
    <n v="-0.4"/>
    <x v="0"/>
    <n v="21"/>
    <s v="US"/>
    <s v="USD"/>
    <x v="846"/>
    <x v="842"/>
    <b v="0"/>
    <b v="1"/>
    <s v="film &amp; video/science fiction"/>
    <n v="94.285714285714292"/>
    <x v="4"/>
    <x v="22"/>
  </r>
  <r>
    <n v="954"/>
    <s v="Henderson, Parker and Diaz"/>
    <s v="Enterprise-wide client-driven policy"/>
    <n v="42600"/>
    <n v="156384"/>
    <n v="2.6709859154929578"/>
    <x v="1"/>
    <n v="1548"/>
    <s v="AU"/>
    <s v="AUD"/>
    <x v="110"/>
    <x v="843"/>
    <b v="0"/>
    <b v="0"/>
    <s v="technology/web"/>
    <n v="101.02325581395348"/>
    <x v="2"/>
    <x v="2"/>
  </r>
  <r>
    <n v="955"/>
    <s v="Moss-Obrien"/>
    <s v="Function-based next generation emulation"/>
    <n v="700"/>
    <n v="7763"/>
    <n v="10.09"/>
    <x v="1"/>
    <n v="80"/>
    <s v="US"/>
    <s v="USD"/>
    <x v="847"/>
    <x v="844"/>
    <b v="0"/>
    <b v="0"/>
    <s v="theater/plays"/>
    <n v="97.037499999999994"/>
    <x v="3"/>
    <x v="3"/>
  </r>
  <r>
    <n v="956"/>
    <s v="Wood Inc"/>
    <s v="Re-engineered composite focus group"/>
    <n v="187600"/>
    <n v="35698"/>
    <n v="-0.80971215351812365"/>
    <x v="0"/>
    <n v="830"/>
    <s v="US"/>
    <s v="USD"/>
    <x v="848"/>
    <x v="845"/>
    <b v="0"/>
    <b v="0"/>
    <s v="film &amp; video/science fiction"/>
    <n v="43.00963855421687"/>
    <x v="4"/>
    <x v="22"/>
  </r>
  <r>
    <n v="957"/>
    <s v="Riley, Cohen and Goodman"/>
    <s v="Profound mission-critical function"/>
    <n v="9800"/>
    <n v="12434"/>
    <n v="0.26877551020408164"/>
    <x v="1"/>
    <n v="131"/>
    <s v="US"/>
    <s v="USD"/>
    <x v="849"/>
    <x v="846"/>
    <b v="0"/>
    <b v="0"/>
    <s v="theater/plays"/>
    <n v="94.916030534351151"/>
    <x v="3"/>
    <x v="3"/>
  </r>
  <r>
    <n v="958"/>
    <s v="Green, Robinson and Ho"/>
    <s v="De-engineered zero-defect open system"/>
    <n v="1100"/>
    <n v="8081"/>
    <n v="6.3463636363636367"/>
    <x v="1"/>
    <n v="112"/>
    <s v="US"/>
    <s v="USD"/>
    <x v="780"/>
    <x v="847"/>
    <b v="0"/>
    <b v="0"/>
    <s v="film &amp; video/animation"/>
    <n v="72.151785714285708"/>
    <x v="4"/>
    <x v="10"/>
  </r>
  <r>
    <n v="959"/>
    <s v="Black-Graham"/>
    <s v="Operative hybrid utilization"/>
    <n v="145000"/>
    <n v="6631"/>
    <n v="-0.95426896551724139"/>
    <x v="0"/>
    <n v="130"/>
    <s v="US"/>
    <s v="USD"/>
    <x v="140"/>
    <x v="688"/>
    <b v="0"/>
    <b v="0"/>
    <s v="publishing/translations"/>
    <n v="51.007692307692309"/>
    <x v="5"/>
    <x v="18"/>
  </r>
  <r>
    <n v="960"/>
    <s v="Robbins Group"/>
    <s v="Function-based interactive matrix"/>
    <n v="5500"/>
    <n v="4678"/>
    <n v="-0.14945454545454545"/>
    <x v="0"/>
    <n v="55"/>
    <s v="US"/>
    <s v="USD"/>
    <x v="850"/>
    <x v="848"/>
    <b v="0"/>
    <b v="0"/>
    <s v="technology/web"/>
    <n v="85.054545454545448"/>
    <x v="2"/>
    <x v="2"/>
  </r>
  <r>
    <n v="961"/>
    <s v="Mason, Case and May"/>
    <s v="Optimized content-based collaboration"/>
    <n v="5700"/>
    <n v="6800"/>
    <n v="0.19298245614035087"/>
    <x v="1"/>
    <n v="155"/>
    <s v="US"/>
    <s v="USD"/>
    <x v="851"/>
    <x v="248"/>
    <b v="0"/>
    <b v="0"/>
    <s v="publishing/translations"/>
    <n v="43.87096774193548"/>
    <x v="5"/>
    <x v="18"/>
  </r>
  <r>
    <n v="962"/>
    <s v="Harris, Russell and Mitchell"/>
    <s v="User-centric cohesive policy"/>
    <n v="3600"/>
    <n v="10657"/>
    <n v="1.9602777777777778"/>
    <x v="1"/>
    <n v="266"/>
    <s v="US"/>
    <s v="USD"/>
    <x v="852"/>
    <x v="849"/>
    <b v="0"/>
    <b v="0"/>
    <s v="food/food trucks"/>
    <n v="40.063909774436091"/>
    <x v="0"/>
    <x v="0"/>
  </r>
  <r>
    <n v="963"/>
    <s v="Rodriguez-Robinson"/>
    <s v="Ergonomic methodical hub"/>
    <n v="5900"/>
    <n v="4997"/>
    <n v="-0.15305084745762712"/>
    <x v="0"/>
    <n v="114"/>
    <s v="IT"/>
    <s v="EUR"/>
    <x v="853"/>
    <x v="850"/>
    <b v="0"/>
    <b v="1"/>
    <s v="photography/photography books"/>
    <n v="43.833333333333336"/>
    <x v="7"/>
    <x v="14"/>
  </r>
  <r>
    <n v="964"/>
    <s v="Peck, Higgins and Smith"/>
    <s v="Devolved disintermediate encryption"/>
    <n v="3700"/>
    <n v="13164"/>
    <n v="2.5578378378378379"/>
    <x v="1"/>
    <n v="155"/>
    <s v="US"/>
    <s v="USD"/>
    <x v="854"/>
    <x v="851"/>
    <b v="0"/>
    <b v="0"/>
    <s v="theater/plays"/>
    <n v="84.92903225806451"/>
    <x v="3"/>
    <x v="3"/>
  </r>
  <r>
    <n v="965"/>
    <s v="Nunez-King"/>
    <s v="Phased clear-thinking policy"/>
    <n v="2200"/>
    <n v="8501"/>
    <n v="2.8640909090909092"/>
    <x v="1"/>
    <n v="207"/>
    <s v="GB"/>
    <s v="GBP"/>
    <x v="67"/>
    <x v="852"/>
    <b v="0"/>
    <b v="0"/>
    <s v="music/rock"/>
    <n v="41.067632850241544"/>
    <x v="1"/>
    <x v="1"/>
  </r>
  <r>
    <n v="966"/>
    <s v="Davis and Sons"/>
    <s v="Seamless solution-oriented capacity"/>
    <n v="1700"/>
    <n v="13468"/>
    <n v="6.9223529411764702"/>
    <x v="1"/>
    <n v="245"/>
    <s v="US"/>
    <s v="USD"/>
    <x v="855"/>
    <x v="853"/>
    <b v="0"/>
    <b v="0"/>
    <s v="theater/plays"/>
    <n v="54.971428571428568"/>
    <x v="3"/>
    <x v="3"/>
  </r>
  <r>
    <n v="967"/>
    <s v="Howard-Douglas"/>
    <s v="Organized human-resource attitude"/>
    <n v="88400"/>
    <n v="121138"/>
    <n v="0.3703393665158371"/>
    <x v="1"/>
    <n v="1573"/>
    <s v="US"/>
    <s v="USD"/>
    <x v="107"/>
    <x v="104"/>
    <b v="0"/>
    <b v="0"/>
    <s v="music/world music"/>
    <n v="77.010807374443743"/>
    <x v="1"/>
    <x v="21"/>
  </r>
  <r>
    <n v="968"/>
    <s v="Gonzalez-White"/>
    <s v="Open-architected disintermediate budgetary management"/>
    <n v="2400"/>
    <n v="8117"/>
    <n v="2.3820833333333336"/>
    <x v="1"/>
    <n v="114"/>
    <s v="US"/>
    <s v="USD"/>
    <x v="344"/>
    <x v="854"/>
    <b v="0"/>
    <b v="0"/>
    <s v="food/food trucks"/>
    <n v="71.201754385964918"/>
    <x v="0"/>
    <x v="0"/>
  </r>
  <r>
    <n v="969"/>
    <s v="Lopez-King"/>
    <s v="Multi-lateral radical solution"/>
    <n v="7900"/>
    <n v="8550"/>
    <n v="8.2278481012658222E-2"/>
    <x v="1"/>
    <n v="93"/>
    <s v="US"/>
    <s v="USD"/>
    <x v="856"/>
    <x v="855"/>
    <b v="0"/>
    <b v="0"/>
    <s v="theater/plays"/>
    <n v="91.935483870967744"/>
    <x v="3"/>
    <x v="3"/>
  </r>
  <r>
    <n v="970"/>
    <s v="Glover-Nelson"/>
    <s v="Inverse context-sensitive info-mediaries"/>
    <n v="94900"/>
    <n v="57659"/>
    <n v="-0.3924236037934668"/>
    <x v="0"/>
    <n v="594"/>
    <s v="US"/>
    <s v="USD"/>
    <x v="857"/>
    <x v="856"/>
    <b v="0"/>
    <b v="0"/>
    <s v="theater/plays"/>
    <n v="97.069023569023571"/>
    <x v="3"/>
    <x v="3"/>
  </r>
  <r>
    <n v="971"/>
    <s v="Garner and Sons"/>
    <s v="Versatile neutral workforce"/>
    <n v="5100"/>
    <n v="1414"/>
    <n v="-0.72274509803921572"/>
    <x v="0"/>
    <n v="24"/>
    <s v="US"/>
    <s v="USD"/>
    <x v="858"/>
    <x v="857"/>
    <b v="0"/>
    <b v="0"/>
    <s v="film &amp; video/television"/>
    <n v="58.916666666666664"/>
    <x v="4"/>
    <x v="19"/>
  </r>
  <r>
    <n v="972"/>
    <s v="Sellers, Roach and Garrison"/>
    <s v="Multi-tiered systematic knowledge user"/>
    <n v="42700"/>
    <n v="97524"/>
    <n v="1.2839344262295083"/>
    <x v="1"/>
    <n v="1681"/>
    <s v="US"/>
    <s v="USD"/>
    <x v="859"/>
    <x v="858"/>
    <b v="0"/>
    <b v="1"/>
    <s v="technology/web"/>
    <n v="58.015466983938133"/>
    <x v="2"/>
    <x v="2"/>
  </r>
  <r>
    <n v="973"/>
    <s v="Herrera, Bennett and Silva"/>
    <s v="Programmable multi-state algorithm"/>
    <n v="121100"/>
    <n v="26176"/>
    <n v="-0.78384805945499592"/>
    <x v="0"/>
    <n v="252"/>
    <s v="US"/>
    <s v="USD"/>
    <x v="860"/>
    <x v="859"/>
    <b v="0"/>
    <b v="1"/>
    <s v="theater/plays"/>
    <n v="103.87301587301587"/>
    <x v="3"/>
    <x v="3"/>
  </r>
  <r>
    <n v="974"/>
    <s v="Thomas, Clay and Mendoza"/>
    <s v="Multi-channeled reciprocal interface"/>
    <n v="800"/>
    <n v="2991"/>
    <n v="2.73875"/>
    <x v="1"/>
    <n v="32"/>
    <s v="US"/>
    <s v="USD"/>
    <x v="170"/>
    <x v="860"/>
    <b v="0"/>
    <b v="0"/>
    <s v="music/indie rock"/>
    <n v="93.46875"/>
    <x v="1"/>
    <x v="7"/>
  </r>
  <r>
    <n v="975"/>
    <s v="Ayala Group"/>
    <s v="Right-sized maximized migration"/>
    <n v="5400"/>
    <n v="8366"/>
    <n v="0.54925925925925922"/>
    <x v="1"/>
    <n v="135"/>
    <s v="US"/>
    <s v="USD"/>
    <x v="861"/>
    <x v="264"/>
    <b v="0"/>
    <b v="1"/>
    <s v="theater/plays"/>
    <n v="61.970370370370368"/>
    <x v="3"/>
    <x v="3"/>
  </r>
  <r>
    <n v="976"/>
    <s v="Huerta, Roberts and Dickerson"/>
    <s v="Self-enabling value-added artificial intelligence"/>
    <n v="4000"/>
    <n v="12886"/>
    <n v="2.2214999999999998"/>
    <x v="1"/>
    <n v="140"/>
    <s v="US"/>
    <s v="USD"/>
    <x v="862"/>
    <x v="65"/>
    <b v="0"/>
    <b v="1"/>
    <s v="theater/plays"/>
    <n v="92.042857142857144"/>
    <x v="3"/>
    <x v="3"/>
  </r>
  <r>
    <n v="977"/>
    <s v="Johnson Group"/>
    <s v="Vision-oriented interactive solution"/>
    <n v="7000"/>
    <n v="5177"/>
    <n v="-0.26042857142857145"/>
    <x v="0"/>
    <n v="67"/>
    <s v="US"/>
    <s v="USD"/>
    <x v="863"/>
    <x v="861"/>
    <b v="0"/>
    <b v="0"/>
    <s v="food/food trucks"/>
    <n v="77.268656716417908"/>
    <x v="0"/>
    <x v="0"/>
  </r>
  <r>
    <n v="978"/>
    <s v="Bailey, Nguyen and Martinez"/>
    <s v="Fundamental user-facing productivity"/>
    <n v="1000"/>
    <n v="8641"/>
    <n v="7.641"/>
    <x v="1"/>
    <n v="92"/>
    <s v="US"/>
    <s v="USD"/>
    <x v="864"/>
    <x v="862"/>
    <b v="0"/>
    <b v="0"/>
    <s v="games/video games"/>
    <n v="93.923913043478265"/>
    <x v="6"/>
    <x v="11"/>
  </r>
  <r>
    <n v="979"/>
    <s v="Williams, Martin and Meyer"/>
    <s v="Innovative well-modulated capability"/>
    <n v="60200"/>
    <n v="86244"/>
    <n v="0.43262458471760795"/>
    <x v="1"/>
    <n v="1015"/>
    <s v="GB"/>
    <s v="GBP"/>
    <x v="527"/>
    <x v="454"/>
    <b v="0"/>
    <b v="0"/>
    <s v="theater/plays"/>
    <n v="84.969458128078813"/>
    <x v="3"/>
    <x v="3"/>
  </r>
  <r>
    <n v="980"/>
    <s v="Huff-Johnson"/>
    <s v="Universal fault-tolerant orchestration"/>
    <n v="195200"/>
    <n v="78630"/>
    <n v="-0.59718237704918031"/>
    <x v="0"/>
    <n v="742"/>
    <s v="US"/>
    <s v="USD"/>
    <x v="865"/>
    <x v="863"/>
    <b v="1"/>
    <b v="0"/>
    <s v="publishing/nonfiction"/>
    <n v="105.97035040431267"/>
    <x v="5"/>
    <x v="9"/>
  </r>
  <r>
    <n v="981"/>
    <s v="Diaz-Little"/>
    <s v="Grass-roots executive synergy"/>
    <n v="6700"/>
    <n v="11941"/>
    <n v="0.78223880597014928"/>
    <x v="1"/>
    <n v="323"/>
    <s v="US"/>
    <s v="USD"/>
    <x v="866"/>
    <x v="864"/>
    <b v="0"/>
    <b v="0"/>
    <s v="technology/web"/>
    <n v="36.969040247678016"/>
    <x v="2"/>
    <x v="2"/>
  </r>
  <r>
    <n v="982"/>
    <s v="Freeman-French"/>
    <s v="Multi-layered optimal application"/>
    <n v="7200"/>
    <n v="6115"/>
    <n v="-0.15069444444444444"/>
    <x v="0"/>
    <n v="75"/>
    <s v="US"/>
    <s v="USD"/>
    <x v="867"/>
    <x v="865"/>
    <b v="0"/>
    <b v="1"/>
    <s v="film &amp; video/documentary"/>
    <n v="81.533333333333331"/>
    <x v="4"/>
    <x v="4"/>
  </r>
  <r>
    <n v="983"/>
    <s v="Beck-Weber"/>
    <s v="Business-focused full-range core"/>
    <n v="129100"/>
    <n v="188404"/>
    <n v="0.45936483346243223"/>
    <x v="1"/>
    <n v="2326"/>
    <s v="US"/>
    <s v="USD"/>
    <x v="868"/>
    <x v="866"/>
    <b v="0"/>
    <b v="0"/>
    <s v="film &amp; video/documentary"/>
    <n v="80.999140154772135"/>
    <x v="4"/>
    <x v="4"/>
  </r>
  <r>
    <n v="984"/>
    <s v="Lewis-Jacobson"/>
    <s v="Exclusive system-worthy Graphic Interface"/>
    <n v="6500"/>
    <n v="9910"/>
    <n v="0.52461538461538459"/>
    <x v="1"/>
    <n v="381"/>
    <s v="US"/>
    <s v="USD"/>
    <x v="105"/>
    <x v="867"/>
    <b v="0"/>
    <b v="0"/>
    <s v="theater/plays"/>
    <n v="26.010498687664043"/>
    <x v="3"/>
    <x v="3"/>
  </r>
  <r>
    <n v="985"/>
    <s v="Logan-Curtis"/>
    <s v="Enhanced optimal ability"/>
    <n v="170600"/>
    <n v="114523"/>
    <n v="-0.32870457209847598"/>
    <x v="0"/>
    <n v="4405"/>
    <s v="US"/>
    <s v="USD"/>
    <x v="481"/>
    <x v="868"/>
    <b v="0"/>
    <b v="1"/>
    <s v="music/rock"/>
    <n v="25.998410896708286"/>
    <x v="1"/>
    <x v="1"/>
  </r>
  <r>
    <n v="986"/>
    <s v="Chan, Washington and Callahan"/>
    <s v="Optional zero administration neural-net"/>
    <n v="7800"/>
    <n v="3144"/>
    <n v="-0.59692307692307689"/>
    <x v="0"/>
    <n v="92"/>
    <s v="US"/>
    <s v="USD"/>
    <x v="253"/>
    <x v="296"/>
    <b v="0"/>
    <b v="0"/>
    <s v="music/rock"/>
    <n v="34.173913043478258"/>
    <x v="1"/>
    <x v="1"/>
  </r>
  <r>
    <n v="987"/>
    <s v="Wilson Group"/>
    <s v="Ameliorated foreground focus group"/>
    <n v="6200"/>
    <n v="13441"/>
    <n v="1.1679032258064517"/>
    <x v="1"/>
    <n v="480"/>
    <s v="US"/>
    <s v="USD"/>
    <x v="869"/>
    <x v="869"/>
    <b v="0"/>
    <b v="0"/>
    <s v="film &amp; video/documentary"/>
    <n v="28.002083333333335"/>
    <x v="4"/>
    <x v="4"/>
  </r>
  <r>
    <n v="988"/>
    <s v="Gardner, Ryan and Gutierrez"/>
    <s v="Triple-buffered multi-tasking matrices"/>
    <n v="9400"/>
    <n v="4899"/>
    <n v="-0.47882978723404257"/>
    <x v="0"/>
    <n v="64"/>
    <s v="US"/>
    <s v="USD"/>
    <x v="864"/>
    <x v="274"/>
    <b v="0"/>
    <b v="0"/>
    <s v="publishing/radio &amp; podcasts"/>
    <n v="76.546875"/>
    <x v="5"/>
    <x v="15"/>
  </r>
  <r>
    <n v="989"/>
    <s v="Hernandez Inc"/>
    <s v="Versatile dedicated migration"/>
    <n v="2400"/>
    <n v="11990"/>
    <n v="3.9958333333333331"/>
    <x v="1"/>
    <n v="226"/>
    <s v="US"/>
    <s v="USD"/>
    <x v="843"/>
    <x v="354"/>
    <b v="0"/>
    <b v="0"/>
    <s v="publishing/translations"/>
    <n v="53.053097345132741"/>
    <x v="5"/>
    <x v="18"/>
  </r>
  <r>
    <n v="990"/>
    <s v="Ortiz-Roberts"/>
    <s v="Devolved foreground customer loyalty"/>
    <n v="7800"/>
    <n v="6839"/>
    <n v="-0.1232051282051282"/>
    <x v="0"/>
    <n v="64"/>
    <s v="US"/>
    <s v="USD"/>
    <x v="289"/>
    <x v="870"/>
    <b v="0"/>
    <b v="1"/>
    <s v="film &amp; video/drama"/>
    <n v="106.859375"/>
    <x v="4"/>
    <x v="6"/>
  </r>
  <r>
    <n v="991"/>
    <s v="Ramirez LLC"/>
    <s v="Reduced reciprocal focus group"/>
    <n v="9800"/>
    <n v="11091"/>
    <n v="0.13173469387755102"/>
    <x v="1"/>
    <n v="241"/>
    <s v="US"/>
    <s v="USD"/>
    <x v="870"/>
    <x v="871"/>
    <b v="0"/>
    <b v="1"/>
    <s v="music/rock"/>
    <n v="46.020746887966808"/>
    <x v="1"/>
    <x v="1"/>
  </r>
  <r>
    <n v="992"/>
    <s v="Morrow Inc"/>
    <s v="Networked global migration"/>
    <n v="3100"/>
    <n v="13223"/>
    <n v="3.2654838709677421"/>
    <x v="1"/>
    <n v="132"/>
    <s v="US"/>
    <s v="USD"/>
    <x v="871"/>
    <x v="98"/>
    <b v="0"/>
    <b v="1"/>
    <s v="film &amp; video/drama"/>
    <n v="100.17424242424242"/>
    <x v="4"/>
    <x v="6"/>
  </r>
  <r>
    <n v="993"/>
    <s v="Erickson-Rogers"/>
    <s v="De-engineered even-keeled definition"/>
    <n v="9800"/>
    <n v="7608"/>
    <n v="-0.22367346938775509"/>
    <x v="3"/>
    <n v="75"/>
    <s v="IT"/>
    <s v="EUR"/>
    <x v="872"/>
    <x v="872"/>
    <b v="0"/>
    <b v="1"/>
    <s v="photography/photography books"/>
    <n v="101.44"/>
    <x v="7"/>
    <x v="14"/>
  </r>
  <r>
    <n v="994"/>
    <s v="Leach, Rich and Price"/>
    <s v="Implemented bi-directional flexibility"/>
    <n v="141100"/>
    <n v="74073"/>
    <n v="-0.47503189227498227"/>
    <x v="0"/>
    <n v="842"/>
    <s v="US"/>
    <s v="USD"/>
    <x v="873"/>
    <x v="873"/>
    <b v="0"/>
    <b v="1"/>
    <s v="publishing/translations"/>
    <n v="87.972684085510693"/>
    <x v="5"/>
    <x v="18"/>
  </r>
  <r>
    <n v="995"/>
    <s v="Manning-Hamilton"/>
    <s v="Vision-oriented scalable definition"/>
    <n v="97300"/>
    <n v="153216"/>
    <n v="0.57467625899280572"/>
    <x v="1"/>
    <n v="2043"/>
    <s v="US"/>
    <s v="USD"/>
    <x v="874"/>
    <x v="526"/>
    <b v="0"/>
    <b v="1"/>
    <s v="food/food trucks"/>
    <n v="74.995594713656388"/>
    <x v="0"/>
    <x v="0"/>
  </r>
  <r>
    <n v="996"/>
    <s v="Butler LLC"/>
    <s v="Future-proofed upward-trending migration"/>
    <n v="6600"/>
    <n v="4814"/>
    <n v="-0.27060606060606063"/>
    <x v="0"/>
    <n v="112"/>
    <s v="US"/>
    <s v="USD"/>
    <x v="875"/>
    <x v="874"/>
    <b v="0"/>
    <b v="0"/>
    <s v="theater/plays"/>
    <n v="42.982142857142854"/>
    <x v="3"/>
    <x v="3"/>
  </r>
  <r>
    <n v="997"/>
    <s v="Ball LLC"/>
    <s v="Right-sized full-range throughput"/>
    <n v="7600"/>
    <n v="4603"/>
    <n v="-0.39434210526315788"/>
    <x v="3"/>
    <n v="139"/>
    <s v="IT"/>
    <s v="EUR"/>
    <x v="876"/>
    <x v="875"/>
    <b v="0"/>
    <b v="0"/>
    <s v="theater/plays"/>
    <n v="33.115107913669064"/>
    <x v="3"/>
    <x v="3"/>
  </r>
  <r>
    <n v="998"/>
    <s v="Taylor, Santiago and Flores"/>
    <s v="Polarized composite customer loyalty"/>
    <n v="66600"/>
    <n v="37823"/>
    <n v="-0.4320870870870871"/>
    <x v="0"/>
    <n v="374"/>
    <s v="US"/>
    <s v="USD"/>
    <x v="877"/>
    <x v="876"/>
    <b v="0"/>
    <b v="1"/>
    <s v="music/indie rock"/>
    <n v="101.13101604278074"/>
    <x v="1"/>
    <x v="7"/>
  </r>
  <r>
    <n v="999"/>
    <s v="Hernandez, Norton and Kelley"/>
    <s v="Expanded eco-centric policy"/>
    <n v="111100"/>
    <n v="62819"/>
    <n v="-0.43457245724572457"/>
    <x v="3"/>
    <n v="1122"/>
    <s v="US"/>
    <s v="USD"/>
    <x v="878"/>
    <x v="877"/>
    <b v="0"/>
    <b v="0"/>
    <s v="food/food trucks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-1"/>
    <x v="0"/>
    <n v="0"/>
    <s v="CA"/>
    <s v="CAD"/>
    <n v="1448690400"/>
    <n v="1450159200"/>
    <x v="0"/>
    <d v="2015-12-15T06:00:00"/>
    <b v="0"/>
    <b v="0"/>
    <s v="food/food trucks"/>
    <n v="0"/>
    <x v="0"/>
    <s v="food trucks"/>
  </r>
  <r>
    <n v="1"/>
    <s v="Odom Inc"/>
    <s v="Managed bottom-line architecture"/>
    <n v="1400"/>
    <n v="14560"/>
    <n v="9.4"/>
    <x v="1"/>
    <n v="158"/>
    <s v="US"/>
    <s v="USD"/>
    <n v="1408424400"/>
    <n v="1408597200"/>
    <x v="1"/>
    <d v="2014-08-21T05:00:00"/>
    <b v="0"/>
    <b v="1"/>
    <s v="music/rock"/>
    <n v="92.151898734177209"/>
    <x v="1"/>
    <s v="rock"/>
  </r>
  <r>
    <n v="2"/>
    <s v="Melton, Robinson and Fritz"/>
    <s v="Function-based leadingedge pricing structure"/>
    <n v="108400"/>
    <n v="142523"/>
    <n v="0.31478782287822876"/>
    <x v="1"/>
    <n v="1425"/>
    <s v="AU"/>
    <s v="AUD"/>
    <n v="1384668000"/>
    <n v="1384840800"/>
    <x v="2"/>
    <d v="2013-11-19T06:00:00"/>
    <b v="0"/>
    <b v="0"/>
    <s v="technology/web"/>
    <n v="100.01614035087719"/>
    <x v="2"/>
    <s v="web"/>
  </r>
  <r>
    <n v="3"/>
    <s v="Mcdonald, Gonzalez and Ross"/>
    <s v="Vision-oriented fresh-thinking conglomeration"/>
    <n v="4200"/>
    <n v="2477"/>
    <n v="-0.41023809523809524"/>
    <x v="0"/>
    <n v="24"/>
    <s v="US"/>
    <s v="USD"/>
    <n v="1565499600"/>
    <n v="1568955600"/>
    <x v="3"/>
    <d v="2019-09-20T05:00:00"/>
    <b v="0"/>
    <b v="0"/>
    <s v="music/rock"/>
    <n v="103.20833333333333"/>
    <x v="1"/>
    <s v="rock"/>
  </r>
  <r>
    <n v="4"/>
    <s v="Larson-Little"/>
    <s v="Proactive foreground core"/>
    <n v="7600"/>
    <n v="5265"/>
    <n v="-0.30723684210526314"/>
    <x v="0"/>
    <n v="53"/>
    <s v="US"/>
    <s v="USD"/>
    <n v="1547964000"/>
    <n v="1548309600"/>
    <x v="4"/>
    <d v="2019-01-24T06:00:00"/>
    <b v="0"/>
    <b v="0"/>
    <s v="theater/plays"/>
    <n v="99.339622641509436"/>
    <x v="3"/>
    <s v="plays"/>
  </r>
  <r>
    <n v="5"/>
    <s v="Harris Group"/>
    <s v="Open-source optimizing database"/>
    <n v="7600"/>
    <n v="13195"/>
    <n v="0.73618421052631577"/>
    <x v="1"/>
    <n v="174"/>
    <s v="DK"/>
    <s v="DKK"/>
    <n v="1346130000"/>
    <n v="1347080400"/>
    <x v="5"/>
    <d v="2012-09-08T05:00:00"/>
    <b v="0"/>
    <b v="0"/>
    <s v="theater/plays"/>
    <n v="75.833333333333329"/>
    <x v="3"/>
    <s v="plays"/>
  </r>
  <r>
    <n v="6"/>
    <s v="Ortiz, Coleman and Mitchell"/>
    <s v="Operative upward-trending algorithm"/>
    <n v="5200"/>
    <n v="1090"/>
    <n v="-0.79038461538461535"/>
    <x v="0"/>
    <n v="18"/>
    <s v="GB"/>
    <s v="GBP"/>
    <n v="1505278800"/>
    <n v="1505365200"/>
    <x v="6"/>
    <d v="2017-09-14T05:00:00"/>
    <b v="0"/>
    <b v="0"/>
    <s v="film &amp; video/documentary"/>
    <n v="60.555555555555557"/>
    <x v="4"/>
    <s v="documentary"/>
  </r>
  <r>
    <n v="7"/>
    <s v="Carter-Guzman"/>
    <s v="Centralized cohesive challenge"/>
    <n v="4500"/>
    <n v="14741"/>
    <n v="2.2757777777777779"/>
    <x v="1"/>
    <n v="227"/>
    <s v="DK"/>
    <s v="DKK"/>
    <n v="1439442000"/>
    <n v="1439614800"/>
    <x v="7"/>
    <d v="2015-08-15T05:00:00"/>
    <b v="0"/>
    <b v="0"/>
    <s v="theater/plays"/>
    <n v="64.93832599118943"/>
    <x v="3"/>
    <s v="plays"/>
  </r>
  <r>
    <n v="8"/>
    <s v="Nunez-Richards"/>
    <s v="Exclusive attitude-oriented intranet"/>
    <n v="110100"/>
    <n v="21946"/>
    <n v="-0.80067211625794732"/>
    <x v="2"/>
    <n v="708"/>
    <s v="DK"/>
    <s v="DKK"/>
    <n v="1281330000"/>
    <n v="1281502800"/>
    <x v="8"/>
    <d v="2010-08-11T05:00:00"/>
    <b v="0"/>
    <b v="0"/>
    <s v="theater/plays"/>
    <n v="30.997175141242938"/>
    <x v="3"/>
    <s v="plays"/>
  </r>
  <r>
    <n v="9"/>
    <s v="Rangel, Holt and Jones"/>
    <s v="Open-source fresh-thinking model"/>
    <n v="6200"/>
    <n v="3208"/>
    <n v="-0.48258064516129034"/>
    <x v="0"/>
    <n v="44"/>
    <s v="US"/>
    <s v="USD"/>
    <n v="1379566800"/>
    <n v="1383804000"/>
    <x v="9"/>
    <d v="2013-11-07T06:00:00"/>
    <b v="0"/>
    <b v="0"/>
    <s v="music/electric music"/>
    <n v="72.909090909090907"/>
    <x v="1"/>
    <s v="electric music"/>
  </r>
  <r>
    <n v="10"/>
    <s v="Green Ltd"/>
    <s v="Monitored empowering installation"/>
    <n v="5200"/>
    <n v="13838"/>
    <n v="1.6611538461538462"/>
    <x v="1"/>
    <n v="220"/>
    <s v="US"/>
    <s v="USD"/>
    <n v="1281762000"/>
    <n v="1285909200"/>
    <x v="10"/>
    <d v="2010-10-01T05:00:00"/>
    <b v="0"/>
    <b v="0"/>
    <s v="film &amp; video/drama"/>
    <n v="62.9"/>
    <x v="4"/>
    <s v="drama"/>
  </r>
  <r>
    <n v="11"/>
    <s v="Perez, Johnson and Gardner"/>
    <s v="Grass-roots zero administration system engine"/>
    <n v="6300"/>
    <n v="3030"/>
    <n v="-0.51904761904761909"/>
    <x v="0"/>
    <n v="27"/>
    <s v="US"/>
    <s v="USD"/>
    <n v="1285045200"/>
    <n v="1285563600"/>
    <x v="11"/>
    <d v="2010-09-27T05:00:00"/>
    <b v="0"/>
    <b v="1"/>
    <s v="theater/plays"/>
    <n v="112.22222222222223"/>
    <x v="3"/>
    <s v="plays"/>
  </r>
  <r>
    <n v="12"/>
    <s v="Kim Ltd"/>
    <s v="Assimilated hybrid intranet"/>
    <n v="6300"/>
    <n v="5629"/>
    <n v="-0.10650793650793651"/>
    <x v="0"/>
    <n v="55"/>
    <s v="US"/>
    <s v="USD"/>
    <n v="1571720400"/>
    <n v="1572411600"/>
    <x v="12"/>
    <d v="2019-10-30T05:00:00"/>
    <b v="0"/>
    <b v="0"/>
    <s v="film &amp; video/drama"/>
    <n v="102.34545454545454"/>
    <x v="4"/>
    <s v="drama"/>
  </r>
  <r>
    <n v="13"/>
    <s v="Walker, Taylor and Coleman"/>
    <s v="Multi-tiered directional open architecture"/>
    <n v="4200"/>
    <n v="10295"/>
    <n v="1.4511904761904761"/>
    <x v="1"/>
    <n v="98"/>
    <s v="US"/>
    <s v="USD"/>
    <n v="1465621200"/>
    <n v="1466658000"/>
    <x v="13"/>
    <d v="2016-06-23T05:00:00"/>
    <b v="0"/>
    <b v="0"/>
    <s v="music/indie rock"/>
    <n v="105.05102040816327"/>
    <x v="1"/>
    <s v="indie rock"/>
  </r>
  <r>
    <n v="14"/>
    <s v="Rodriguez, Rose and Stewart"/>
    <s v="Cloned directional synergy"/>
    <n v="28200"/>
    <n v="18829"/>
    <n v="-0.3323049645390071"/>
    <x v="0"/>
    <n v="200"/>
    <s v="US"/>
    <s v="USD"/>
    <n v="1331013600"/>
    <n v="1333342800"/>
    <x v="14"/>
    <d v="2012-04-02T05:00:00"/>
    <b v="0"/>
    <b v="0"/>
    <s v="music/indie rock"/>
    <n v="94.144999999999996"/>
    <x v="1"/>
    <s v="indie rock"/>
  </r>
  <r>
    <n v="15"/>
    <s v="Wright, Hunt and Rowe"/>
    <s v="Extended eco-centric pricing structure"/>
    <n v="81200"/>
    <n v="38414"/>
    <n v="-0.52692118226600981"/>
    <x v="0"/>
    <n v="452"/>
    <s v="US"/>
    <s v="USD"/>
    <n v="1575957600"/>
    <n v="1576303200"/>
    <x v="15"/>
    <d v="2019-12-14T06:00:00"/>
    <b v="0"/>
    <b v="0"/>
    <s v="technology/wearables"/>
    <n v="84.986725663716811"/>
    <x v="2"/>
    <s v="wearables"/>
  </r>
  <r>
    <n v="16"/>
    <s v="Hines Inc"/>
    <s v="Cross-platform systemic adapter"/>
    <n v="1700"/>
    <n v="11041"/>
    <n v="5.4947058823529416"/>
    <x v="1"/>
    <n v="100"/>
    <s v="US"/>
    <s v="USD"/>
    <n v="1390370400"/>
    <n v="1392271200"/>
    <x v="16"/>
    <d v="2014-02-13T06:00:00"/>
    <b v="0"/>
    <b v="0"/>
    <s v="publishing/nonfiction"/>
    <n v="110.41"/>
    <x v="5"/>
    <s v="nonfiction"/>
  </r>
  <r>
    <n v="17"/>
    <s v="Cochran-Nguyen"/>
    <s v="Seamless 4thgeneration methodology"/>
    <n v="84600"/>
    <n v="134845"/>
    <n v="0.59391252955082741"/>
    <x v="1"/>
    <n v="1249"/>
    <s v="US"/>
    <s v="USD"/>
    <n v="1294812000"/>
    <n v="1294898400"/>
    <x v="17"/>
    <d v="2011-01-13T06:00:00"/>
    <b v="0"/>
    <b v="0"/>
    <s v="film &amp; video/animation"/>
    <n v="107.96236989591674"/>
    <x v="4"/>
    <s v="animation"/>
  </r>
  <r>
    <n v="18"/>
    <s v="Johnson-Gould"/>
    <s v="Exclusive needs-based adapter"/>
    <n v="9100"/>
    <n v="6089"/>
    <n v="-0.33087912087912086"/>
    <x v="3"/>
    <n v="135"/>
    <s v="US"/>
    <s v="USD"/>
    <n v="1536382800"/>
    <n v="1537074000"/>
    <x v="18"/>
    <d v="2018-09-16T05:00:00"/>
    <b v="0"/>
    <b v="0"/>
    <s v="theater/plays"/>
    <n v="45.103703703703701"/>
    <x v="3"/>
    <s v="plays"/>
  </r>
  <r>
    <n v="19"/>
    <s v="Perez-Hess"/>
    <s v="Down-sized cohesive archive"/>
    <n v="62500"/>
    <n v="30331"/>
    <n v="-0.51470400000000005"/>
    <x v="0"/>
    <n v="674"/>
    <s v="US"/>
    <s v="USD"/>
    <n v="1551679200"/>
    <n v="1553490000"/>
    <x v="19"/>
    <d v="2019-03-25T05:00:00"/>
    <b v="0"/>
    <b v="1"/>
    <s v="theater/plays"/>
    <n v="45.001483679525222"/>
    <x v="3"/>
    <s v="plays"/>
  </r>
  <r>
    <n v="20"/>
    <s v="Reeves, Thompson and Richardson"/>
    <s v="Proactive composite alliance"/>
    <n v="131800"/>
    <n v="147936"/>
    <n v="0.12242792109256449"/>
    <x v="1"/>
    <n v="1396"/>
    <s v="US"/>
    <s v="USD"/>
    <n v="1406523600"/>
    <n v="1406523600"/>
    <x v="20"/>
    <d v="2014-07-28T05:00:00"/>
    <b v="0"/>
    <b v="0"/>
    <s v="film &amp; video/drama"/>
    <n v="105.97134670487107"/>
    <x v="4"/>
    <s v="drama"/>
  </r>
  <r>
    <n v="21"/>
    <s v="Simmons-Reynolds"/>
    <s v="Re-engineered intangible definition"/>
    <n v="94000"/>
    <n v="38533"/>
    <n v="-0.59007446808510633"/>
    <x v="0"/>
    <n v="558"/>
    <s v="US"/>
    <s v="USD"/>
    <n v="1313384400"/>
    <n v="1316322000"/>
    <x v="21"/>
    <d v="2011-09-18T05:00:00"/>
    <b v="0"/>
    <b v="0"/>
    <s v="theater/plays"/>
    <n v="69.055555555555557"/>
    <x v="3"/>
    <s v="plays"/>
  </r>
  <r>
    <n v="22"/>
    <s v="Collier Inc"/>
    <s v="Enhanced dynamic definition"/>
    <n v="59100"/>
    <n v="75690"/>
    <n v="0.28071065989847716"/>
    <x v="1"/>
    <n v="890"/>
    <s v="US"/>
    <s v="USD"/>
    <n v="1522731600"/>
    <n v="1524027600"/>
    <x v="22"/>
    <d v="2018-04-18T05:00:00"/>
    <b v="0"/>
    <b v="0"/>
    <s v="theater/plays"/>
    <n v="85.044943820224717"/>
    <x v="3"/>
    <s v="plays"/>
  </r>
  <r>
    <n v="23"/>
    <s v="Gray-Jenkins"/>
    <s v="Devolved next generation adapter"/>
    <n v="4500"/>
    <n v="14942"/>
    <n v="2.3204444444444445"/>
    <x v="1"/>
    <n v="142"/>
    <s v="GB"/>
    <s v="GBP"/>
    <n v="1550124000"/>
    <n v="1554699600"/>
    <x v="23"/>
    <d v="2019-04-08T05:00:00"/>
    <b v="0"/>
    <b v="0"/>
    <s v="film &amp; video/documentary"/>
    <n v="105.22535211267606"/>
    <x v="4"/>
    <s v="documentary"/>
  </r>
  <r>
    <n v="24"/>
    <s v="Scott, Wilson and Martin"/>
    <s v="Cross-platform intermediate frame"/>
    <n v="92400"/>
    <n v="104257"/>
    <n v="0.12832251082251081"/>
    <x v="1"/>
    <n v="2673"/>
    <s v="US"/>
    <s v="USD"/>
    <n v="1403326800"/>
    <n v="1403499600"/>
    <x v="24"/>
    <d v="2014-06-23T05:00:00"/>
    <b v="0"/>
    <b v="0"/>
    <s v="technology/wearables"/>
    <n v="39.003741114852225"/>
    <x v="2"/>
    <s v="wearables"/>
  </r>
  <r>
    <n v="25"/>
    <s v="Caldwell, Velazquez and Wilson"/>
    <s v="Monitored impactful analyzer"/>
    <n v="5500"/>
    <n v="11904"/>
    <n v="1.1643636363636363"/>
    <x v="1"/>
    <n v="163"/>
    <s v="US"/>
    <s v="USD"/>
    <n v="1305694800"/>
    <n v="1307422800"/>
    <x v="25"/>
    <d v="2011-06-07T05:00:00"/>
    <b v="0"/>
    <b v="1"/>
    <s v="games/video games"/>
    <n v="73.030674846625772"/>
    <x v="6"/>
    <s v="video games"/>
  </r>
  <r>
    <n v="26"/>
    <s v="Spencer-Bates"/>
    <s v="Optional responsive customer loyalty"/>
    <n v="107500"/>
    <n v="51814"/>
    <n v="-0.5180093023255814"/>
    <x v="3"/>
    <n v="1480"/>
    <s v="US"/>
    <s v="USD"/>
    <n v="1533013200"/>
    <n v="1535346000"/>
    <x v="26"/>
    <d v="2018-08-27T05:00:00"/>
    <b v="0"/>
    <b v="0"/>
    <s v="theater/plays"/>
    <n v="35.009459459459457"/>
    <x v="3"/>
    <s v="plays"/>
  </r>
  <r>
    <n v="27"/>
    <s v="Best, Carr and Williams"/>
    <s v="Diverse transitional migration"/>
    <n v="2000"/>
    <n v="1599"/>
    <n v="-0.20050000000000001"/>
    <x v="0"/>
    <n v="15"/>
    <s v="US"/>
    <s v="USD"/>
    <n v="1443848400"/>
    <n v="1444539600"/>
    <x v="27"/>
    <d v="2015-10-11T05:00:00"/>
    <b v="0"/>
    <b v="0"/>
    <s v="music/rock"/>
    <n v="106.6"/>
    <x v="1"/>
    <s v="rock"/>
  </r>
  <r>
    <n v="28"/>
    <s v="Campbell, Brown and Powell"/>
    <s v="Synchronized global task-force"/>
    <n v="130800"/>
    <n v="137635"/>
    <n v="5.2255351681957184E-2"/>
    <x v="1"/>
    <n v="2220"/>
    <s v="US"/>
    <s v="USD"/>
    <n v="1265695200"/>
    <n v="1267682400"/>
    <x v="28"/>
    <d v="2010-03-04T06:00:00"/>
    <b v="0"/>
    <b v="1"/>
    <s v="theater/plays"/>
    <n v="61.997747747747745"/>
    <x v="3"/>
    <s v="plays"/>
  </r>
  <r>
    <n v="29"/>
    <s v="Johnson, Parker and Haynes"/>
    <s v="Focused 6thgeneration forecast"/>
    <n v="45900"/>
    <n v="150965"/>
    <n v="2.2889978213507627"/>
    <x v="1"/>
    <n v="1606"/>
    <s v="CH"/>
    <s v="CHF"/>
    <n v="1532062800"/>
    <n v="1535518800"/>
    <x v="29"/>
    <d v="2018-08-29T05:00:00"/>
    <b v="0"/>
    <b v="0"/>
    <s v="film &amp; video/shorts"/>
    <n v="94.000622665006233"/>
    <x v="4"/>
    <s v="shorts"/>
  </r>
  <r>
    <n v="30"/>
    <s v="Clark-Cooke"/>
    <s v="Down-sized analyzing challenge"/>
    <n v="9000"/>
    <n v="14455"/>
    <n v="0.60611111111111116"/>
    <x v="1"/>
    <n v="129"/>
    <s v="US"/>
    <s v="USD"/>
    <n v="1558674000"/>
    <n v="1559106000"/>
    <x v="30"/>
    <d v="2019-05-29T05:00:00"/>
    <b v="0"/>
    <b v="0"/>
    <s v="film &amp; video/animation"/>
    <n v="112.05426356589147"/>
    <x v="4"/>
    <s v="animation"/>
  </r>
  <r>
    <n v="31"/>
    <s v="Schroeder Ltd"/>
    <s v="Progressive needs-based focus group"/>
    <n v="3500"/>
    <n v="10850"/>
    <n v="2.1"/>
    <x v="1"/>
    <n v="226"/>
    <s v="GB"/>
    <s v="GBP"/>
    <n v="1451973600"/>
    <n v="1454392800"/>
    <x v="31"/>
    <d v="2016-02-02T06:00:00"/>
    <b v="0"/>
    <b v="0"/>
    <s v="games/video games"/>
    <n v="48.008849557522126"/>
    <x v="6"/>
    <s v="video games"/>
  </r>
  <r>
    <n v="32"/>
    <s v="Jackson PLC"/>
    <s v="Ergonomic 6thgeneration success"/>
    <n v="101000"/>
    <n v="87676"/>
    <n v="-0.13192079207920793"/>
    <x v="0"/>
    <n v="2307"/>
    <s v="IT"/>
    <s v="EUR"/>
    <n v="1515564000"/>
    <n v="1517896800"/>
    <x v="32"/>
    <d v="2018-02-06T06:00:00"/>
    <b v="0"/>
    <b v="0"/>
    <s v="film &amp; video/documentary"/>
    <n v="38.004334633723452"/>
    <x v="4"/>
    <s v="documentary"/>
  </r>
  <r>
    <n v="33"/>
    <s v="Blair, Collins and Carter"/>
    <s v="Exclusive interactive approach"/>
    <n v="50200"/>
    <n v="189666"/>
    <n v="2.7782071713147412"/>
    <x v="1"/>
    <n v="5419"/>
    <s v="US"/>
    <s v="USD"/>
    <n v="1412485200"/>
    <n v="1415685600"/>
    <x v="33"/>
    <d v="2014-11-11T06:00:00"/>
    <b v="0"/>
    <b v="0"/>
    <s v="theater/plays"/>
    <n v="35.000184535892231"/>
    <x v="3"/>
    <s v="plays"/>
  </r>
  <r>
    <n v="34"/>
    <s v="Maldonado and Sons"/>
    <s v="Reverse-engineered asynchronous archive"/>
    <n v="9300"/>
    <n v="14025"/>
    <n v="0.50806451612903225"/>
    <x v="1"/>
    <n v="165"/>
    <s v="US"/>
    <s v="USD"/>
    <n v="1490245200"/>
    <n v="1490677200"/>
    <x v="34"/>
    <d v="2017-03-28T05:00:00"/>
    <b v="0"/>
    <b v="0"/>
    <s v="film &amp; video/documentary"/>
    <n v="85"/>
    <x v="4"/>
    <s v="documentary"/>
  </r>
  <r>
    <n v="35"/>
    <s v="Mitchell and Sons"/>
    <s v="Synergized intangible challenge"/>
    <n v="125500"/>
    <n v="188628"/>
    <n v="0.50301195219123507"/>
    <x v="1"/>
    <n v="1965"/>
    <s v="DK"/>
    <s v="DKK"/>
    <n v="1547877600"/>
    <n v="1551506400"/>
    <x v="35"/>
    <d v="2019-03-02T06:00:00"/>
    <b v="0"/>
    <b v="1"/>
    <s v="film &amp; video/drama"/>
    <n v="95.993893129770996"/>
    <x v="4"/>
    <s v="drama"/>
  </r>
  <r>
    <n v="36"/>
    <s v="Jackson-Lewis"/>
    <s v="Monitored multi-state encryption"/>
    <n v="700"/>
    <n v="1101"/>
    <n v="0.57285714285714284"/>
    <x v="1"/>
    <n v="16"/>
    <s v="US"/>
    <s v="USD"/>
    <n v="1298700000"/>
    <n v="1300856400"/>
    <x v="36"/>
    <d v="2011-03-23T05:00:00"/>
    <b v="0"/>
    <b v="0"/>
    <s v="theater/plays"/>
    <n v="68.8125"/>
    <x v="3"/>
    <s v="plays"/>
  </r>
  <r>
    <n v="37"/>
    <s v="Black, Armstrong and Anderson"/>
    <s v="Profound attitude-oriented functionalities"/>
    <n v="8100"/>
    <n v="11339"/>
    <n v="0.39987654320987653"/>
    <x v="1"/>
    <n v="107"/>
    <s v="US"/>
    <s v="USD"/>
    <n v="1570338000"/>
    <n v="1573192800"/>
    <x v="37"/>
    <d v="2019-11-08T06:00:00"/>
    <b v="0"/>
    <b v="1"/>
    <s v="publishing/fiction"/>
    <n v="105.97196261682242"/>
    <x v="5"/>
    <s v="fiction"/>
  </r>
  <r>
    <n v="38"/>
    <s v="Maldonado-Gonzalez"/>
    <s v="Digitized client-driven database"/>
    <n v="3100"/>
    <n v="10085"/>
    <n v="2.2532258064516131"/>
    <x v="1"/>
    <n v="134"/>
    <s v="US"/>
    <s v="USD"/>
    <n v="1287378000"/>
    <n v="1287810000"/>
    <x v="38"/>
    <d v="2010-10-23T05:00:00"/>
    <b v="0"/>
    <b v="0"/>
    <s v="photography/photography books"/>
    <n v="75.261194029850742"/>
    <x v="7"/>
    <s v="photography books"/>
  </r>
  <r>
    <n v="39"/>
    <s v="Kim-Rice"/>
    <s v="Organized bi-directional function"/>
    <n v="9900"/>
    <n v="5027"/>
    <n v="-0.49222222222222223"/>
    <x v="0"/>
    <n v="88"/>
    <s v="DK"/>
    <s v="DKK"/>
    <n v="1361772000"/>
    <n v="1362978000"/>
    <x v="39"/>
    <d v="2013-03-11T05:00:00"/>
    <b v="0"/>
    <b v="0"/>
    <s v="theater/plays"/>
    <n v="57.125"/>
    <x v="3"/>
    <s v="plays"/>
  </r>
  <r>
    <n v="40"/>
    <s v="Garcia, Garcia and Lopez"/>
    <s v="Reduced stable middleware"/>
    <n v="8800"/>
    <n v="14878"/>
    <n v="0.69068181818181817"/>
    <x v="1"/>
    <n v="198"/>
    <s v="US"/>
    <s v="USD"/>
    <n v="1275714000"/>
    <n v="1277355600"/>
    <x v="40"/>
    <d v="2010-06-24T05:00:00"/>
    <b v="0"/>
    <b v="1"/>
    <s v="technology/wearables"/>
    <n v="75.141414141414145"/>
    <x v="2"/>
    <s v="wearables"/>
  </r>
  <r>
    <n v="41"/>
    <s v="Watts Group"/>
    <s v="Universal 5thgeneration neural-net"/>
    <n v="5600"/>
    <n v="11924"/>
    <n v="1.1292857142857142"/>
    <x v="1"/>
    <n v="111"/>
    <s v="IT"/>
    <s v="EUR"/>
    <n v="1346734800"/>
    <n v="1348981200"/>
    <x v="41"/>
    <d v="2012-09-30T05:00:00"/>
    <b v="0"/>
    <b v="1"/>
    <s v="music/rock"/>
    <n v="107.42342342342343"/>
    <x v="1"/>
    <s v="rock"/>
  </r>
  <r>
    <n v="42"/>
    <s v="Werner-Bryant"/>
    <s v="Virtual uniform frame"/>
    <n v="1800"/>
    <n v="7991"/>
    <n v="3.4394444444444443"/>
    <x v="1"/>
    <n v="222"/>
    <s v="US"/>
    <s v="USD"/>
    <n v="1309755600"/>
    <n v="1310533200"/>
    <x v="42"/>
    <d v="2011-07-13T05:00:00"/>
    <b v="0"/>
    <b v="0"/>
    <s v="food/food trucks"/>
    <n v="35.995495495495497"/>
    <x v="0"/>
    <s v="food trucks"/>
  </r>
  <r>
    <n v="43"/>
    <s v="Schmitt-Mendoza"/>
    <s v="Profound explicit paradigm"/>
    <n v="90200"/>
    <n v="167717"/>
    <n v="0.85939024390243901"/>
    <x v="1"/>
    <n v="6212"/>
    <s v="US"/>
    <s v="USD"/>
    <n v="1406178000"/>
    <n v="1407560400"/>
    <x v="43"/>
    <d v="2014-08-09T05:00:00"/>
    <b v="0"/>
    <b v="0"/>
    <s v="publishing/radio &amp; podcasts"/>
    <n v="26.998873148744366"/>
    <x v="5"/>
    <s v="radio &amp; podcasts"/>
  </r>
  <r>
    <n v="44"/>
    <s v="Reid-Mccullough"/>
    <s v="Visionary real-time groupware"/>
    <n v="1600"/>
    <n v="10541"/>
    <n v="5.5881249999999998"/>
    <x v="1"/>
    <n v="98"/>
    <s v="DK"/>
    <s v="DKK"/>
    <n v="1552798800"/>
    <n v="1552885200"/>
    <x v="44"/>
    <d v="2019-03-18T05:00:00"/>
    <b v="0"/>
    <b v="0"/>
    <s v="publishing/fiction"/>
    <n v="107.56122448979592"/>
    <x v="5"/>
    <s v="fiction"/>
  </r>
  <r>
    <n v="45"/>
    <s v="Woods-Clark"/>
    <s v="Networked tertiary Graphical User Interface"/>
    <n v="9500"/>
    <n v="4530"/>
    <n v="-0.52315789473684216"/>
    <x v="0"/>
    <n v="48"/>
    <s v="US"/>
    <s v="USD"/>
    <n v="1478062800"/>
    <n v="1479362400"/>
    <x v="45"/>
    <d v="2016-11-17T06:00:00"/>
    <b v="0"/>
    <b v="1"/>
    <s v="theater/plays"/>
    <n v="94.375"/>
    <x v="3"/>
    <s v="plays"/>
  </r>
  <r>
    <n v="46"/>
    <s v="Vaughn, Hunt and Caldwell"/>
    <s v="Virtual grid-enabled task-force"/>
    <n v="3700"/>
    <n v="4247"/>
    <n v="0.14783783783783783"/>
    <x v="1"/>
    <n v="92"/>
    <s v="US"/>
    <s v="USD"/>
    <n v="1278565200"/>
    <n v="1280552400"/>
    <x v="46"/>
    <d v="2010-07-31T05:00:00"/>
    <b v="0"/>
    <b v="0"/>
    <s v="music/rock"/>
    <n v="46.163043478260867"/>
    <x v="1"/>
    <s v="rock"/>
  </r>
  <r>
    <n v="47"/>
    <s v="Bennett and Sons"/>
    <s v="Function-based multi-state software"/>
    <n v="1500"/>
    <n v="7129"/>
    <n v="3.7526666666666668"/>
    <x v="1"/>
    <n v="149"/>
    <s v="US"/>
    <s v="USD"/>
    <n v="1396069200"/>
    <n v="1398661200"/>
    <x v="47"/>
    <d v="2014-04-28T05:00:00"/>
    <b v="0"/>
    <b v="0"/>
    <s v="theater/plays"/>
    <n v="47.845637583892618"/>
    <x v="3"/>
    <s v="plays"/>
  </r>
  <r>
    <n v="48"/>
    <s v="Lamb Inc"/>
    <s v="Optimized leadingedge concept"/>
    <n v="33300"/>
    <n v="128862"/>
    <n v="2.86972972972973"/>
    <x v="1"/>
    <n v="2431"/>
    <s v="US"/>
    <s v="USD"/>
    <n v="1435208400"/>
    <n v="1436245200"/>
    <x v="48"/>
    <d v="2015-07-07T05:00:00"/>
    <b v="0"/>
    <b v="0"/>
    <s v="theater/plays"/>
    <n v="53.007815713698065"/>
    <x v="3"/>
    <s v="plays"/>
  </r>
  <r>
    <n v="49"/>
    <s v="Casey-Kelly"/>
    <s v="Sharable holistic interface"/>
    <n v="7200"/>
    <n v="13653"/>
    <n v="0.89624999999999999"/>
    <x v="1"/>
    <n v="303"/>
    <s v="US"/>
    <s v="USD"/>
    <n v="1571547600"/>
    <n v="1575439200"/>
    <x v="49"/>
    <d v="2019-12-04T06:00:00"/>
    <b v="0"/>
    <b v="0"/>
    <s v="music/rock"/>
    <n v="45.059405940594061"/>
    <x v="1"/>
    <s v="rock"/>
  </r>
  <r>
    <n v="50"/>
    <s v="Jones, Taylor and Moore"/>
    <s v="Down-sized system-worthy secured line"/>
    <n v="100"/>
    <n v="2"/>
    <n v="-0.98"/>
    <x v="0"/>
    <n v="1"/>
    <s v="IT"/>
    <s v="EUR"/>
    <n v="1375333200"/>
    <n v="1377752400"/>
    <x v="50"/>
    <d v="2013-08-29T05:00:00"/>
    <b v="0"/>
    <b v="0"/>
    <s v="music/metal"/>
    <n v="2"/>
    <x v="1"/>
    <s v="metal"/>
  </r>
  <r>
    <n v="51"/>
    <s v="Bradshaw, Gill and Donovan"/>
    <s v="Inverse secondary infrastructure"/>
    <n v="158100"/>
    <n v="145243"/>
    <n v="-8.1321948134092353E-2"/>
    <x v="0"/>
    <n v="1467"/>
    <s v="GB"/>
    <s v="GBP"/>
    <n v="1332824400"/>
    <n v="1334206800"/>
    <x v="51"/>
    <d v="2012-04-12T05:00:00"/>
    <b v="0"/>
    <b v="1"/>
    <s v="technology/wearables"/>
    <n v="99.006816632583508"/>
    <x v="2"/>
    <s v="wearables"/>
  </r>
  <r>
    <n v="52"/>
    <s v="Hernandez, Rodriguez and Clark"/>
    <s v="Organic foreground leverage"/>
    <n v="7200"/>
    <n v="2459"/>
    <n v="-0.65847222222222224"/>
    <x v="0"/>
    <n v="75"/>
    <s v="US"/>
    <s v="USD"/>
    <n v="1284526800"/>
    <n v="1284872400"/>
    <x v="52"/>
    <d v="2010-09-19T05:00:00"/>
    <b v="0"/>
    <b v="0"/>
    <s v="theater/plays"/>
    <n v="32.786666666666669"/>
    <x v="3"/>
    <s v="plays"/>
  </r>
  <r>
    <n v="53"/>
    <s v="Smith-Jones"/>
    <s v="Reverse-engineered static concept"/>
    <n v="8800"/>
    <n v="12356"/>
    <n v="0.40409090909090911"/>
    <x v="1"/>
    <n v="209"/>
    <s v="US"/>
    <s v="USD"/>
    <n v="1400562000"/>
    <n v="1403931600"/>
    <x v="53"/>
    <d v="2014-06-28T05:00:00"/>
    <b v="0"/>
    <b v="0"/>
    <s v="film &amp; video/drama"/>
    <n v="59.119617224880386"/>
    <x v="4"/>
    <s v="drama"/>
  </r>
  <r>
    <n v="54"/>
    <s v="Roy PLC"/>
    <s v="Multi-channeled neutral customer loyalty"/>
    <n v="6000"/>
    <n v="5392"/>
    <n v="-0.10133333333333333"/>
    <x v="0"/>
    <n v="120"/>
    <s v="US"/>
    <s v="USD"/>
    <n v="1520748000"/>
    <n v="1521262800"/>
    <x v="54"/>
    <d v="2018-03-17T05:00:00"/>
    <b v="0"/>
    <b v="0"/>
    <s v="technology/wearables"/>
    <n v="44.93333333333333"/>
    <x v="2"/>
    <s v="wearables"/>
  </r>
  <r>
    <n v="55"/>
    <s v="Wright, Brooks and Villarreal"/>
    <s v="Reverse-engineered bifurcated strategy"/>
    <n v="6600"/>
    <n v="11746"/>
    <n v="0.77969696969696967"/>
    <x v="1"/>
    <n v="131"/>
    <s v="US"/>
    <s v="USD"/>
    <n v="1532926800"/>
    <n v="1533358800"/>
    <x v="55"/>
    <d v="2018-08-04T05:00:00"/>
    <b v="0"/>
    <b v="0"/>
    <s v="music/jazz"/>
    <n v="89.664122137404576"/>
    <x v="1"/>
    <s v="jazz"/>
  </r>
  <r>
    <n v="56"/>
    <s v="Flores, Miller and Johnson"/>
    <s v="Horizontal context-sensitive knowledge user"/>
    <n v="8000"/>
    <n v="11493"/>
    <n v="0.43662499999999999"/>
    <x v="1"/>
    <n v="164"/>
    <s v="US"/>
    <s v="USD"/>
    <n v="1420869600"/>
    <n v="1421474400"/>
    <x v="56"/>
    <d v="2015-01-17T06:00:00"/>
    <b v="0"/>
    <b v="0"/>
    <s v="technology/wearables"/>
    <n v="70.079268292682926"/>
    <x v="2"/>
    <s v="wearables"/>
  </r>
  <r>
    <n v="57"/>
    <s v="Bridges, Freeman and Kim"/>
    <s v="Cross-group multi-state task-force"/>
    <n v="2900"/>
    <n v="6243"/>
    <n v="1.1527586206896552"/>
    <x v="1"/>
    <n v="201"/>
    <s v="US"/>
    <s v="USD"/>
    <n v="1504242000"/>
    <n v="1505278800"/>
    <x v="57"/>
    <d v="2017-09-13T05:00:00"/>
    <b v="0"/>
    <b v="0"/>
    <s v="games/video games"/>
    <n v="31.059701492537314"/>
    <x v="6"/>
    <s v="video games"/>
  </r>
  <r>
    <n v="58"/>
    <s v="Anderson-Perez"/>
    <s v="Expanded 3rdgeneration strategy"/>
    <n v="2700"/>
    <n v="6132"/>
    <n v="1.2711111111111111"/>
    <x v="1"/>
    <n v="211"/>
    <s v="US"/>
    <s v="USD"/>
    <n v="1442811600"/>
    <n v="1443934800"/>
    <x v="58"/>
    <d v="2015-10-04T05:00:00"/>
    <b v="0"/>
    <b v="0"/>
    <s v="theater/plays"/>
    <n v="29.061611374407583"/>
    <x v="3"/>
    <s v="plays"/>
  </r>
  <r>
    <n v="59"/>
    <s v="Wright, Fox and Marks"/>
    <s v="Assimilated real-time support"/>
    <n v="1400"/>
    <n v="3851"/>
    <n v="1.7507142857142857"/>
    <x v="1"/>
    <n v="128"/>
    <s v="US"/>
    <s v="USD"/>
    <n v="1497243600"/>
    <n v="1498539600"/>
    <x v="59"/>
    <d v="2017-06-27T05:00:00"/>
    <b v="0"/>
    <b v="1"/>
    <s v="theater/plays"/>
    <n v="30.0859375"/>
    <x v="3"/>
    <s v="plays"/>
  </r>
  <r>
    <n v="60"/>
    <s v="Crawford-Peters"/>
    <s v="User-centric regional database"/>
    <n v="94200"/>
    <n v="135997"/>
    <n v="0.44370488322717622"/>
    <x v="1"/>
    <n v="1600"/>
    <s v="CA"/>
    <s v="CAD"/>
    <n v="1342501200"/>
    <n v="1342760400"/>
    <x v="60"/>
    <d v="2012-07-20T05:00:00"/>
    <b v="0"/>
    <b v="0"/>
    <s v="theater/plays"/>
    <n v="84.998125000000002"/>
    <x v="3"/>
    <s v="plays"/>
  </r>
  <r>
    <n v="61"/>
    <s v="Romero-Hoffman"/>
    <s v="Open-source zero administration complexity"/>
    <n v="199200"/>
    <n v="184750"/>
    <n v="-7.2540160642570281E-2"/>
    <x v="0"/>
    <n v="2253"/>
    <s v="CA"/>
    <s v="CAD"/>
    <n v="1298268000"/>
    <n v="1301720400"/>
    <x v="61"/>
    <d v="2011-04-02T05:00:00"/>
    <b v="0"/>
    <b v="0"/>
    <s v="theater/plays"/>
    <n v="82.001775410563695"/>
    <x v="3"/>
    <s v="plays"/>
  </r>
  <r>
    <n v="62"/>
    <s v="Sparks-West"/>
    <s v="Organized incremental standardization"/>
    <n v="2000"/>
    <n v="14452"/>
    <n v="6.226"/>
    <x v="1"/>
    <n v="249"/>
    <s v="US"/>
    <s v="USD"/>
    <n v="1433480400"/>
    <n v="1433566800"/>
    <x v="62"/>
    <d v="2015-06-06T05:00:00"/>
    <b v="0"/>
    <b v="0"/>
    <s v="technology/web"/>
    <n v="58.040160642570278"/>
    <x v="2"/>
    <s v="web"/>
  </r>
  <r>
    <n v="63"/>
    <s v="Baker, Morgan and Brown"/>
    <s v="Assimilated didactic open system"/>
    <n v="4700"/>
    <n v="557"/>
    <n v="-0.88148936170212766"/>
    <x v="0"/>
    <n v="5"/>
    <s v="US"/>
    <s v="USD"/>
    <n v="1493355600"/>
    <n v="1493874000"/>
    <x v="63"/>
    <d v="2017-05-04T05:00:00"/>
    <b v="0"/>
    <b v="0"/>
    <s v="theater/plays"/>
    <n v="111.4"/>
    <x v="3"/>
    <s v="plays"/>
  </r>
  <r>
    <n v="64"/>
    <s v="Mosley-Gilbert"/>
    <s v="Vision-oriented logistical intranet"/>
    <n v="2800"/>
    <n v="2734"/>
    <n v="-2.3571428571428573E-2"/>
    <x v="0"/>
    <n v="38"/>
    <s v="US"/>
    <s v="USD"/>
    <n v="1530507600"/>
    <n v="1531803600"/>
    <x v="64"/>
    <d v="2018-07-17T05:00:00"/>
    <b v="0"/>
    <b v="1"/>
    <s v="technology/web"/>
    <n v="71.94736842105263"/>
    <x v="2"/>
    <s v="web"/>
  </r>
  <r>
    <n v="65"/>
    <s v="Berry-Boyer"/>
    <s v="Mandatory incremental projection"/>
    <n v="6100"/>
    <n v="14405"/>
    <n v="1.3614754098360655"/>
    <x v="1"/>
    <n v="236"/>
    <s v="US"/>
    <s v="USD"/>
    <n v="1296108000"/>
    <n v="1296712800"/>
    <x v="65"/>
    <d v="2011-02-03T06:00:00"/>
    <b v="0"/>
    <b v="0"/>
    <s v="theater/plays"/>
    <n v="61.038135593220339"/>
    <x v="3"/>
    <s v="plays"/>
  </r>
  <r>
    <n v="66"/>
    <s v="Sanders-Allen"/>
    <s v="Grass-roots needs-based encryption"/>
    <n v="2900"/>
    <n v="1307"/>
    <n v="-0.54931034482758623"/>
    <x v="0"/>
    <n v="12"/>
    <s v="US"/>
    <s v="USD"/>
    <n v="1428469200"/>
    <n v="1428901200"/>
    <x v="66"/>
    <d v="2015-04-13T05:00:00"/>
    <b v="0"/>
    <b v="1"/>
    <s v="theater/plays"/>
    <n v="108.91666666666667"/>
    <x v="3"/>
    <s v="plays"/>
  </r>
  <r>
    <n v="67"/>
    <s v="Lopez Inc"/>
    <s v="Team-oriented 6thgeneration middleware"/>
    <n v="72600"/>
    <n v="117892"/>
    <n v="0.62385674931129476"/>
    <x v="1"/>
    <n v="4065"/>
    <s v="GB"/>
    <s v="GBP"/>
    <n v="1264399200"/>
    <n v="1264831200"/>
    <x v="67"/>
    <d v="2010-01-30T06:00:00"/>
    <b v="0"/>
    <b v="1"/>
    <s v="technology/wearables"/>
    <n v="29.001722017220171"/>
    <x v="2"/>
    <s v="wearables"/>
  </r>
  <r>
    <n v="68"/>
    <s v="Moreno-Turner"/>
    <s v="Inverse multi-tasking installation"/>
    <n v="5700"/>
    <n v="14508"/>
    <n v="1.5452631578947369"/>
    <x v="1"/>
    <n v="246"/>
    <s v="IT"/>
    <s v="EUR"/>
    <n v="1501131600"/>
    <n v="1505192400"/>
    <x v="68"/>
    <d v="2017-09-12T05:00:00"/>
    <b v="0"/>
    <b v="1"/>
    <s v="theater/plays"/>
    <n v="58.975609756097562"/>
    <x v="3"/>
    <s v="plays"/>
  </r>
  <r>
    <n v="69"/>
    <s v="Jones-Watson"/>
    <s v="Switchable disintermediate moderator"/>
    <n v="7900"/>
    <n v="1901"/>
    <n v="-0.75936708860759494"/>
    <x v="3"/>
    <n v="17"/>
    <s v="US"/>
    <s v="USD"/>
    <n v="1292738400"/>
    <n v="1295676000"/>
    <x v="69"/>
    <d v="2011-01-22T06:00:00"/>
    <b v="0"/>
    <b v="0"/>
    <s v="theater/plays"/>
    <n v="111.82352941176471"/>
    <x v="3"/>
    <s v="plays"/>
  </r>
  <r>
    <n v="70"/>
    <s v="Barker Inc"/>
    <s v="Re-engineered 24/7 task-force"/>
    <n v="128000"/>
    <n v="158389"/>
    <n v="0.23741406249999999"/>
    <x v="1"/>
    <n v="2475"/>
    <s v="IT"/>
    <s v="EUR"/>
    <n v="1288674000"/>
    <n v="1292911200"/>
    <x v="70"/>
    <d v="2010-12-21T06:00:00"/>
    <b v="0"/>
    <b v="1"/>
    <s v="theater/plays"/>
    <n v="63.995555555555555"/>
    <x v="3"/>
    <s v="plays"/>
  </r>
  <r>
    <n v="71"/>
    <s v="Tate, Bass and House"/>
    <s v="Organic object-oriented budgetary management"/>
    <n v="6000"/>
    <n v="6484"/>
    <n v="8.0666666666666664E-2"/>
    <x v="1"/>
    <n v="76"/>
    <s v="US"/>
    <s v="USD"/>
    <n v="1575093600"/>
    <n v="1575439200"/>
    <x v="71"/>
    <d v="2019-12-04T06:00:00"/>
    <b v="0"/>
    <b v="0"/>
    <s v="theater/plays"/>
    <n v="85.315789473684205"/>
    <x v="3"/>
    <s v="plays"/>
  </r>
  <r>
    <n v="72"/>
    <s v="Hampton, Lewis and Ray"/>
    <s v="Seamless coherent parallelism"/>
    <n v="600"/>
    <n v="4022"/>
    <n v="5.7033333333333331"/>
    <x v="1"/>
    <n v="54"/>
    <s v="US"/>
    <s v="USD"/>
    <n v="1435726800"/>
    <n v="1438837200"/>
    <x v="72"/>
    <d v="2015-08-06T05:00:00"/>
    <b v="0"/>
    <b v="0"/>
    <s v="film &amp; video/animation"/>
    <n v="74.481481481481481"/>
    <x v="4"/>
    <s v="animation"/>
  </r>
  <r>
    <n v="73"/>
    <s v="Collins-Goodman"/>
    <s v="Cross-platform even-keeled initiative"/>
    <n v="1400"/>
    <n v="9253"/>
    <n v="5.609285714285714"/>
    <x v="1"/>
    <n v="88"/>
    <s v="US"/>
    <s v="USD"/>
    <n v="1480226400"/>
    <n v="1480485600"/>
    <x v="73"/>
    <d v="2016-11-30T06:00:00"/>
    <b v="0"/>
    <b v="0"/>
    <s v="music/jazz"/>
    <n v="105.14772727272727"/>
    <x v="1"/>
    <s v="jazz"/>
  </r>
  <r>
    <n v="74"/>
    <s v="Davis-Michael"/>
    <s v="Progressive tertiary framework"/>
    <n v="3900"/>
    <n v="4776"/>
    <n v="0.22461538461538461"/>
    <x v="1"/>
    <n v="85"/>
    <s v="GB"/>
    <s v="GBP"/>
    <n v="1459054800"/>
    <n v="1459141200"/>
    <x v="74"/>
    <d v="2016-03-28T05:00:00"/>
    <b v="0"/>
    <b v="0"/>
    <s v="music/metal"/>
    <n v="56.188235294117646"/>
    <x v="1"/>
    <s v="metal"/>
  </r>
  <r>
    <n v="75"/>
    <s v="White, Torres and Bishop"/>
    <s v="Multi-layered dynamic protocol"/>
    <n v="9700"/>
    <n v="14606"/>
    <n v="0.50577319587628866"/>
    <x v="1"/>
    <n v="170"/>
    <s v="US"/>
    <s v="USD"/>
    <n v="1531630800"/>
    <n v="1532322000"/>
    <x v="75"/>
    <d v="2018-07-23T05:00:00"/>
    <b v="0"/>
    <b v="0"/>
    <s v="photography/photography books"/>
    <n v="85.917647058823533"/>
    <x v="7"/>
    <s v="photography books"/>
  </r>
  <r>
    <n v="76"/>
    <s v="Martin, Conway and Larsen"/>
    <s v="Horizontal next generation function"/>
    <n v="122900"/>
    <n v="95993"/>
    <n v="-0.21893409275834011"/>
    <x v="0"/>
    <n v="1684"/>
    <s v="US"/>
    <s v="USD"/>
    <n v="1421992800"/>
    <n v="1426222800"/>
    <x v="76"/>
    <d v="2015-03-13T05:00:00"/>
    <b v="1"/>
    <b v="1"/>
    <s v="theater/plays"/>
    <n v="57.00296912114014"/>
    <x v="3"/>
    <s v="plays"/>
  </r>
  <r>
    <n v="77"/>
    <s v="Acevedo-Huffman"/>
    <s v="Pre-emptive impactful model"/>
    <n v="9500"/>
    <n v="4460"/>
    <n v="-0.53052631578947373"/>
    <x v="0"/>
    <n v="56"/>
    <s v="US"/>
    <s v="USD"/>
    <n v="1285563600"/>
    <n v="1286773200"/>
    <x v="77"/>
    <d v="2010-10-11T05:00:00"/>
    <b v="0"/>
    <b v="1"/>
    <s v="film &amp; video/animation"/>
    <n v="79.642857142857139"/>
    <x v="4"/>
    <s v="animation"/>
  </r>
  <r>
    <n v="78"/>
    <s v="Montgomery, Larson and Spencer"/>
    <s v="User-centric bifurcated knowledge user"/>
    <n v="4500"/>
    <n v="13536"/>
    <n v="2.008"/>
    <x v="1"/>
    <n v="330"/>
    <s v="US"/>
    <s v="USD"/>
    <n v="1523854800"/>
    <n v="1523941200"/>
    <x v="78"/>
    <d v="2018-04-17T05:00:00"/>
    <b v="0"/>
    <b v="0"/>
    <s v="publishing/translations"/>
    <n v="41.018181818181816"/>
    <x v="5"/>
    <s v="translations"/>
  </r>
  <r>
    <n v="79"/>
    <s v="Soto LLC"/>
    <s v="Triple-buffered reciprocal project"/>
    <n v="57800"/>
    <n v="40228"/>
    <n v="-0.3040138408304498"/>
    <x v="0"/>
    <n v="838"/>
    <s v="US"/>
    <s v="USD"/>
    <n v="1529125200"/>
    <n v="1529557200"/>
    <x v="79"/>
    <d v="2018-06-21T05:00:00"/>
    <b v="0"/>
    <b v="0"/>
    <s v="theater/plays"/>
    <n v="48.004773269689736"/>
    <x v="3"/>
    <s v="plays"/>
  </r>
  <r>
    <n v="80"/>
    <s v="Sutton, Barrett and Tucker"/>
    <s v="Cross-platform needs-based approach"/>
    <n v="1100"/>
    <n v="7012"/>
    <n v="5.374545454545455"/>
    <x v="1"/>
    <n v="127"/>
    <s v="US"/>
    <s v="USD"/>
    <n v="1503982800"/>
    <n v="1506574800"/>
    <x v="80"/>
    <d v="2017-09-28T05:00:00"/>
    <b v="0"/>
    <b v="0"/>
    <s v="games/video games"/>
    <n v="55.212598425196852"/>
    <x v="6"/>
    <s v="video games"/>
  </r>
  <r>
    <n v="81"/>
    <s v="Gomez, Bailey and Flores"/>
    <s v="User-friendly static contingency"/>
    <n v="16800"/>
    <n v="37857"/>
    <n v="1.2533928571428572"/>
    <x v="1"/>
    <n v="411"/>
    <s v="US"/>
    <s v="USD"/>
    <n v="1511416800"/>
    <n v="1513576800"/>
    <x v="81"/>
    <d v="2017-12-18T06:00:00"/>
    <b v="0"/>
    <b v="0"/>
    <s v="music/rock"/>
    <n v="92.109489051094897"/>
    <x v="1"/>
    <s v="rock"/>
  </r>
  <r>
    <n v="82"/>
    <s v="Porter-George"/>
    <s v="Reactive content-based framework"/>
    <n v="1000"/>
    <n v="14973"/>
    <n v="13.973000000000001"/>
    <x v="1"/>
    <n v="180"/>
    <s v="GB"/>
    <s v="GBP"/>
    <n v="1547704800"/>
    <n v="1548309600"/>
    <x v="82"/>
    <d v="2019-01-24T06:00:00"/>
    <b v="0"/>
    <b v="1"/>
    <s v="games/video games"/>
    <n v="83.183333333333337"/>
    <x v="6"/>
    <s v="video games"/>
  </r>
  <r>
    <n v="83"/>
    <s v="Fitzgerald PLC"/>
    <s v="Realigned user-facing concept"/>
    <n v="106400"/>
    <n v="39996"/>
    <n v="-0.62409774436090226"/>
    <x v="0"/>
    <n v="1000"/>
    <s v="US"/>
    <s v="USD"/>
    <n v="1469682000"/>
    <n v="1471582800"/>
    <x v="83"/>
    <d v="2016-08-19T05:00:00"/>
    <b v="0"/>
    <b v="0"/>
    <s v="music/electric music"/>
    <n v="39.996000000000002"/>
    <x v="1"/>
    <s v="electric music"/>
  </r>
  <r>
    <n v="84"/>
    <s v="Cisneros-Burton"/>
    <s v="Public-key zero tolerance orchestration"/>
    <n v="31400"/>
    <n v="41564"/>
    <n v="0.32369426751592356"/>
    <x v="1"/>
    <n v="374"/>
    <s v="US"/>
    <s v="USD"/>
    <n v="1343451600"/>
    <n v="1344315600"/>
    <x v="84"/>
    <d v="2012-08-07T05:00:00"/>
    <b v="0"/>
    <b v="0"/>
    <s v="technology/wearables"/>
    <n v="111.1336898395722"/>
    <x v="2"/>
    <s v="wearables"/>
  </r>
  <r>
    <n v="85"/>
    <s v="Hill, Lawson and Wilkinson"/>
    <s v="Multi-tiered eco-centric architecture"/>
    <n v="4900"/>
    <n v="6430"/>
    <n v="0.3122448979591837"/>
    <x v="1"/>
    <n v="71"/>
    <s v="AU"/>
    <s v="AUD"/>
    <n v="1315717200"/>
    <n v="1316408400"/>
    <x v="85"/>
    <d v="2011-09-19T05:00:00"/>
    <b v="0"/>
    <b v="0"/>
    <s v="music/indie rock"/>
    <n v="90.563380281690144"/>
    <x v="1"/>
    <s v="indie rock"/>
  </r>
  <r>
    <n v="86"/>
    <s v="Davis-Smith"/>
    <s v="Organic motivating firmware"/>
    <n v="7400"/>
    <n v="12405"/>
    <n v="0.67635135135135138"/>
    <x v="1"/>
    <n v="203"/>
    <s v="US"/>
    <s v="USD"/>
    <n v="1430715600"/>
    <n v="1431838800"/>
    <x v="86"/>
    <d v="2015-05-17T05:00:00"/>
    <b v="1"/>
    <b v="0"/>
    <s v="theater/plays"/>
    <n v="61.108374384236456"/>
    <x v="3"/>
    <s v="plays"/>
  </r>
  <r>
    <n v="87"/>
    <s v="Farrell and Sons"/>
    <s v="Synergized 4thgeneration conglomeration"/>
    <n v="198500"/>
    <n v="123040"/>
    <n v="-0.38015113350125945"/>
    <x v="0"/>
    <n v="1482"/>
    <s v="AU"/>
    <s v="AUD"/>
    <n v="1299564000"/>
    <n v="1300510800"/>
    <x v="87"/>
    <d v="2011-03-19T05:00:00"/>
    <b v="0"/>
    <b v="1"/>
    <s v="music/rock"/>
    <n v="83.022941970310384"/>
    <x v="1"/>
    <s v="rock"/>
  </r>
  <r>
    <n v="88"/>
    <s v="Clark Group"/>
    <s v="Grass-roots fault-tolerant policy"/>
    <n v="4800"/>
    <n v="12516"/>
    <n v="1.6074999999999999"/>
    <x v="1"/>
    <n v="113"/>
    <s v="US"/>
    <s v="USD"/>
    <n v="1429160400"/>
    <n v="1431061200"/>
    <x v="88"/>
    <d v="2015-05-08T05:00:00"/>
    <b v="0"/>
    <b v="0"/>
    <s v="publishing/translations"/>
    <n v="110.76106194690266"/>
    <x v="5"/>
    <s v="translations"/>
  </r>
  <r>
    <n v="89"/>
    <s v="White, Singleton and Zimmerman"/>
    <s v="Monitored scalable knowledgebase"/>
    <n v="3400"/>
    <n v="8588"/>
    <n v="1.5258823529411765"/>
    <x v="1"/>
    <n v="96"/>
    <s v="US"/>
    <s v="USD"/>
    <n v="1271307600"/>
    <n v="1271480400"/>
    <x v="89"/>
    <d v="2010-04-17T05:00:00"/>
    <b v="0"/>
    <b v="0"/>
    <s v="theater/plays"/>
    <n v="89.458333333333329"/>
    <x v="3"/>
    <s v="plays"/>
  </r>
  <r>
    <n v="90"/>
    <s v="Kramer Group"/>
    <s v="Synergistic explicit parallelism"/>
    <n v="7800"/>
    <n v="6132"/>
    <n v="-0.21384615384615385"/>
    <x v="0"/>
    <n v="106"/>
    <s v="US"/>
    <s v="USD"/>
    <n v="1456380000"/>
    <n v="1456380000"/>
    <x v="90"/>
    <d v="2016-02-25T06:00:00"/>
    <b v="0"/>
    <b v="1"/>
    <s v="theater/plays"/>
    <n v="57.849056603773583"/>
    <x v="3"/>
    <s v="plays"/>
  </r>
  <r>
    <n v="91"/>
    <s v="Frazier, Patrick and Smith"/>
    <s v="Enhanced systemic analyzer"/>
    <n v="154300"/>
    <n v="74688"/>
    <n v="-0.51595593000648088"/>
    <x v="0"/>
    <n v="679"/>
    <s v="IT"/>
    <s v="EUR"/>
    <n v="1470459600"/>
    <n v="1472878800"/>
    <x v="91"/>
    <d v="2016-09-03T05:00:00"/>
    <b v="0"/>
    <b v="0"/>
    <s v="publishing/translations"/>
    <n v="109.99705449189985"/>
    <x v="5"/>
    <s v="translations"/>
  </r>
  <r>
    <n v="92"/>
    <s v="Santos, Bell and Lloyd"/>
    <s v="Object-based analyzing knowledge user"/>
    <n v="20000"/>
    <n v="51775"/>
    <n v="1.5887500000000001"/>
    <x v="1"/>
    <n v="498"/>
    <s v="CH"/>
    <s v="CHF"/>
    <n v="1277269200"/>
    <n v="1277355600"/>
    <x v="92"/>
    <d v="2010-06-24T05:00:00"/>
    <b v="0"/>
    <b v="1"/>
    <s v="games/video games"/>
    <n v="103.96586345381526"/>
    <x v="6"/>
    <s v="video games"/>
  </r>
  <r>
    <n v="93"/>
    <s v="Hall and Sons"/>
    <s v="Pre-emptive radical architecture"/>
    <n v="108800"/>
    <n v="65877"/>
    <n v="-0.39451286764705884"/>
    <x v="3"/>
    <n v="610"/>
    <s v="US"/>
    <s v="USD"/>
    <n v="1350709200"/>
    <n v="1351054800"/>
    <x v="93"/>
    <d v="2012-10-24T05:00:00"/>
    <b v="0"/>
    <b v="1"/>
    <s v="theater/plays"/>
    <n v="107.99508196721311"/>
    <x v="3"/>
    <s v="plays"/>
  </r>
  <r>
    <n v="94"/>
    <s v="Hanson Inc"/>
    <s v="Grass-roots web-enabled contingency"/>
    <n v="2900"/>
    <n v="8807"/>
    <n v="2.036896551724138"/>
    <x v="1"/>
    <n v="180"/>
    <s v="GB"/>
    <s v="GBP"/>
    <n v="1554613200"/>
    <n v="1555563600"/>
    <x v="94"/>
    <d v="2019-04-18T05:00:00"/>
    <b v="0"/>
    <b v="0"/>
    <s v="technology/web"/>
    <n v="48.927777777777777"/>
    <x v="2"/>
    <s v="web"/>
  </r>
  <r>
    <n v="95"/>
    <s v="Sanchez LLC"/>
    <s v="Stand-alone system-worthy standardization"/>
    <n v="900"/>
    <n v="1017"/>
    <n v="0.13"/>
    <x v="1"/>
    <n v="27"/>
    <s v="US"/>
    <s v="USD"/>
    <n v="1571029200"/>
    <n v="1571634000"/>
    <x v="95"/>
    <d v="2019-10-21T05:00:00"/>
    <b v="0"/>
    <b v="0"/>
    <s v="film &amp; video/documentary"/>
    <n v="37.666666666666664"/>
    <x v="4"/>
    <s v="documentary"/>
  </r>
  <r>
    <n v="96"/>
    <s v="Howard Ltd"/>
    <s v="Down-sized systematic policy"/>
    <n v="69700"/>
    <n v="151513"/>
    <n v="1.1737876614060259"/>
    <x v="1"/>
    <n v="2331"/>
    <s v="US"/>
    <s v="USD"/>
    <n v="1299736800"/>
    <n v="1300856400"/>
    <x v="96"/>
    <d v="2011-03-23T05:00:00"/>
    <b v="0"/>
    <b v="0"/>
    <s v="theater/plays"/>
    <n v="64.999141999141997"/>
    <x v="3"/>
    <s v="plays"/>
  </r>
  <r>
    <n v="97"/>
    <s v="Stewart LLC"/>
    <s v="Cloned bi-directional architecture"/>
    <n v="1300"/>
    <n v="12047"/>
    <n v="8.2669230769230762"/>
    <x v="1"/>
    <n v="113"/>
    <s v="US"/>
    <s v="USD"/>
    <n v="1435208400"/>
    <n v="1439874000"/>
    <x v="48"/>
    <d v="2015-08-18T05:00:00"/>
    <b v="0"/>
    <b v="0"/>
    <s v="food/food trucks"/>
    <n v="106.61061946902655"/>
    <x v="0"/>
    <s v="food trucks"/>
  </r>
  <r>
    <n v="98"/>
    <s v="Arias, Allen and Miller"/>
    <s v="Seamless transitional portal"/>
    <n v="97800"/>
    <n v="32951"/>
    <n v="-0.66307770961145196"/>
    <x v="0"/>
    <n v="1220"/>
    <s v="AU"/>
    <s v="AUD"/>
    <n v="1437973200"/>
    <n v="1438318800"/>
    <x v="97"/>
    <d v="2015-07-31T05:00:00"/>
    <b v="0"/>
    <b v="0"/>
    <s v="games/video games"/>
    <n v="27.009016393442622"/>
    <x v="6"/>
    <s v="video games"/>
  </r>
  <r>
    <n v="99"/>
    <s v="Baker-Morris"/>
    <s v="Fully-configurable motivating approach"/>
    <n v="7600"/>
    <n v="14951"/>
    <n v="0.96723684210526317"/>
    <x v="1"/>
    <n v="164"/>
    <s v="US"/>
    <s v="USD"/>
    <n v="1416895200"/>
    <n v="1419400800"/>
    <x v="98"/>
    <d v="2014-12-24T06:00:00"/>
    <b v="0"/>
    <b v="0"/>
    <s v="theater/plays"/>
    <n v="91.16463414634147"/>
    <x v="3"/>
    <s v="plays"/>
  </r>
  <r>
    <n v="100"/>
    <s v="Tucker, Fox and Green"/>
    <s v="Upgradable fault-tolerant approach"/>
    <n v="100"/>
    <n v="1"/>
    <n v="-0.99"/>
    <x v="0"/>
    <n v="1"/>
    <s v="US"/>
    <s v="USD"/>
    <n v="1319000400"/>
    <n v="1320555600"/>
    <x v="99"/>
    <d v="2011-11-06T05:00:00"/>
    <b v="0"/>
    <b v="0"/>
    <s v="theater/plays"/>
    <n v="1"/>
    <x v="3"/>
    <s v="plays"/>
  </r>
  <r>
    <n v="101"/>
    <s v="Douglas LLC"/>
    <s v="Reduced heuristic moratorium"/>
    <n v="900"/>
    <n v="9193"/>
    <n v="9.2144444444444442"/>
    <x v="1"/>
    <n v="164"/>
    <s v="US"/>
    <s v="USD"/>
    <n v="1424498400"/>
    <n v="1425103200"/>
    <x v="100"/>
    <d v="2015-02-28T06:00:00"/>
    <b v="0"/>
    <b v="1"/>
    <s v="music/electric music"/>
    <n v="56.054878048780488"/>
    <x v="1"/>
    <s v="electric music"/>
  </r>
  <r>
    <n v="102"/>
    <s v="Garcia Inc"/>
    <s v="Front-line web-enabled model"/>
    <n v="3700"/>
    <n v="10422"/>
    <n v="1.8167567567567569"/>
    <x v="1"/>
    <n v="336"/>
    <s v="US"/>
    <s v="USD"/>
    <n v="1526274000"/>
    <n v="1526878800"/>
    <x v="101"/>
    <d v="2018-05-21T05:00:00"/>
    <b v="0"/>
    <b v="1"/>
    <s v="technology/wearables"/>
    <n v="31.017857142857142"/>
    <x v="2"/>
    <s v="wearables"/>
  </r>
  <r>
    <n v="103"/>
    <s v="Frye, Hunt and Powell"/>
    <s v="Polarized incremental emulation"/>
    <n v="10000"/>
    <n v="2461"/>
    <n v="-0.75390000000000001"/>
    <x v="0"/>
    <n v="37"/>
    <s v="IT"/>
    <s v="EUR"/>
    <n v="1287896400"/>
    <n v="1288674000"/>
    <x v="102"/>
    <d v="2010-11-02T05:00:00"/>
    <b v="0"/>
    <b v="0"/>
    <s v="music/electric music"/>
    <n v="66.513513513513516"/>
    <x v="1"/>
    <s v="electric music"/>
  </r>
  <r>
    <n v="104"/>
    <s v="Smith, Wells and Nguyen"/>
    <s v="Self-enabling grid-enabled initiative"/>
    <n v="119200"/>
    <n v="170623"/>
    <n v="0.43140100671140941"/>
    <x v="1"/>
    <n v="1917"/>
    <s v="US"/>
    <s v="USD"/>
    <n v="1495515600"/>
    <n v="1495602000"/>
    <x v="103"/>
    <d v="2017-05-24T05:00:00"/>
    <b v="0"/>
    <b v="0"/>
    <s v="music/indie rock"/>
    <n v="89.005216484089729"/>
    <x v="1"/>
    <s v="indie rock"/>
  </r>
  <r>
    <n v="105"/>
    <s v="Charles-Johnson"/>
    <s v="Total fresh-thinking system engine"/>
    <n v="6800"/>
    <n v="9829"/>
    <n v="0.44544117647058823"/>
    <x v="1"/>
    <n v="95"/>
    <s v="US"/>
    <s v="USD"/>
    <n v="1364878800"/>
    <n v="1366434000"/>
    <x v="104"/>
    <d v="2013-04-20T05:00:00"/>
    <b v="0"/>
    <b v="0"/>
    <s v="technology/web"/>
    <n v="103.46315789473684"/>
    <x v="2"/>
    <s v="web"/>
  </r>
  <r>
    <n v="106"/>
    <s v="Brandt, Carter and Wood"/>
    <s v="Ameliorated clear-thinking circuit"/>
    <n v="3900"/>
    <n v="14006"/>
    <n v="2.5912820512820511"/>
    <x v="1"/>
    <n v="147"/>
    <s v="US"/>
    <s v="USD"/>
    <n v="1567918800"/>
    <n v="1568350800"/>
    <x v="105"/>
    <d v="2019-09-13T05:00:00"/>
    <b v="0"/>
    <b v="0"/>
    <s v="theater/plays"/>
    <n v="95.278911564625844"/>
    <x v="3"/>
    <s v="plays"/>
  </r>
  <r>
    <n v="107"/>
    <s v="Tucker, Schmidt and Reid"/>
    <s v="Multi-layered encompassing installation"/>
    <n v="3500"/>
    <n v="6527"/>
    <n v="0.86485714285714288"/>
    <x v="1"/>
    <n v="86"/>
    <s v="US"/>
    <s v="USD"/>
    <n v="1524459600"/>
    <n v="1525928400"/>
    <x v="106"/>
    <d v="2018-05-10T05:00:00"/>
    <b v="0"/>
    <b v="1"/>
    <s v="theater/plays"/>
    <n v="75.895348837209298"/>
    <x v="3"/>
    <s v="plays"/>
  </r>
  <r>
    <n v="108"/>
    <s v="Decker Inc"/>
    <s v="Universal encompassing implementation"/>
    <n v="1500"/>
    <n v="8929"/>
    <n v="4.9526666666666666"/>
    <x v="1"/>
    <n v="83"/>
    <s v="US"/>
    <s v="USD"/>
    <n v="1333688400"/>
    <n v="1336885200"/>
    <x v="107"/>
    <d v="2012-05-13T05:00:00"/>
    <b v="0"/>
    <b v="0"/>
    <s v="film &amp; video/documentary"/>
    <n v="107.57831325301204"/>
    <x v="4"/>
    <s v="documentary"/>
  </r>
  <r>
    <n v="109"/>
    <s v="Romero and Sons"/>
    <s v="Object-based client-server application"/>
    <n v="5200"/>
    <n v="3079"/>
    <n v="-0.4078846153846154"/>
    <x v="0"/>
    <n v="60"/>
    <s v="US"/>
    <s v="USD"/>
    <n v="1389506400"/>
    <n v="1389679200"/>
    <x v="108"/>
    <d v="2014-01-14T06:00:00"/>
    <b v="0"/>
    <b v="0"/>
    <s v="film &amp; video/television"/>
    <n v="51.31666666666667"/>
    <x v="4"/>
    <s v="television"/>
  </r>
  <r>
    <n v="110"/>
    <s v="Castillo-Carey"/>
    <s v="Cross-platform solution-oriented process improvement"/>
    <n v="142400"/>
    <n v="21307"/>
    <n v="-0.85037219101123596"/>
    <x v="0"/>
    <n v="296"/>
    <s v="US"/>
    <s v="USD"/>
    <n v="1536642000"/>
    <n v="1538283600"/>
    <x v="109"/>
    <d v="2018-09-30T05:00:00"/>
    <b v="0"/>
    <b v="0"/>
    <s v="food/food trucks"/>
    <n v="71.983108108108112"/>
    <x v="0"/>
    <s v="food trucks"/>
  </r>
  <r>
    <n v="111"/>
    <s v="Hart-Briggs"/>
    <s v="Re-engineered user-facing approach"/>
    <n v="61400"/>
    <n v="73653"/>
    <n v="0.1995602605863192"/>
    <x v="1"/>
    <n v="676"/>
    <s v="US"/>
    <s v="USD"/>
    <n v="1348290000"/>
    <n v="1348808400"/>
    <x v="110"/>
    <d v="2012-09-28T05:00:00"/>
    <b v="0"/>
    <b v="0"/>
    <s v="publishing/radio &amp; podcasts"/>
    <n v="108.95414201183432"/>
    <x v="5"/>
    <s v="radio &amp; podcasts"/>
  </r>
  <r>
    <n v="112"/>
    <s v="Jones-Meyer"/>
    <s v="Re-engineered client-driven hub"/>
    <n v="4700"/>
    <n v="12635"/>
    <n v="1.6882978723404256"/>
    <x v="1"/>
    <n v="361"/>
    <s v="AU"/>
    <s v="AUD"/>
    <n v="1408856400"/>
    <n v="1410152400"/>
    <x v="111"/>
    <d v="2014-09-08T05:00:00"/>
    <b v="0"/>
    <b v="0"/>
    <s v="technology/web"/>
    <n v="35"/>
    <x v="2"/>
    <s v="web"/>
  </r>
  <r>
    <n v="113"/>
    <s v="Wright, Hartman and Yu"/>
    <s v="User-friendly tertiary array"/>
    <n v="3300"/>
    <n v="12437"/>
    <n v="2.7687878787878786"/>
    <x v="1"/>
    <n v="131"/>
    <s v="US"/>
    <s v="USD"/>
    <n v="1505192400"/>
    <n v="1505797200"/>
    <x v="112"/>
    <d v="2017-09-19T05:00:00"/>
    <b v="0"/>
    <b v="0"/>
    <s v="food/food trucks"/>
    <n v="94.938931297709928"/>
    <x v="0"/>
    <s v="food trucks"/>
  </r>
  <r>
    <n v="114"/>
    <s v="Harper-Davis"/>
    <s v="Robust heuristic encoding"/>
    <n v="1900"/>
    <n v="13816"/>
    <n v="6.2715789473684209"/>
    <x v="1"/>
    <n v="126"/>
    <s v="US"/>
    <s v="USD"/>
    <n v="1554786000"/>
    <n v="1554872400"/>
    <x v="113"/>
    <d v="2019-04-10T05:00:00"/>
    <b v="0"/>
    <b v="1"/>
    <s v="technology/wearables"/>
    <n v="109.65079365079364"/>
    <x v="2"/>
    <s v="wearables"/>
  </r>
  <r>
    <n v="115"/>
    <s v="Barrett PLC"/>
    <s v="Team-oriented clear-thinking capacity"/>
    <n v="166700"/>
    <n v="145382"/>
    <n v="-0.12788242351529694"/>
    <x v="0"/>
    <n v="3304"/>
    <s v="IT"/>
    <s v="EUR"/>
    <n v="1510898400"/>
    <n v="1513922400"/>
    <x v="114"/>
    <d v="2017-12-22T06:00:00"/>
    <b v="0"/>
    <b v="0"/>
    <s v="publishing/fiction"/>
    <n v="44.001815980629537"/>
    <x v="5"/>
    <s v="fiction"/>
  </r>
  <r>
    <n v="116"/>
    <s v="David-Clark"/>
    <s v="De-engineered motivating standardization"/>
    <n v="7200"/>
    <n v="6336"/>
    <n v="-0.12"/>
    <x v="0"/>
    <n v="73"/>
    <s v="US"/>
    <s v="USD"/>
    <n v="1442552400"/>
    <n v="1442638800"/>
    <x v="115"/>
    <d v="2015-09-19T05:00:00"/>
    <b v="0"/>
    <b v="0"/>
    <s v="theater/plays"/>
    <n v="86.794520547945211"/>
    <x v="3"/>
    <s v="plays"/>
  </r>
  <r>
    <n v="117"/>
    <s v="Chaney-Dennis"/>
    <s v="Business-focused 24hour groupware"/>
    <n v="4900"/>
    <n v="8523"/>
    <n v="0.7393877551020408"/>
    <x v="1"/>
    <n v="275"/>
    <s v="US"/>
    <s v="USD"/>
    <n v="1316667600"/>
    <n v="1317186000"/>
    <x v="116"/>
    <d v="2011-09-28T05:00:00"/>
    <b v="0"/>
    <b v="0"/>
    <s v="film &amp; video/television"/>
    <n v="30.992727272727272"/>
    <x v="4"/>
    <s v="television"/>
  </r>
  <r>
    <n v="118"/>
    <s v="Robinson, Lopez and Christensen"/>
    <s v="Organic next generation protocol"/>
    <n v="5400"/>
    <n v="6351"/>
    <n v="0.17611111111111111"/>
    <x v="1"/>
    <n v="67"/>
    <s v="US"/>
    <s v="USD"/>
    <n v="1390716000"/>
    <n v="1391234400"/>
    <x v="117"/>
    <d v="2014-02-01T06:00:00"/>
    <b v="0"/>
    <b v="0"/>
    <s v="photography/photography books"/>
    <n v="94.791044776119406"/>
    <x v="7"/>
    <s v="photography books"/>
  </r>
  <r>
    <n v="119"/>
    <s v="Clark and Sons"/>
    <s v="Reverse-engineered full-range Internet solution"/>
    <n v="5000"/>
    <n v="10748"/>
    <n v="1.1496"/>
    <x v="1"/>
    <n v="154"/>
    <s v="US"/>
    <s v="USD"/>
    <n v="1402894800"/>
    <n v="1404363600"/>
    <x v="118"/>
    <d v="2014-07-03T05:00:00"/>
    <b v="0"/>
    <b v="1"/>
    <s v="film &amp; video/documentary"/>
    <n v="69.79220779220779"/>
    <x v="4"/>
    <s v="documentary"/>
  </r>
  <r>
    <n v="120"/>
    <s v="Vega Group"/>
    <s v="Synchronized regional synergy"/>
    <n v="75100"/>
    <n v="112272"/>
    <n v="0.49496671105193074"/>
    <x v="1"/>
    <n v="1782"/>
    <s v="US"/>
    <s v="USD"/>
    <n v="1429246800"/>
    <n v="1429592400"/>
    <x v="119"/>
    <d v="2015-04-21T05:00:00"/>
    <b v="0"/>
    <b v="1"/>
    <s v="games/mobile games"/>
    <n v="63.003367003367003"/>
    <x v="6"/>
    <s v="mobile games"/>
  </r>
  <r>
    <n v="121"/>
    <s v="Brown-Brown"/>
    <s v="Multi-lateral homogeneous success"/>
    <n v="45300"/>
    <n v="99361"/>
    <n v="1.1933995584988963"/>
    <x v="1"/>
    <n v="903"/>
    <s v="US"/>
    <s v="USD"/>
    <n v="1412485200"/>
    <n v="1413608400"/>
    <x v="33"/>
    <d v="2014-10-18T05:00:00"/>
    <b v="0"/>
    <b v="0"/>
    <s v="games/video games"/>
    <n v="110.0343300110742"/>
    <x v="6"/>
    <s v="video games"/>
  </r>
  <r>
    <n v="122"/>
    <s v="Taylor PLC"/>
    <s v="Seamless zero-defect solution"/>
    <n v="136800"/>
    <n v="88055"/>
    <n v="-0.35632309941520468"/>
    <x v="0"/>
    <n v="3387"/>
    <s v="US"/>
    <s v="USD"/>
    <n v="1417068000"/>
    <n v="1419400800"/>
    <x v="120"/>
    <d v="2014-12-24T06:00:00"/>
    <b v="0"/>
    <b v="0"/>
    <s v="publishing/fiction"/>
    <n v="25.997933274284026"/>
    <x v="5"/>
    <s v="fiction"/>
  </r>
  <r>
    <n v="123"/>
    <s v="Edwards-Lewis"/>
    <s v="Enhanced scalable concept"/>
    <n v="177700"/>
    <n v="33092"/>
    <n v="-0.81377602701181762"/>
    <x v="0"/>
    <n v="662"/>
    <s v="CA"/>
    <s v="CAD"/>
    <n v="1448344800"/>
    <n v="1448604000"/>
    <x v="121"/>
    <d v="2015-11-27T06:00:00"/>
    <b v="1"/>
    <b v="0"/>
    <s v="theater/plays"/>
    <n v="49.987915407854985"/>
    <x v="3"/>
    <s v="plays"/>
  </r>
  <r>
    <n v="124"/>
    <s v="Stanton, Neal and Rodriguez"/>
    <s v="Polarized uniform software"/>
    <n v="2600"/>
    <n v="9562"/>
    <n v="2.6776923076923076"/>
    <x v="1"/>
    <n v="94"/>
    <s v="IT"/>
    <s v="EUR"/>
    <n v="1557723600"/>
    <n v="1562302800"/>
    <x v="122"/>
    <d v="2019-07-05T05:00:00"/>
    <b v="0"/>
    <b v="0"/>
    <s v="photography/photography books"/>
    <n v="101.72340425531915"/>
    <x v="7"/>
    <s v="photography books"/>
  </r>
  <r>
    <n v="125"/>
    <s v="Pratt LLC"/>
    <s v="Stand-alone web-enabled moderator"/>
    <n v="5300"/>
    <n v="8475"/>
    <n v="0.59905660377358494"/>
    <x v="1"/>
    <n v="180"/>
    <s v="US"/>
    <s v="USD"/>
    <n v="1537333200"/>
    <n v="1537678800"/>
    <x v="123"/>
    <d v="2018-09-23T05:00:00"/>
    <b v="0"/>
    <b v="0"/>
    <s v="theater/plays"/>
    <n v="47.083333333333336"/>
    <x v="3"/>
    <s v="plays"/>
  </r>
  <r>
    <n v="126"/>
    <s v="Gross PLC"/>
    <s v="Proactive methodical benchmark"/>
    <n v="180200"/>
    <n v="69617"/>
    <n v="-0.61366814650388457"/>
    <x v="0"/>
    <n v="774"/>
    <s v="US"/>
    <s v="USD"/>
    <n v="1471150800"/>
    <n v="1473570000"/>
    <x v="124"/>
    <d v="2016-09-11T05:00:00"/>
    <b v="0"/>
    <b v="1"/>
    <s v="theater/plays"/>
    <n v="89.944444444444443"/>
    <x v="3"/>
    <s v="plays"/>
  </r>
  <r>
    <n v="127"/>
    <s v="Martinez, Gomez and Dalton"/>
    <s v="Team-oriented 6thgeneration matrix"/>
    <n v="103200"/>
    <n v="53067"/>
    <n v="-0.48578488372093021"/>
    <x v="0"/>
    <n v="672"/>
    <s v="CA"/>
    <s v="CAD"/>
    <n v="1273640400"/>
    <n v="1273899600"/>
    <x v="125"/>
    <d v="2010-05-15T05:00:00"/>
    <b v="0"/>
    <b v="0"/>
    <s v="theater/plays"/>
    <n v="78.96875"/>
    <x v="3"/>
    <s v="plays"/>
  </r>
  <r>
    <n v="128"/>
    <s v="Allen-Curtis"/>
    <s v="Phased human-resource core"/>
    <n v="70600"/>
    <n v="42596"/>
    <n v="-0.39665722379603402"/>
    <x v="3"/>
    <n v="532"/>
    <s v="US"/>
    <s v="USD"/>
    <n v="1282885200"/>
    <n v="1284008400"/>
    <x v="126"/>
    <d v="2010-09-09T05:00:00"/>
    <b v="0"/>
    <b v="0"/>
    <s v="music/rock"/>
    <n v="80.067669172932327"/>
    <x v="1"/>
    <s v="rock"/>
  </r>
  <r>
    <n v="129"/>
    <s v="Morgan-Martinez"/>
    <s v="Mandatory tertiary implementation"/>
    <n v="148500"/>
    <n v="4756"/>
    <n v="-0.96797306397306393"/>
    <x v="3"/>
    <n v="55"/>
    <s v="AU"/>
    <s v="AUD"/>
    <n v="1422943200"/>
    <n v="1425103200"/>
    <x v="127"/>
    <d v="2015-02-28T06:00:00"/>
    <b v="0"/>
    <b v="0"/>
    <s v="food/food trucks"/>
    <n v="86.472727272727269"/>
    <x v="0"/>
    <s v="food trucks"/>
  </r>
  <r>
    <n v="130"/>
    <s v="Luna, Anderson and Fox"/>
    <s v="Secured directional encryption"/>
    <n v="9600"/>
    <n v="14925"/>
    <n v="0.5546875"/>
    <x v="1"/>
    <n v="533"/>
    <s v="DK"/>
    <s v="DKK"/>
    <n v="1319605200"/>
    <n v="1320991200"/>
    <x v="128"/>
    <d v="2011-11-11T06:00:00"/>
    <b v="0"/>
    <b v="0"/>
    <s v="film &amp; video/drama"/>
    <n v="28.001876172607879"/>
    <x v="4"/>
    <s v="drama"/>
  </r>
  <r>
    <n v="131"/>
    <s v="Fleming, Zhang and Henderson"/>
    <s v="Distributed 5thgeneration implementation"/>
    <n v="164700"/>
    <n v="166116"/>
    <n v="8.5974499089253188E-3"/>
    <x v="1"/>
    <n v="2443"/>
    <s v="GB"/>
    <s v="GBP"/>
    <n v="1385704800"/>
    <n v="1386828000"/>
    <x v="129"/>
    <d v="2013-12-12T06:00:00"/>
    <b v="0"/>
    <b v="0"/>
    <s v="technology/web"/>
    <n v="67.996725337699544"/>
    <x v="2"/>
    <s v="web"/>
  </r>
  <r>
    <n v="132"/>
    <s v="Flowers and Sons"/>
    <s v="Virtual static core"/>
    <n v="3300"/>
    <n v="3834"/>
    <n v="0.16181818181818181"/>
    <x v="1"/>
    <n v="89"/>
    <s v="US"/>
    <s v="USD"/>
    <n v="1515736800"/>
    <n v="1517119200"/>
    <x v="130"/>
    <d v="2018-01-28T06:00:00"/>
    <b v="0"/>
    <b v="1"/>
    <s v="theater/plays"/>
    <n v="43.078651685393261"/>
    <x v="3"/>
    <s v="plays"/>
  </r>
  <r>
    <n v="133"/>
    <s v="Gates PLC"/>
    <s v="Secured content-based product"/>
    <n v="4500"/>
    <n v="13985"/>
    <n v="2.1077777777777778"/>
    <x v="1"/>
    <n v="159"/>
    <s v="US"/>
    <s v="USD"/>
    <n v="1313125200"/>
    <n v="1315026000"/>
    <x v="131"/>
    <d v="2011-09-03T05:00:00"/>
    <b v="0"/>
    <b v="0"/>
    <s v="music/world music"/>
    <n v="87.95597484276729"/>
    <x v="1"/>
    <s v="world music"/>
  </r>
  <r>
    <n v="134"/>
    <s v="Caldwell LLC"/>
    <s v="Secured executive concept"/>
    <n v="99500"/>
    <n v="89288"/>
    <n v="-0.10263316582914572"/>
    <x v="0"/>
    <n v="940"/>
    <s v="CH"/>
    <s v="CHF"/>
    <n v="1308459600"/>
    <n v="1312693200"/>
    <x v="132"/>
    <d v="2011-08-07T05:00:00"/>
    <b v="0"/>
    <b v="1"/>
    <s v="film &amp; video/documentary"/>
    <n v="94.987234042553197"/>
    <x v="4"/>
    <s v="documentary"/>
  </r>
  <r>
    <n v="135"/>
    <s v="Le, Burton and Evans"/>
    <s v="Balanced zero-defect software"/>
    <n v="7700"/>
    <n v="5488"/>
    <n v="-0.28727272727272729"/>
    <x v="0"/>
    <n v="117"/>
    <s v="US"/>
    <s v="USD"/>
    <n v="1362636000"/>
    <n v="1363064400"/>
    <x v="133"/>
    <d v="2013-03-12T05:00:00"/>
    <b v="0"/>
    <b v="1"/>
    <s v="theater/plays"/>
    <n v="46.905982905982903"/>
    <x v="3"/>
    <s v="plays"/>
  </r>
  <r>
    <n v="136"/>
    <s v="Briggs PLC"/>
    <s v="Distributed context-sensitive flexibility"/>
    <n v="82800"/>
    <n v="2721"/>
    <n v="-0.96713768115942034"/>
    <x v="3"/>
    <n v="58"/>
    <s v="US"/>
    <s v="USD"/>
    <n v="1402117200"/>
    <n v="1403154000"/>
    <x v="134"/>
    <d v="2014-06-19T05:00:00"/>
    <b v="0"/>
    <b v="1"/>
    <s v="film &amp; video/drama"/>
    <n v="46.913793103448278"/>
    <x v="4"/>
    <s v="drama"/>
  </r>
  <r>
    <n v="137"/>
    <s v="Hudson-Nguyen"/>
    <s v="Down-sized disintermediate support"/>
    <n v="1800"/>
    <n v="4712"/>
    <n v="1.6177777777777778"/>
    <x v="1"/>
    <n v="50"/>
    <s v="US"/>
    <s v="USD"/>
    <n v="1286341200"/>
    <n v="1286859600"/>
    <x v="135"/>
    <d v="2010-10-12T05:00:00"/>
    <b v="0"/>
    <b v="0"/>
    <s v="publishing/nonfiction"/>
    <n v="94.24"/>
    <x v="5"/>
    <s v="nonfiction"/>
  </r>
  <r>
    <n v="138"/>
    <s v="Hogan Ltd"/>
    <s v="Stand-alone mission-critical moratorium"/>
    <n v="9600"/>
    <n v="9216"/>
    <n v="-0.04"/>
    <x v="0"/>
    <n v="115"/>
    <s v="US"/>
    <s v="USD"/>
    <n v="1348808400"/>
    <n v="1349326800"/>
    <x v="136"/>
    <d v="2012-10-04T05:00:00"/>
    <b v="0"/>
    <b v="0"/>
    <s v="games/mobile games"/>
    <n v="80.139130434782615"/>
    <x v="6"/>
    <s v="mobile games"/>
  </r>
  <r>
    <n v="139"/>
    <s v="Hamilton, Wright and Chavez"/>
    <s v="Down-sized empowering protocol"/>
    <n v="92100"/>
    <n v="19246"/>
    <n v="-0.79103148751357222"/>
    <x v="0"/>
    <n v="326"/>
    <s v="US"/>
    <s v="USD"/>
    <n v="1429592400"/>
    <n v="1430974800"/>
    <x v="137"/>
    <d v="2015-05-07T05:00:00"/>
    <b v="0"/>
    <b v="1"/>
    <s v="technology/wearables"/>
    <n v="59.036809815950917"/>
    <x v="2"/>
    <s v="wearables"/>
  </r>
  <r>
    <n v="140"/>
    <s v="Bautista-Cross"/>
    <s v="Fully-configurable coherent Internet solution"/>
    <n v="5500"/>
    <n v="12274"/>
    <n v="1.2316363636363636"/>
    <x v="1"/>
    <n v="186"/>
    <s v="US"/>
    <s v="USD"/>
    <n v="1519538400"/>
    <n v="1519970400"/>
    <x v="138"/>
    <d v="2018-03-02T06:00:00"/>
    <b v="0"/>
    <b v="0"/>
    <s v="film &amp; video/documentary"/>
    <n v="65.989247311827953"/>
    <x v="4"/>
    <s v="documentary"/>
  </r>
  <r>
    <n v="141"/>
    <s v="Jackson LLC"/>
    <s v="Distributed motivating algorithm"/>
    <n v="64300"/>
    <n v="65323"/>
    <n v="1.5909797822706066E-2"/>
    <x v="1"/>
    <n v="1071"/>
    <s v="US"/>
    <s v="USD"/>
    <n v="1434085200"/>
    <n v="1434603600"/>
    <x v="139"/>
    <d v="2015-06-18T05:00:00"/>
    <b v="0"/>
    <b v="0"/>
    <s v="technology/web"/>
    <n v="60.992530345471522"/>
    <x v="2"/>
    <s v="web"/>
  </r>
  <r>
    <n v="142"/>
    <s v="Figueroa Ltd"/>
    <s v="Expanded solution-oriented benchmark"/>
    <n v="5000"/>
    <n v="11502"/>
    <n v="1.3004"/>
    <x v="1"/>
    <n v="117"/>
    <s v="US"/>
    <s v="USD"/>
    <n v="1333688400"/>
    <n v="1337230800"/>
    <x v="107"/>
    <d v="2012-05-17T05:00:00"/>
    <b v="0"/>
    <b v="0"/>
    <s v="technology/web"/>
    <n v="98.307692307692307"/>
    <x v="2"/>
    <s v="web"/>
  </r>
  <r>
    <n v="143"/>
    <s v="Avila-Jones"/>
    <s v="Implemented discrete secured line"/>
    <n v="5400"/>
    <n v="7322"/>
    <n v="0.35592592592592592"/>
    <x v="1"/>
    <n v="70"/>
    <s v="US"/>
    <s v="USD"/>
    <n v="1277701200"/>
    <n v="1279429200"/>
    <x v="140"/>
    <d v="2010-07-18T05:00:00"/>
    <b v="0"/>
    <b v="0"/>
    <s v="music/indie rock"/>
    <n v="104.6"/>
    <x v="1"/>
    <s v="indie rock"/>
  </r>
  <r>
    <n v="144"/>
    <s v="Martin, Lopez and Hunter"/>
    <s v="Multi-lateral actuating installation"/>
    <n v="9000"/>
    <n v="11619"/>
    <n v="0.29099999999999998"/>
    <x v="1"/>
    <n v="135"/>
    <s v="US"/>
    <s v="USD"/>
    <n v="1560747600"/>
    <n v="1561438800"/>
    <x v="141"/>
    <d v="2019-06-25T05:00:00"/>
    <b v="0"/>
    <b v="0"/>
    <s v="theater/plays"/>
    <n v="86.066666666666663"/>
    <x v="3"/>
    <s v="plays"/>
  </r>
  <r>
    <n v="145"/>
    <s v="Fields-Moore"/>
    <s v="Secured reciprocal array"/>
    <n v="25000"/>
    <n v="59128"/>
    <n v="1.3651199999999999"/>
    <x v="1"/>
    <n v="768"/>
    <s v="CH"/>
    <s v="CHF"/>
    <n v="1410066000"/>
    <n v="1410498000"/>
    <x v="142"/>
    <d v="2014-09-12T05:00:00"/>
    <b v="0"/>
    <b v="0"/>
    <s v="technology/wearables"/>
    <n v="76.989583333333329"/>
    <x v="2"/>
    <s v="wearables"/>
  </r>
  <r>
    <n v="146"/>
    <s v="Harris-Golden"/>
    <s v="Optional bandwidth-monitored middleware"/>
    <n v="8800"/>
    <n v="1518"/>
    <n v="-0.82750000000000001"/>
    <x v="3"/>
    <n v="51"/>
    <s v="US"/>
    <s v="USD"/>
    <n v="1320732000"/>
    <n v="1322460000"/>
    <x v="143"/>
    <d v="2011-11-28T06:00:00"/>
    <b v="0"/>
    <b v="0"/>
    <s v="theater/plays"/>
    <n v="29.764705882352942"/>
    <x v="3"/>
    <s v="plays"/>
  </r>
  <r>
    <n v="147"/>
    <s v="Moss, Norman and Dunlap"/>
    <s v="Upgradable upward-trending workforce"/>
    <n v="8300"/>
    <n v="9337"/>
    <n v="0.12493975903614458"/>
    <x v="1"/>
    <n v="199"/>
    <s v="US"/>
    <s v="USD"/>
    <n v="1465794000"/>
    <n v="1466312400"/>
    <x v="144"/>
    <d v="2016-06-19T05:00:00"/>
    <b v="0"/>
    <b v="1"/>
    <s v="theater/plays"/>
    <n v="46.91959798994975"/>
    <x v="3"/>
    <s v="plays"/>
  </r>
  <r>
    <n v="148"/>
    <s v="White, Larson and Wright"/>
    <s v="Upgradable hybrid capability"/>
    <n v="9300"/>
    <n v="11255"/>
    <n v="0.21021505376344085"/>
    <x v="1"/>
    <n v="107"/>
    <s v="US"/>
    <s v="USD"/>
    <n v="1500958800"/>
    <n v="1501736400"/>
    <x v="145"/>
    <d v="2017-08-03T05:00:00"/>
    <b v="0"/>
    <b v="0"/>
    <s v="technology/wearables"/>
    <n v="105.18691588785046"/>
    <x v="2"/>
    <s v="wearables"/>
  </r>
  <r>
    <n v="149"/>
    <s v="Payne, Oliver and Burch"/>
    <s v="Managed fresh-thinking flexibility"/>
    <n v="6200"/>
    <n v="13632"/>
    <n v="1.1987096774193549"/>
    <x v="1"/>
    <n v="195"/>
    <s v="US"/>
    <s v="USD"/>
    <n v="1357020000"/>
    <n v="1361512800"/>
    <x v="146"/>
    <d v="2013-02-22T06:00:00"/>
    <b v="0"/>
    <b v="0"/>
    <s v="music/indie rock"/>
    <n v="69.907692307692301"/>
    <x v="1"/>
    <s v="indie rock"/>
  </r>
  <r>
    <n v="150"/>
    <s v="Brown, Palmer and Pace"/>
    <s v="Networked stable workforce"/>
    <n v="100"/>
    <n v="1"/>
    <n v="-0.99"/>
    <x v="0"/>
    <n v="1"/>
    <s v="US"/>
    <s v="USD"/>
    <n v="1544940000"/>
    <n v="1545026400"/>
    <x v="147"/>
    <d v="2018-12-17T06:00:00"/>
    <b v="0"/>
    <b v="0"/>
    <s v="music/rock"/>
    <n v="1"/>
    <x v="1"/>
    <s v="rock"/>
  </r>
  <r>
    <n v="151"/>
    <s v="Parker LLC"/>
    <s v="Customizable intermediate extranet"/>
    <n v="137200"/>
    <n v="88037"/>
    <n v="-0.35833090379008747"/>
    <x v="0"/>
    <n v="1467"/>
    <s v="US"/>
    <s v="USD"/>
    <n v="1402290000"/>
    <n v="1406696400"/>
    <x v="148"/>
    <d v="2014-07-30T05:00:00"/>
    <b v="0"/>
    <b v="0"/>
    <s v="music/electric music"/>
    <n v="60.011588275391958"/>
    <x v="1"/>
    <s v="electric music"/>
  </r>
  <r>
    <n v="152"/>
    <s v="Bowen, Mcdonald and Hall"/>
    <s v="User-centric fault-tolerant task-force"/>
    <n v="41500"/>
    <n v="175573"/>
    <n v="3.2306746987951809"/>
    <x v="1"/>
    <n v="3376"/>
    <s v="US"/>
    <s v="USD"/>
    <n v="1487311200"/>
    <n v="1487916000"/>
    <x v="149"/>
    <d v="2017-02-24T06:00:00"/>
    <b v="0"/>
    <b v="0"/>
    <s v="music/indie rock"/>
    <n v="52.006220379146917"/>
    <x v="1"/>
    <s v="indie rock"/>
  </r>
  <r>
    <n v="153"/>
    <s v="Whitehead, Bell and Hughes"/>
    <s v="Multi-tiered radical definition"/>
    <n v="189400"/>
    <n v="176112"/>
    <n v="-7.0158394931362195E-2"/>
    <x v="0"/>
    <n v="5681"/>
    <s v="US"/>
    <s v="USD"/>
    <n v="1350622800"/>
    <n v="1351141200"/>
    <x v="150"/>
    <d v="2012-10-25T05:00:00"/>
    <b v="0"/>
    <b v="0"/>
    <s v="theater/plays"/>
    <n v="31.000176025347649"/>
    <x v="3"/>
    <s v="plays"/>
  </r>
  <r>
    <n v="154"/>
    <s v="Rodriguez-Brown"/>
    <s v="Devolved foreground benchmark"/>
    <n v="171300"/>
    <n v="100650"/>
    <n v="-0.41243432574430822"/>
    <x v="0"/>
    <n v="1059"/>
    <s v="US"/>
    <s v="USD"/>
    <n v="1463029200"/>
    <n v="1465016400"/>
    <x v="151"/>
    <d v="2016-06-04T05:00:00"/>
    <b v="0"/>
    <b v="1"/>
    <s v="music/indie rock"/>
    <n v="95.042492917847028"/>
    <x v="1"/>
    <s v="indie rock"/>
  </r>
  <r>
    <n v="155"/>
    <s v="Hall-Schaefer"/>
    <s v="Distributed eco-centric methodology"/>
    <n v="139500"/>
    <n v="90706"/>
    <n v="-0.3497777777777778"/>
    <x v="0"/>
    <n v="1194"/>
    <s v="US"/>
    <s v="USD"/>
    <n v="1269493200"/>
    <n v="1270789200"/>
    <x v="152"/>
    <d v="2010-04-09T05:00:00"/>
    <b v="0"/>
    <b v="0"/>
    <s v="theater/plays"/>
    <n v="75.968174204355108"/>
    <x v="3"/>
    <s v="plays"/>
  </r>
  <r>
    <n v="156"/>
    <s v="Meza-Rogers"/>
    <s v="Streamlined encompassing encryption"/>
    <n v="36400"/>
    <n v="26914"/>
    <n v="-0.26060439560439558"/>
    <x v="3"/>
    <n v="379"/>
    <s v="AU"/>
    <s v="AUD"/>
    <n v="1570251600"/>
    <n v="1572325200"/>
    <x v="153"/>
    <d v="2019-10-29T05:00:00"/>
    <b v="0"/>
    <b v="0"/>
    <s v="music/rock"/>
    <n v="71.013192612137203"/>
    <x v="1"/>
    <s v="rock"/>
  </r>
  <r>
    <n v="157"/>
    <s v="Curtis-Curtis"/>
    <s v="User-friendly reciprocal initiative"/>
    <n v="4200"/>
    <n v="2212"/>
    <n v="-0.47333333333333333"/>
    <x v="0"/>
    <n v="30"/>
    <s v="AU"/>
    <s v="AUD"/>
    <n v="1388383200"/>
    <n v="1389420000"/>
    <x v="154"/>
    <d v="2014-01-11T06:00:00"/>
    <b v="0"/>
    <b v="0"/>
    <s v="photography/photography books"/>
    <n v="73.733333333333334"/>
    <x v="7"/>
    <s v="photography books"/>
  </r>
  <r>
    <n v="158"/>
    <s v="Carlson Inc"/>
    <s v="Ergonomic fresh-thinking installation"/>
    <n v="2100"/>
    <n v="4640"/>
    <n v="1.2095238095238094"/>
    <x v="1"/>
    <n v="41"/>
    <s v="US"/>
    <s v="USD"/>
    <n v="1449554400"/>
    <n v="1449640800"/>
    <x v="155"/>
    <d v="2015-12-09T06:00:00"/>
    <b v="0"/>
    <b v="0"/>
    <s v="music/rock"/>
    <n v="113.17073170731707"/>
    <x v="1"/>
    <s v="rock"/>
  </r>
  <r>
    <n v="159"/>
    <s v="Clarke, Anderson and Lee"/>
    <s v="Robust explicit hardware"/>
    <n v="191200"/>
    <n v="191222"/>
    <n v="1.1506276150627615E-4"/>
    <x v="1"/>
    <n v="1821"/>
    <s v="US"/>
    <s v="USD"/>
    <n v="1553662800"/>
    <n v="1555218000"/>
    <x v="156"/>
    <d v="2019-04-14T05:00:00"/>
    <b v="0"/>
    <b v="1"/>
    <s v="theater/plays"/>
    <n v="105.00933552992861"/>
    <x v="3"/>
    <s v="plays"/>
  </r>
  <r>
    <n v="160"/>
    <s v="Evans Group"/>
    <s v="Stand-alone actuating support"/>
    <n v="8000"/>
    <n v="12985"/>
    <n v="0.62312500000000004"/>
    <x v="1"/>
    <n v="164"/>
    <s v="US"/>
    <s v="USD"/>
    <n v="1556341200"/>
    <n v="1557723600"/>
    <x v="157"/>
    <d v="2019-05-13T05:00:00"/>
    <b v="0"/>
    <b v="0"/>
    <s v="technology/wearables"/>
    <n v="79.176829268292678"/>
    <x v="2"/>
    <s v="wearables"/>
  </r>
  <r>
    <n v="161"/>
    <s v="Bruce Group"/>
    <s v="Cross-platform methodical process improvement"/>
    <n v="5500"/>
    <n v="4300"/>
    <n v="-0.21818181818181817"/>
    <x v="0"/>
    <n v="75"/>
    <s v="US"/>
    <s v="USD"/>
    <n v="1442984400"/>
    <n v="1443502800"/>
    <x v="158"/>
    <d v="2015-09-29T05:00:00"/>
    <b v="0"/>
    <b v="1"/>
    <s v="technology/web"/>
    <n v="57.333333333333336"/>
    <x v="2"/>
    <s v="web"/>
  </r>
  <r>
    <n v="162"/>
    <s v="Keith, Alvarez and Potter"/>
    <s v="Extended bottom-line open architecture"/>
    <n v="6100"/>
    <n v="9134"/>
    <n v="0.49737704918032788"/>
    <x v="1"/>
    <n v="157"/>
    <s v="CH"/>
    <s v="CHF"/>
    <n v="1544248800"/>
    <n v="1546840800"/>
    <x v="159"/>
    <d v="2019-01-07T06:00:00"/>
    <b v="0"/>
    <b v="0"/>
    <s v="music/rock"/>
    <n v="58.178343949044589"/>
    <x v="1"/>
    <s v="rock"/>
  </r>
  <r>
    <n v="163"/>
    <s v="Burton-Watkins"/>
    <s v="Extended reciprocal circuit"/>
    <n v="3500"/>
    <n v="8864"/>
    <n v="1.5325714285714285"/>
    <x v="1"/>
    <n v="246"/>
    <s v="US"/>
    <s v="USD"/>
    <n v="1508475600"/>
    <n v="1512712800"/>
    <x v="160"/>
    <d v="2017-12-08T06:00:00"/>
    <b v="0"/>
    <b v="1"/>
    <s v="photography/photography books"/>
    <n v="36.032520325203251"/>
    <x v="7"/>
    <s v="photography books"/>
  </r>
  <r>
    <n v="164"/>
    <s v="Lopez and Sons"/>
    <s v="Polarized human-resource protocol"/>
    <n v="150500"/>
    <n v="150755"/>
    <n v="1.6943521594684386E-3"/>
    <x v="1"/>
    <n v="1396"/>
    <s v="US"/>
    <s v="USD"/>
    <n v="1507438800"/>
    <n v="1507525200"/>
    <x v="161"/>
    <d v="2017-10-09T05:00:00"/>
    <b v="0"/>
    <b v="0"/>
    <s v="theater/plays"/>
    <n v="107.99068767908309"/>
    <x v="3"/>
    <s v="plays"/>
  </r>
  <r>
    <n v="165"/>
    <s v="Cordova Ltd"/>
    <s v="Synergized radical product"/>
    <n v="90400"/>
    <n v="110279"/>
    <n v="0.2199004424778761"/>
    <x v="1"/>
    <n v="2506"/>
    <s v="US"/>
    <s v="USD"/>
    <n v="1501563600"/>
    <n v="1504328400"/>
    <x v="162"/>
    <d v="2017-09-02T05:00:00"/>
    <b v="0"/>
    <b v="0"/>
    <s v="technology/web"/>
    <n v="44.005985634477256"/>
    <x v="2"/>
    <s v="web"/>
  </r>
  <r>
    <n v="166"/>
    <s v="Brown-Vang"/>
    <s v="Robust heuristic artificial intelligence"/>
    <n v="9800"/>
    <n v="13439"/>
    <n v="0.37132653061224491"/>
    <x v="1"/>
    <n v="244"/>
    <s v="US"/>
    <s v="USD"/>
    <n v="1292997600"/>
    <n v="1293343200"/>
    <x v="163"/>
    <d v="2010-12-26T06:00:00"/>
    <b v="0"/>
    <b v="0"/>
    <s v="photography/photography books"/>
    <n v="55.077868852459019"/>
    <x v="7"/>
    <s v="photography books"/>
  </r>
  <r>
    <n v="167"/>
    <s v="Cruz-Ward"/>
    <s v="Robust content-based emulation"/>
    <n v="2600"/>
    <n v="10804"/>
    <n v="3.1553846153846155"/>
    <x v="1"/>
    <n v="146"/>
    <s v="AU"/>
    <s v="AUD"/>
    <n v="1370840400"/>
    <n v="1371704400"/>
    <x v="164"/>
    <d v="2013-06-20T05:00:00"/>
    <b v="0"/>
    <b v="0"/>
    <s v="theater/plays"/>
    <n v="74"/>
    <x v="3"/>
    <s v="plays"/>
  </r>
  <r>
    <n v="168"/>
    <s v="Hernandez Group"/>
    <s v="Ergonomic uniform open system"/>
    <n v="128100"/>
    <n v="40107"/>
    <n v="-0.6869086651053864"/>
    <x v="0"/>
    <n v="955"/>
    <s v="DK"/>
    <s v="DKK"/>
    <n v="1550815200"/>
    <n v="1552798800"/>
    <x v="165"/>
    <d v="2019-03-17T05:00:00"/>
    <b v="0"/>
    <b v="1"/>
    <s v="music/indie rock"/>
    <n v="41.996858638743454"/>
    <x v="1"/>
    <s v="indie rock"/>
  </r>
  <r>
    <n v="169"/>
    <s v="Tran, Steele and Wilson"/>
    <s v="Profit-focused modular product"/>
    <n v="23300"/>
    <n v="98811"/>
    <n v="3.240815450643777"/>
    <x v="1"/>
    <n v="1267"/>
    <s v="US"/>
    <s v="USD"/>
    <n v="1339909200"/>
    <n v="1342328400"/>
    <x v="166"/>
    <d v="2012-07-15T05:00:00"/>
    <b v="0"/>
    <b v="1"/>
    <s v="film &amp; video/shorts"/>
    <n v="77.988161010260455"/>
    <x v="4"/>
    <s v="shorts"/>
  </r>
  <r>
    <n v="170"/>
    <s v="Summers, Gallegos and Stein"/>
    <s v="Mandatory mobile product"/>
    <n v="188100"/>
    <n v="5528"/>
    <n v="-0.97061137692716637"/>
    <x v="0"/>
    <n v="67"/>
    <s v="US"/>
    <s v="USD"/>
    <n v="1501736400"/>
    <n v="1502341200"/>
    <x v="167"/>
    <d v="2017-08-10T05:00:00"/>
    <b v="0"/>
    <b v="0"/>
    <s v="music/indie rock"/>
    <n v="82.507462686567166"/>
    <x v="1"/>
    <s v="indie rock"/>
  </r>
  <r>
    <n v="171"/>
    <s v="Blair Group"/>
    <s v="Public-key 3rdgeneration budgetary management"/>
    <n v="4900"/>
    <n v="521"/>
    <n v="-0.89367346938775505"/>
    <x v="0"/>
    <n v="5"/>
    <s v="US"/>
    <s v="USD"/>
    <n v="1395291600"/>
    <n v="1397192400"/>
    <x v="168"/>
    <d v="2014-04-11T05:00:00"/>
    <b v="0"/>
    <b v="0"/>
    <s v="publishing/translations"/>
    <n v="104.2"/>
    <x v="5"/>
    <s v="translations"/>
  </r>
  <r>
    <n v="172"/>
    <s v="Nixon Inc"/>
    <s v="Centralized national firmware"/>
    <n v="800"/>
    <n v="663"/>
    <n v="-0.17125000000000001"/>
    <x v="0"/>
    <n v="26"/>
    <s v="US"/>
    <s v="USD"/>
    <n v="1405746000"/>
    <n v="1407042000"/>
    <x v="169"/>
    <d v="2014-08-03T05:00:00"/>
    <b v="0"/>
    <b v="1"/>
    <s v="film &amp; video/documentary"/>
    <n v="25.5"/>
    <x v="4"/>
    <s v="documentary"/>
  </r>
  <r>
    <n v="173"/>
    <s v="White LLC"/>
    <s v="Cross-group 4thgeneration middleware"/>
    <n v="96700"/>
    <n v="157635"/>
    <n v="0.63014477766287491"/>
    <x v="1"/>
    <n v="1561"/>
    <s v="US"/>
    <s v="USD"/>
    <n v="1368853200"/>
    <n v="1369371600"/>
    <x v="170"/>
    <d v="2013-05-24T05:00:00"/>
    <b v="0"/>
    <b v="0"/>
    <s v="theater/plays"/>
    <n v="100.98334401024984"/>
    <x v="3"/>
    <s v="plays"/>
  </r>
  <r>
    <n v="174"/>
    <s v="Santos, Black and Donovan"/>
    <s v="Pre-emptive scalable access"/>
    <n v="600"/>
    <n v="5368"/>
    <n v="7.9466666666666663"/>
    <x v="1"/>
    <n v="48"/>
    <s v="US"/>
    <s v="USD"/>
    <n v="1444021200"/>
    <n v="1444107600"/>
    <x v="171"/>
    <d v="2015-10-06T05:00:00"/>
    <b v="0"/>
    <b v="1"/>
    <s v="technology/wearables"/>
    <n v="111.83333333333333"/>
    <x v="2"/>
    <s v="wearables"/>
  </r>
  <r>
    <n v="175"/>
    <s v="Jones, Contreras and Burnett"/>
    <s v="Sharable intangible migration"/>
    <n v="181200"/>
    <n v="47459"/>
    <n v="-0.73808498896247243"/>
    <x v="0"/>
    <n v="1130"/>
    <s v="US"/>
    <s v="USD"/>
    <n v="1472619600"/>
    <n v="1474261200"/>
    <x v="172"/>
    <d v="2016-09-19T05:00:00"/>
    <b v="0"/>
    <b v="0"/>
    <s v="theater/plays"/>
    <n v="41.999115044247787"/>
    <x v="3"/>
    <s v="plays"/>
  </r>
  <r>
    <n v="176"/>
    <s v="Stone-Orozco"/>
    <s v="Proactive scalable Graphical User Interface"/>
    <n v="115000"/>
    <n v="86060"/>
    <n v="-0.25165217391304345"/>
    <x v="0"/>
    <n v="782"/>
    <s v="US"/>
    <s v="USD"/>
    <n v="1472878800"/>
    <n v="1473656400"/>
    <x v="173"/>
    <d v="2016-09-12T05:00:00"/>
    <b v="0"/>
    <b v="0"/>
    <s v="theater/plays"/>
    <n v="110.05115089514067"/>
    <x v="3"/>
    <s v="plays"/>
  </r>
  <r>
    <n v="177"/>
    <s v="Lee, Gibson and Morgan"/>
    <s v="Digitized solution-oriented product"/>
    <n v="38800"/>
    <n v="161593"/>
    <n v="3.1647680412371133"/>
    <x v="1"/>
    <n v="2739"/>
    <s v="US"/>
    <s v="USD"/>
    <n v="1289800800"/>
    <n v="1291960800"/>
    <x v="174"/>
    <d v="2010-12-10T06:00:00"/>
    <b v="0"/>
    <b v="0"/>
    <s v="theater/plays"/>
    <n v="58.997079225994888"/>
    <x v="3"/>
    <s v="plays"/>
  </r>
  <r>
    <n v="178"/>
    <s v="Alexander-Williams"/>
    <s v="Triple-buffered cohesive structure"/>
    <n v="7200"/>
    <n v="6927"/>
    <n v="-3.7916666666666668E-2"/>
    <x v="0"/>
    <n v="210"/>
    <s v="US"/>
    <s v="USD"/>
    <n v="1505970000"/>
    <n v="1506747600"/>
    <x v="175"/>
    <d v="2017-09-30T05:00:00"/>
    <b v="0"/>
    <b v="0"/>
    <s v="food/food trucks"/>
    <n v="32.985714285714288"/>
    <x v="0"/>
    <s v="food trucks"/>
  </r>
  <r>
    <n v="179"/>
    <s v="Marks Ltd"/>
    <s v="Realigned human-resource orchestration"/>
    <n v="44500"/>
    <n v="159185"/>
    <n v="2.5771910112359548"/>
    <x v="1"/>
    <n v="3537"/>
    <s v="CA"/>
    <s v="CAD"/>
    <n v="1363496400"/>
    <n v="1363582800"/>
    <x v="176"/>
    <d v="2013-03-18T05:00:00"/>
    <b v="0"/>
    <b v="1"/>
    <s v="theater/plays"/>
    <n v="45.005654509471306"/>
    <x v="3"/>
    <s v="plays"/>
  </r>
  <r>
    <n v="180"/>
    <s v="Olsen, Edwards and Reid"/>
    <s v="Optional clear-thinking software"/>
    <n v="56000"/>
    <n v="172736"/>
    <n v="2.0845714285714285"/>
    <x v="1"/>
    <n v="2107"/>
    <s v="AU"/>
    <s v="AUD"/>
    <n v="1269234000"/>
    <n v="1269666000"/>
    <x v="177"/>
    <d v="2010-03-27T05:00:00"/>
    <b v="0"/>
    <b v="0"/>
    <s v="technology/wearables"/>
    <n v="81.98196487897485"/>
    <x v="2"/>
    <s v="wearables"/>
  </r>
  <r>
    <n v="181"/>
    <s v="Daniels, Rose and Tyler"/>
    <s v="Centralized global approach"/>
    <n v="8600"/>
    <n v="5315"/>
    <n v="-0.38197674418604649"/>
    <x v="0"/>
    <n v="136"/>
    <s v="US"/>
    <s v="USD"/>
    <n v="1507093200"/>
    <n v="1508648400"/>
    <x v="178"/>
    <d v="2017-10-22T05:00:00"/>
    <b v="0"/>
    <b v="0"/>
    <s v="technology/web"/>
    <n v="39.080882352941174"/>
    <x v="2"/>
    <s v="web"/>
  </r>
  <r>
    <n v="182"/>
    <s v="Adams Group"/>
    <s v="Reverse-engineered bandwidth-monitored contingency"/>
    <n v="27100"/>
    <n v="195750"/>
    <n v="6.2232472324723247"/>
    <x v="1"/>
    <n v="3318"/>
    <s v="DK"/>
    <s v="DKK"/>
    <n v="1560574800"/>
    <n v="1561957200"/>
    <x v="179"/>
    <d v="2019-07-01T05:00:00"/>
    <b v="0"/>
    <b v="0"/>
    <s v="theater/plays"/>
    <n v="58.996383363471971"/>
    <x v="3"/>
    <s v="plays"/>
  </r>
  <r>
    <n v="183"/>
    <s v="Rogers, Huerta and Medina"/>
    <s v="Pre-emptive bandwidth-monitored instruction set"/>
    <n v="5100"/>
    <n v="3525"/>
    <n v="-0.30882352941176472"/>
    <x v="0"/>
    <n v="86"/>
    <s v="CA"/>
    <s v="CAD"/>
    <n v="1284008400"/>
    <n v="1285131600"/>
    <x v="180"/>
    <d v="2010-09-22T05:00:00"/>
    <b v="0"/>
    <b v="0"/>
    <s v="music/rock"/>
    <n v="40.988372093023258"/>
    <x v="1"/>
    <s v="rock"/>
  </r>
  <r>
    <n v="184"/>
    <s v="Howard, Carter and Griffith"/>
    <s v="Adaptive asynchronous emulation"/>
    <n v="3600"/>
    <n v="10550"/>
    <n v="1.9305555555555556"/>
    <x v="1"/>
    <n v="340"/>
    <s v="US"/>
    <s v="USD"/>
    <n v="1556859600"/>
    <n v="1556946000"/>
    <x v="181"/>
    <d v="2019-05-04T05:00:00"/>
    <b v="0"/>
    <b v="0"/>
    <s v="theater/plays"/>
    <n v="31.029411764705884"/>
    <x v="3"/>
    <s v="plays"/>
  </r>
  <r>
    <n v="185"/>
    <s v="Bailey PLC"/>
    <s v="Innovative actuating conglomeration"/>
    <n v="1000"/>
    <n v="718"/>
    <n v="-0.28199999999999997"/>
    <x v="0"/>
    <n v="19"/>
    <s v="US"/>
    <s v="USD"/>
    <n v="1526187600"/>
    <n v="1527138000"/>
    <x v="182"/>
    <d v="2018-05-24T05:00:00"/>
    <b v="0"/>
    <b v="0"/>
    <s v="film &amp; video/television"/>
    <n v="37.789473684210527"/>
    <x v="4"/>
    <s v="television"/>
  </r>
  <r>
    <n v="186"/>
    <s v="Parker Group"/>
    <s v="Grass-roots foreground policy"/>
    <n v="88800"/>
    <n v="28358"/>
    <n v="-0.68065315315315311"/>
    <x v="0"/>
    <n v="886"/>
    <s v="US"/>
    <s v="USD"/>
    <n v="1400821200"/>
    <n v="1402117200"/>
    <x v="183"/>
    <d v="2014-06-07T05:00:00"/>
    <b v="0"/>
    <b v="0"/>
    <s v="theater/plays"/>
    <n v="32.006772009029348"/>
    <x v="3"/>
    <s v="plays"/>
  </r>
  <r>
    <n v="187"/>
    <s v="Fox Group"/>
    <s v="Horizontal transitional paradigm"/>
    <n v="60200"/>
    <n v="138384"/>
    <n v="1.2987375415282392"/>
    <x v="1"/>
    <n v="1442"/>
    <s v="CA"/>
    <s v="CAD"/>
    <n v="1361599200"/>
    <n v="1364014800"/>
    <x v="184"/>
    <d v="2013-03-23T05:00:00"/>
    <b v="0"/>
    <b v="1"/>
    <s v="film &amp; video/shorts"/>
    <n v="95.966712898751737"/>
    <x v="4"/>
    <s v="shorts"/>
  </r>
  <r>
    <n v="188"/>
    <s v="Walker, Jones and Rodriguez"/>
    <s v="Networked didactic info-mediaries"/>
    <n v="8200"/>
    <n v="2625"/>
    <n v="-0.67987804878048785"/>
    <x v="0"/>
    <n v="35"/>
    <s v="IT"/>
    <s v="EUR"/>
    <n v="1417500000"/>
    <n v="1417586400"/>
    <x v="185"/>
    <d v="2014-12-03T06:00:00"/>
    <b v="0"/>
    <b v="0"/>
    <s v="theater/plays"/>
    <n v="75"/>
    <x v="3"/>
    <s v="plays"/>
  </r>
  <r>
    <n v="189"/>
    <s v="Anthony-Shaw"/>
    <s v="Switchable contextually-based access"/>
    <n v="191300"/>
    <n v="45004"/>
    <n v="-0.76474647151071617"/>
    <x v="3"/>
    <n v="441"/>
    <s v="US"/>
    <s v="USD"/>
    <n v="1457071200"/>
    <n v="1457071200"/>
    <x v="186"/>
    <d v="2016-03-04T06:00:00"/>
    <b v="0"/>
    <b v="0"/>
    <s v="theater/plays"/>
    <n v="102.0498866213152"/>
    <x v="3"/>
    <s v="plays"/>
  </r>
  <r>
    <n v="190"/>
    <s v="Cook LLC"/>
    <s v="Up-sized dynamic throughput"/>
    <n v="3700"/>
    <n v="2538"/>
    <n v="-0.31405405405405407"/>
    <x v="0"/>
    <n v="24"/>
    <s v="US"/>
    <s v="USD"/>
    <n v="1370322000"/>
    <n v="1370408400"/>
    <x v="187"/>
    <d v="2013-06-05T05:00:00"/>
    <b v="0"/>
    <b v="1"/>
    <s v="theater/plays"/>
    <n v="105.75"/>
    <x v="3"/>
    <s v="plays"/>
  </r>
  <r>
    <n v="191"/>
    <s v="Sutton PLC"/>
    <s v="Mandatory reciprocal superstructure"/>
    <n v="8400"/>
    <n v="3188"/>
    <n v="-0.62047619047619051"/>
    <x v="0"/>
    <n v="86"/>
    <s v="IT"/>
    <s v="EUR"/>
    <n v="1552366800"/>
    <n v="1552626000"/>
    <x v="188"/>
    <d v="2019-03-15T05:00:00"/>
    <b v="0"/>
    <b v="0"/>
    <s v="theater/plays"/>
    <n v="37.069767441860463"/>
    <x v="3"/>
    <s v="plays"/>
  </r>
  <r>
    <n v="192"/>
    <s v="Long, Morgan and Mitchell"/>
    <s v="Upgradable 4thgeneration productivity"/>
    <n v="42600"/>
    <n v="8517"/>
    <n v="-0.80007042253521132"/>
    <x v="0"/>
    <n v="243"/>
    <s v="US"/>
    <s v="USD"/>
    <n v="1403845200"/>
    <n v="1404190800"/>
    <x v="189"/>
    <d v="2014-07-01T05:00:00"/>
    <b v="0"/>
    <b v="0"/>
    <s v="music/rock"/>
    <n v="35.049382716049379"/>
    <x v="1"/>
    <s v="rock"/>
  </r>
  <r>
    <n v="193"/>
    <s v="Calhoun, Rogers and Long"/>
    <s v="Progressive discrete hub"/>
    <n v="6600"/>
    <n v="3012"/>
    <n v="-0.54363636363636358"/>
    <x v="0"/>
    <n v="65"/>
    <s v="US"/>
    <s v="USD"/>
    <n v="1523163600"/>
    <n v="1523509200"/>
    <x v="190"/>
    <d v="2018-04-12T05:00:00"/>
    <b v="1"/>
    <b v="0"/>
    <s v="music/indie rock"/>
    <n v="46.338461538461537"/>
    <x v="1"/>
    <s v="indie rock"/>
  </r>
  <r>
    <n v="194"/>
    <s v="Sandoval Group"/>
    <s v="Assimilated multi-tasking archive"/>
    <n v="7100"/>
    <n v="8716"/>
    <n v="0.2276056338028169"/>
    <x v="1"/>
    <n v="126"/>
    <s v="US"/>
    <s v="USD"/>
    <n v="1442206800"/>
    <n v="1443589200"/>
    <x v="191"/>
    <d v="2015-09-30T05:00:00"/>
    <b v="0"/>
    <b v="0"/>
    <s v="music/metal"/>
    <n v="69.174603174603178"/>
    <x v="1"/>
    <s v="metal"/>
  </r>
  <r>
    <n v="195"/>
    <s v="Smith and Sons"/>
    <s v="Upgradable high-level solution"/>
    <n v="15800"/>
    <n v="57157"/>
    <n v="2.61753164556962"/>
    <x v="1"/>
    <n v="524"/>
    <s v="US"/>
    <s v="USD"/>
    <n v="1532840400"/>
    <n v="1533445200"/>
    <x v="192"/>
    <d v="2018-08-05T05:00:00"/>
    <b v="0"/>
    <b v="0"/>
    <s v="music/electric music"/>
    <n v="109.07824427480917"/>
    <x v="1"/>
    <s v="electric music"/>
  </r>
  <r>
    <n v="196"/>
    <s v="King Inc"/>
    <s v="Organic bandwidth-monitored frame"/>
    <n v="8200"/>
    <n v="5178"/>
    <n v="-0.36853658536585365"/>
    <x v="0"/>
    <n v="100"/>
    <s v="DK"/>
    <s v="DKK"/>
    <n v="1472878800"/>
    <n v="1474520400"/>
    <x v="173"/>
    <d v="2016-09-22T05:00:00"/>
    <b v="0"/>
    <b v="0"/>
    <s v="technology/wearables"/>
    <n v="51.78"/>
    <x v="2"/>
    <s v="wearables"/>
  </r>
  <r>
    <n v="197"/>
    <s v="Perry and Sons"/>
    <s v="Business-focused logistical framework"/>
    <n v="54700"/>
    <n v="163118"/>
    <n v="1.9820475319926874"/>
    <x v="1"/>
    <n v="1989"/>
    <s v="US"/>
    <s v="USD"/>
    <n v="1498194000"/>
    <n v="1499403600"/>
    <x v="193"/>
    <d v="2017-07-07T05:00:00"/>
    <b v="0"/>
    <b v="0"/>
    <s v="film &amp; video/drama"/>
    <n v="82.010055304172951"/>
    <x v="4"/>
    <s v="drama"/>
  </r>
  <r>
    <n v="198"/>
    <s v="Palmer Inc"/>
    <s v="Universal multi-state capability"/>
    <n v="63200"/>
    <n v="6041"/>
    <n v="-0.90441455696202533"/>
    <x v="0"/>
    <n v="168"/>
    <s v="US"/>
    <s v="USD"/>
    <n v="1281070800"/>
    <n v="1283576400"/>
    <x v="194"/>
    <d v="2010-09-04T05:00:00"/>
    <b v="0"/>
    <b v="0"/>
    <s v="music/electric music"/>
    <n v="35.958333333333336"/>
    <x v="1"/>
    <s v="electric music"/>
  </r>
  <r>
    <n v="199"/>
    <s v="Hull, Baker and Martinez"/>
    <s v="Digitized reciprocal infrastructure"/>
    <n v="1800"/>
    <n v="968"/>
    <n v="-0.4622222222222222"/>
    <x v="0"/>
    <n v="13"/>
    <s v="US"/>
    <s v="USD"/>
    <n v="1436245200"/>
    <n v="1436590800"/>
    <x v="195"/>
    <d v="2015-07-11T05:00:00"/>
    <b v="0"/>
    <b v="0"/>
    <s v="music/rock"/>
    <n v="74.461538461538467"/>
    <x v="1"/>
    <s v="rock"/>
  </r>
  <r>
    <n v="200"/>
    <s v="Becker, Rice and White"/>
    <s v="Reduced dedicated capability"/>
    <n v="100"/>
    <n v="2"/>
    <n v="-0.98"/>
    <x v="0"/>
    <n v="1"/>
    <s v="CA"/>
    <s v="CAD"/>
    <n v="1269493200"/>
    <n v="1270443600"/>
    <x v="152"/>
    <d v="2010-04-05T05:00:00"/>
    <b v="0"/>
    <b v="0"/>
    <s v="theater/plays"/>
    <n v="2"/>
    <x v="3"/>
    <s v="plays"/>
  </r>
  <r>
    <n v="201"/>
    <s v="Osborne, Perkins and Knox"/>
    <s v="Cross-platform bi-directional workforce"/>
    <n v="2100"/>
    <n v="14305"/>
    <n v="5.8119047619047617"/>
    <x v="1"/>
    <n v="157"/>
    <s v="US"/>
    <s v="USD"/>
    <n v="1406264400"/>
    <n v="1407819600"/>
    <x v="196"/>
    <d v="2014-08-12T05:00:00"/>
    <b v="0"/>
    <b v="0"/>
    <s v="technology/web"/>
    <n v="91.114649681528661"/>
    <x v="2"/>
    <s v="web"/>
  </r>
  <r>
    <n v="202"/>
    <s v="Mcknight-Freeman"/>
    <s v="Upgradable scalable methodology"/>
    <n v="8300"/>
    <n v="6543"/>
    <n v="-0.21168674698795181"/>
    <x v="3"/>
    <n v="82"/>
    <s v="US"/>
    <s v="USD"/>
    <n v="1317531600"/>
    <n v="1317877200"/>
    <x v="197"/>
    <d v="2011-10-06T05:00:00"/>
    <b v="0"/>
    <b v="0"/>
    <s v="food/food trucks"/>
    <n v="79.792682926829272"/>
    <x v="0"/>
    <s v="food trucks"/>
  </r>
  <r>
    <n v="203"/>
    <s v="Hayden, Shannon and Stein"/>
    <s v="Customer-focused client-server service-desk"/>
    <n v="143900"/>
    <n v="193413"/>
    <n v="0.34407922168172345"/>
    <x v="1"/>
    <n v="4498"/>
    <s v="AU"/>
    <s v="AUD"/>
    <n v="1484632800"/>
    <n v="1484805600"/>
    <x v="198"/>
    <d v="2017-01-19T06:00:00"/>
    <b v="0"/>
    <b v="0"/>
    <s v="theater/plays"/>
    <n v="42.999777678968428"/>
    <x v="3"/>
    <s v="plays"/>
  </r>
  <r>
    <n v="204"/>
    <s v="Daniel-Luna"/>
    <s v="Mandatory multimedia leverage"/>
    <n v="75000"/>
    <n v="2529"/>
    <n v="-0.96628000000000003"/>
    <x v="0"/>
    <n v="40"/>
    <s v="US"/>
    <s v="USD"/>
    <n v="1301806800"/>
    <n v="1302670800"/>
    <x v="199"/>
    <d v="2011-04-13T05:00:00"/>
    <b v="0"/>
    <b v="0"/>
    <s v="music/jazz"/>
    <n v="63.225000000000001"/>
    <x v="1"/>
    <s v="jazz"/>
  </r>
  <r>
    <n v="205"/>
    <s v="Weaver-Marquez"/>
    <s v="Focused analyzing circuit"/>
    <n v="1300"/>
    <n v="5614"/>
    <n v="3.3184615384615386"/>
    <x v="1"/>
    <n v="80"/>
    <s v="US"/>
    <s v="USD"/>
    <n v="1539752400"/>
    <n v="1540789200"/>
    <x v="200"/>
    <d v="2018-10-29T05:00:00"/>
    <b v="1"/>
    <b v="0"/>
    <s v="theater/plays"/>
    <n v="70.174999999999997"/>
    <x v="3"/>
    <s v="plays"/>
  </r>
  <r>
    <n v="206"/>
    <s v="Austin, Baker and Kelley"/>
    <s v="Fundamental grid-enabled strategy"/>
    <n v="9000"/>
    <n v="3496"/>
    <n v="-0.61155555555555552"/>
    <x v="3"/>
    <n v="57"/>
    <s v="US"/>
    <s v="USD"/>
    <n v="1267250400"/>
    <n v="1268028000"/>
    <x v="201"/>
    <d v="2010-03-08T06:00:00"/>
    <b v="0"/>
    <b v="0"/>
    <s v="publishing/fiction"/>
    <n v="61.333333333333336"/>
    <x v="5"/>
    <s v="fiction"/>
  </r>
  <r>
    <n v="207"/>
    <s v="Carney-Anderson"/>
    <s v="Digitized 5thgeneration knowledgebase"/>
    <n v="1000"/>
    <n v="4257"/>
    <n v="3.2570000000000001"/>
    <x v="1"/>
    <n v="43"/>
    <s v="US"/>
    <s v="USD"/>
    <n v="1535432400"/>
    <n v="1537160400"/>
    <x v="202"/>
    <d v="2018-09-17T05:00:00"/>
    <b v="0"/>
    <b v="1"/>
    <s v="music/rock"/>
    <n v="99"/>
    <x v="1"/>
    <s v="rock"/>
  </r>
  <r>
    <n v="208"/>
    <s v="Jackson Inc"/>
    <s v="Mandatory multi-tasking encryption"/>
    <n v="196900"/>
    <n v="199110"/>
    <n v="1.122397155916709E-2"/>
    <x v="1"/>
    <n v="2053"/>
    <s v="US"/>
    <s v="USD"/>
    <n v="1510207200"/>
    <n v="1512280800"/>
    <x v="203"/>
    <d v="2017-12-03T06:00:00"/>
    <b v="0"/>
    <b v="0"/>
    <s v="film &amp; video/documentary"/>
    <n v="96.984900146127615"/>
    <x v="4"/>
    <s v="documentary"/>
  </r>
  <r>
    <n v="209"/>
    <s v="Warren Ltd"/>
    <s v="Distributed system-worthy application"/>
    <n v="194500"/>
    <n v="41212"/>
    <n v="-0.78811311053984578"/>
    <x v="2"/>
    <n v="808"/>
    <s v="AU"/>
    <s v="AUD"/>
    <n v="1462510800"/>
    <n v="1463115600"/>
    <x v="204"/>
    <d v="2016-05-13T05:00:00"/>
    <b v="0"/>
    <b v="0"/>
    <s v="film &amp; video/documentary"/>
    <n v="51.004950495049506"/>
    <x v="4"/>
    <s v="documentary"/>
  </r>
  <r>
    <n v="210"/>
    <s v="Schultz Inc"/>
    <s v="Synergistic tertiary time-frame"/>
    <n v="9400"/>
    <n v="6338"/>
    <n v="-0.32574468085106384"/>
    <x v="0"/>
    <n v="226"/>
    <s v="DK"/>
    <s v="DKK"/>
    <n v="1488520800"/>
    <n v="1490850000"/>
    <x v="205"/>
    <d v="2017-03-30T05:00:00"/>
    <b v="0"/>
    <b v="0"/>
    <s v="film &amp; video/science fiction"/>
    <n v="28.044247787610619"/>
    <x v="4"/>
    <s v="science fiction"/>
  </r>
  <r>
    <n v="211"/>
    <s v="Thompson LLC"/>
    <s v="Customer-focused impactful benchmark"/>
    <n v="104400"/>
    <n v="99100"/>
    <n v="-5.0766283524904213E-2"/>
    <x v="0"/>
    <n v="1625"/>
    <s v="US"/>
    <s v="USD"/>
    <n v="1377579600"/>
    <n v="1379653200"/>
    <x v="206"/>
    <d v="2013-09-20T05:00:00"/>
    <b v="0"/>
    <b v="0"/>
    <s v="theater/plays"/>
    <n v="60.984615384615381"/>
    <x v="3"/>
    <s v="plays"/>
  </r>
  <r>
    <n v="212"/>
    <s v="Johnson Inc"/>
    <s v="Profound next generation infrastructure"/>
    <n v="8100"/>
    <n v="12300"/>
    <n v="0.51851851851851849"/>
    <x v="1"/>
    <n v="168"/>
    <s v="US"/>
    <s v="USD"/>
    <n v="1576389600"/>
    <n v="1580364000"/>
    <x v="207"/>
    <d v="2020-01-30T06:00:00"/>
    <b v="0"/>
    <b v="0"/>
    <s v="theater/plays"/>
    <n v="73.214285714285708"/>
    <x v="3"/>
    <s v="plays"/>
  </r>
  <r>
    <n v="213"/>
    <s v="Morgan-Warren"/>
    <s v="Face-to-face encompassing info-mediaries"/>
    <n v="87900"/>
    <n v="171549"/>
    <n v="0.95163822525597275"/>
    <x v="1"/>
    <n v="4289"/>
    <s v="US"/>
    <s v="USD"/>
    <n v="1289019600"/>
    <n v="1289714400"/>
    <x v="208"/>
    <d v="2010-11-14T06:00:00"/>
    <b v="0"/>
    <b v="1"/>
    <s v="music/indie rock"/>
    <n v="39.997435299603637"/>
    <x v="1"/>
    <s v="indie rock"/>
  </r>
  <r>
    <n v="214"/>
    <s v="Sullivan Group"/>
    <s v="Open-source fresh-thinking policy"/>
    <n v="1400"/>
    <n v="14324"/>
    <n v="9.2314285714285713"/>
    <x v="1"/>
    <n v="165"/>
    <s v="US"/>
    <s v="USD"/>
    <n v="1282194000"/>
    <n v="1282712400"/>
    <x v="209"/>
    <d v="2010-08-25T05:00:00"/>
    <b v="0"/>
    <b v="0"/>
    <s v="music/rock"/>
    <n v="86.812121212121212"/>
    <x v="1"/>
    <s v="rock"/>
  </r>
  <r>
    <n v="215"/>
    <s v="Vargas, Banks and Palmer"/>
    <s v="Extended 24/7 implementation"/>
    <n v="156800"/>
    <n v="6024"/>
    <n v="-0.96158163265306118"/>
    <x v="0"/>
    <n v="143"/>
    <s v="US"/>
    <s v="USD"/>
    <n v="1550037600"/>
    <n v="1550210400"/>
    <x v="210"/>
    <d v="2019-02-15T06:00:00"/>
    <b v="0"/>
    <b v="0"/>
    <s v="theater/plays"/>
    <n v="42.125874125874127"/>
    <x v="3"/>
    <s v="plays"/>
  </r>
  <r>
    <n v="216"/>
    <s v="Johnson, Dixon and Zimmerman"/>
    <s v="Organic dynamic algorithm"/>
    <n v="121700"/>
    <n v="188721"/>
    <n v="0.55070665571076416"/>
    <x v="1"/>
    <n v="1815"/>
    <s v="US"/>
    <s v="USD"/>
    <n v="1321941600"/>
    <n v="1322114400"/>
    <x v="211"/>
    <d v="2011-11-24T06:00:00"/>
    <b v="0"/>
    <b v="0"/>
    <s v="theater/plays"/>
    <n v="103.97851239669421"/>
    <x v="3"/>
    <s v="plays"/>
  </r>
  <r>
    <n v="217"/>
    <s v="Moore, Dudley and Navarro"/>
    <s v="Organic multi-tasking focus group"/>
    <n v="129400"/>
    <n v="57911"/>
    <n v="-0.55246522411128285"/>
    <x v="0"/>
    <n v="934"/>
    <s v="US"/>
    <s v="USD"/>
    <n v="1556427600"/>
    <n v="1557205200"/>
    <x v="212"/>
    <d v="2019-05-07T05:00:00"/>
    <b v="0"/>
    <b v="0"/>
    <s v="film &amp; video/science fiction"/>
    <n v="62.003211991434689"/>
    <x v="4"/>
    <s v="science fiction"/>
  </r>
  <r>
    <n v="218"/>
    <s v="Price-Rodriguez"/>
    <s v="Adaptive logistical initiative"/>
    <n v="5700"/>
    <n v="12309"/>
    <n v="1.1594736842105262"/>
    <x v="1"/>
    <n v="397"/>
    <s v="GB"/>
    <s v="GBP"/>
    <n v="1320991200"/>
    <n v="1323928800"/>
    <x v="213"/>
    <d v="2011-12-15T06:00:00"/>
    <b v="0"/>
    <b v="1"/>
    <s v="film &amp; video/shorts"/>
    <n v="31.005037783375315"/>
    <x v="4"/>
    <s v="shorts"/>
  </r>
  <r>
    <n v="219"/>
    <s v="Huang-Henderson"/>
    <s v="Stand-alone mobile customer loyalty"/>
    <n v="41700"/>
    <n v="138497"/>
    <n v="2.3212709832134291"/>
    <x v="1"/>
    <n v="1539"/>
    <s v="US"/>
    <s v="USD"/>
    <n v="1345093200"/>
    <n v="1346130000"/>
    <x v="214"/>
    <d v="2012-08-28T05:00:00"/>
    <b v="0"/>
    <b v="0"/>
    <s v="film &amp; video/animation"/>
    <n v="89.991552956465242"/>
    <x v="4"/>
    <s v="animation"/>
  </r>
  <r>
    <n v="220"/>
    <s v="Owens-Le"/>
    <s v="Focused composite approach"/>
    <n v="7900"/>
    <n v="667"/>
    <n v="-0.91556962025316457"/>
    <x v="0"/>
    <n v="17"/>
    <s v="US"/>
    <s v="USD"/>
    <n v="1309496400"/>
    <n v="1311051600"/>
    <x v="215"/>
    <d v="2011-07-19T05:00:00"/>
    <b v="1"/>
    <b v="0"/>
    <s v="theater/plays"/>
    <n v="39.235294117647058"/>
    <x v="3"/>
    <s v="plays"/>
  </r>
  <r>
    <n v="221"/>
    <s v="Huff LLC"/>
    <s v="Face-to-face clear-thinking Local Area Network"/>
    <n v="121500"/>
    <n v="119830"/>
    <n v="-1.3744855967078189E-2"/>
    <x v="0"/>
    <n v="2179"/>
    <s v="US"/>
    <s v="USD"/>
    <n v="1340254800"/>
    <n v="1340427600"/>
    <x v="216"/>
    <d v="2012-06-23T05:00:00"/>
    <b v="1"/>
    <b v="0"/>
    <s v="food/food trucks"/>
    <n v="54.993116108306566"/>
    <x v="0"/>
    <s v="food trucks"/>
  </r>
  <r>
    <n v="222"/>
    <s v="Johnson LLC"/>
    <s v="Cross-group cohesive circuit"/>
    <n v="4800"/>
    <n v="6623"/>
    <n v="0.37979166666666669"/>
    <x v="1"/>
    <n v="138"/>
    <s v="US"/>
    <s v="USD"/>
    <n v="1412226000"/>
    <n v="1412312400"/>
    <x v="217"/>
    <d v="2014-10-03T05:00:00"/>
    <b v="0"/>
    <b v="0"/>
    <s v="photography/photography books"/>
    <n v="47.992753623188406"/>
    <x v="7"/>
    <s v="photography books"/>
  </r>
  <r>
    <n v="223"/>
    <s v="Chavez, Garcia and Cantu"/>
    <s v="Synergistic explicit capability"/>
    <n v="87300"/>
    <n v="81897"/>
    <n v="-6.1890034364261166E-2"/>
    <x v="0"/>
    <n v="931"/>
    <s v="US"/>
    <s v="USD"/>
    <n v="1458104400"/>
    <n v="1459314000"/>
    <x v="218"/>
    <d v="2016-03-30T05:00:00"/>
    <b v="0"/>
    <b v="0"/>
    <s v="theater/plays"/>
    <n v="87.966702470461868"/>
    <x v="3"/>
    <s v="plays"/>
  </r>
  <r>
    <n v="224"/>
    <s v="Lester-Moore"/>
    <s v="Diverse analyzing definition"/>
    <n v="46300"/>
    <n v="186885"/>
    <n v="3.0363930885529156"/>
    <x v="1"/>
    <n v="3594"/>
    <s v="US"/>
    <s v="USD"/>
    <n v="1411534800"/>
    <n v="1415426400"/>
    <x v="219"/>
    <d v="2014-11-08T06:00:00"/>
    <b v="0"/>
    <b v="0"/>
    <s v="film &amp; video/science fiction"/>
    <n v="51.999165275459099"/>
    <x v="4"/>
    <s v="science fiction"/>
  </r>
  <r>
    <n v="225"/>
    <s v="Fox-Quinn"/>
    <s v="Enterprise-wide reciprocal success"/>
    <n v="67800"/>
    <n v="176398"/>
    <n v="1.6017404129793511"/>
    <x v="1"/>
    <n v="5880"/>
    <s v="US"/>
    <s v="USD"/>
    <n v="1399093200"/>
    <n v="1399093200"/>
    <x v="220"/>
    <d v="2014-05-03T05:00:00"/>
    <b v="1"/>
    <b v="0"/>
    <s v="music/rock"/>
    <n v="29.999659863945578"/>
    <x v="1"/>
    <s v="rock"/>
  </r>
  <r>
    <n v="226"/>
    <s v="Garcia Inc"/>
    <s v="Progressive neutral middleware"/>
    <n v="3000"/>
    <n v="10999"/>
    <n v="2.6663333333333332"/>
    <x v="1"/>
    <n v="112"/>
    <s v="US"/>
    <s v="USD"/>
    <n v="1270702800"/>
    <n v="1273899600"/>
    <x v="221"/>
    <d v="2010-05-15T05:00:00"/>
    <b v="0"/>
    <b v="0"/>
    <s v="photography/photography books"/>
    <n v="98.205357142857139"/>
    <x v="7"/>
    <s v="photography books"/>
  </r>
  <r>
    <n v="227"/>
    <s v="Johnson-Lee"/>
    <s v="Intuitive exuding process improvement"/>
    <n v="60900"/>
    <n v="102751"/>
    <n v="0.68720853858784892"/>
    <x v="1"/>
    <n v="943"/>
    <s v="US"/>
    <s v="USD"/>
    <n v="1431666000"/>
    <n v="1432184400"/>
    <x v="222"/>
    <d v="2015-05-21T05:00:00"/>
    <b v="0"/>
    <b v="0"/>
    <s v="games/mobile games"/>
    <n v="108.96182396606575"/>
    <x v="6"/>
    <s v="mobile games"/>
  </r>
  <r>
    <n v="228"/>
    <s v="Pineda Group"/>
    <s v="Exclusive real-time protocol"/>
    <n v="137900"/>
    <n v="165352"/>
    <n v="0.19907179115300944"/>
    <x v="1"/>
    <n v="2468"/>
    <s v="US"/>
    <s v="USD"/>
    <n v="1472619600"/>
    <n v="1474779600"/>
    <x v="172"/>
    <d v="2016-09-25T05:00:00"/>
    <b v="0"/>
    <b v="0"/>
    <s v="film &amp; video/animation"/>
    <n v="66.998379254457049"/>
    <x v="4"/>
    <s v="animation"/>
  </r>
  <r>
    <n v="229"/>
    <s v="Hoffman-Howard"/>
    <s v="Extended encompassing application"/>
    <n v="85600"/>
    <n v="165798"/>
    <n v="0.93689252336448603"/>
    <x v="1"/>
    <n v="2551"/>
    <s v="US"/>
    <s v="USD"/>
    <n v="1496293200"/>
    <n v="1500440400"/>
    <x v="223"/>
    <d v="2017-07-19T05:00:00"/>
    <b v="0"/>
    <b v="1"/>
    <s v="games/mobile games"/>
    <n v="64.99333594668758"/>
    <x v="6"/>
    <s v="mobile games"/>
  </r>
  <r>
    <n v="230"/>
    <s v="Miranda, Hall and Mcgrath"/>
    <s v="Progressive value-added ability"/>
    <n v="2400"/>
    <n v="10084"/>
    <n v="3.2016666666666667"/>
    <x v="1"/>
    <n v="101"/>
    <s v="US"/>
    <s v="USD"/>
    <n v="1575612000"/>
    <n v="1575612000"/>
    <x v="224"/>
    <d v="2019-12-06T06:00:00"/>
    <b v="0"/>
    <b v="0"/>
    <s v="games/video games"/>
    <n v="99.841584158415841"/>
    <x v="6"/>
    <s v="video games"/>
  </r>
  <r>
    <n v="231"/>
    <s v="Williams, Carter and Gonzalez"/>
    <s v="Cross-platform uniform hardware"/>
    <n v="7200"/>
    <n v="5523"/>
    <n v="-0.23291666666666666"/>
    <x v="3"/>
    <n v="67"/>
    <s v="US"/>
    <s v="USD"/>
    <n v="1369112400"/>
    <n v="1374123600"/>
    <x v="225"/>
    <d v="2013-07-18T05:00:00"/>
    <b v="0"/>
    <b v="0"/>
    <s v="theater/plays"/>
    <n v="82.432835820895519"/>
    <x v="3"/>
    <s v="plays"/>
  </r>
  <r>
    <n v="232"/>
    <s v="Davis-Rodriguez"/>
    <s v="Progressive secondary portal"/>
    <n v="3400"/>
    <n v="5823"/>
    <n v="0.71264705882352941"/>
    <x v="1"/>
    <n v="92"/>
    <s v="US"/>
    <s v="USD"/>
    <n v="1469422800"/>
    <n v="1469509200"/>
    <x v="226"/>
    <d v="2016-07-26T05:00:00"/>
    <b v="0"/>
    <b v="0"/>
    <s v="theater/plays"/>
    <n v="63.293478260869563"/>
    <x v="3"/>
    <s v="plays"/>
  </r>
  <r>
    <n v="233"/>
    <s v="Reid, Rivera and Perry"/>
    <s v="Multi-lateral national adapter"/>
    <n v="3800"/>
    <n v="6000"/>
    <n v="0.57894736842105265"/>
    <x v="1"/>
    <n v="62"/>
    <s v="US"/>
    <s v="USD"/>
    <n v="1307854800"/>
    <n v="1309237200"/>
    <x v="227"/>
    <d v="2011-06-28T05:00:00"/>
    <b v="0"/>
    <b v="0"/>
    <s v="film &amp; video/animation"/>
    <n v="96.774193548387103"/>
    <x v="4"/>
    <s v="animation"/>
  </r>
  <r>
    <n v="234"/>
    <s v="Mendoza-Parker"/>
    <s v="Enterprise-wide motivating matrices"/>
    <n v="7500"/>
    <n v="8181"/>
    <n v="9.0800000000000006E-2"/>
    <x v="1"/>
    <n v="149"/>
    <s v="IT"/>
    <s v="EUR"/>
    <n v="1503378000"/>
    <n v="1503982800"/>
    <x v="228"/>
    <d v="2017-08-29T05:00:00"/>
    <b v="0"/>
    <b v="1"/>
    <s v="games/video games"/>
    <n v="54.906040268456373"/>
    <x v="6"/>
    <s v="video games"/>
  </r>
  <r>
    <n v="235"/>
    <s v="Lee, Ali and Guzman"/>
    <s v="Polarized upward-trending Local Area Network"/>
    <n v="8600"/>
    <n v="3589"/>
    <n v="-0.58267441860465119"/>
    <x v="0"/>
    <n v="92"/>
    <s v="US"/>
    <s v="USD"/>
    <n v="1486965600"/>
    <n v="1487397600"/>
    <x v="229"/>
    <d v="2017-02-18T06:00:00"/>
    <b v="0"/>
    <b v="0"/>
    <s v="film &amp; video/animation"/>
    <n v="39.010869565217391"/>
    <x v="4"/>
    <s v="animation"/>
  </r>
  <r>
    <n v="236"/>
    <s v="Gallegos-Cobb"/>
    <s v="Object-based directional function"/>
    <n v="39500"/>
    <n v="4323"/>
    <n v="-0.89055696202531642"/>
    <x v="0"/>
    <n v="57"/>
    <s v="AU"/>
    <s v="AUD"/>
    <n v="1561438800"/>
    <n v="1562043600"/>
    <x v="230"/>
    <d v="2019-07-02T05:00:00"/>
    <b v="0"/>
    <b v="1"/>
    <s v="music/rock"/>
    <n v="75.84210526315789"/>
    <x v="1"/>
    <s v="rock"/>
  </r>
  <r>
    <n v="237"/>
    <s v="Ellison PLC"/>
    <s v="Re-contextualized tangible open architecture"/>
    <n v="9300"/>
    <n v="14822"/>
    <n v="0.59376344086021504"/>
    <x v="1"/>
    <n v="329"/>
    <s v="US"/>
    <s v="USD"/>
    <n v="1398402000"/>
    <n v="1398574800"/>
    <x v="231"/>
    <d v="2014-04-27T05:00:00"/>
    <b v="0"/>
    <b v="0"/>
    <s v="film &amp; video/animation"/>
    <n v="45.051671732522799"/>
    <x v="4"/>
    <s v="animation"/>
  </r>
  <r>
    <n v="238"/>
    <s v="Bolton, Sanchez and Carrillo"/>
    <s v="Distributed systemic adapter"/>
    <n v="2400"/>
    <n v="10138"/>
    <n v="3.2241666666666666"/>
    <x v="1"/>
    <n v="97"/>
    <s v="DK"/>
    <s v="DKK"/>
    <n v="1513231200"/>
    <n v="1515391200"/>
    <x v="232"/>
    <d v="2018-01-08T06:00:00"/>
    <b v="0"/>
    <b v="1"/>
    <s v="theater/plays"/>
    <n v="104.51546391752578"/>
    <x v="3"/>
    <s v="plays"/>
  </r>
  <r>
    <n v="239"/>
    <s v="Mason-Sanders"/>
    <s v="Networked web-enabled instruction set"/>
    <n v="3200"/>
    <n v="3127"/>
    <n v="-2.2812499999999999E-2"/>
    <x v="0"/>
    <n v="41"/>
    <s v="US"/>
    <s v="USD"/>
    <n v="1440824400"/>
    <n v="1441170000"/>
    <x v="233"/>
    <d v="2015-09-02T05:00:00"/>
    <b v="0"/>
    <b v="0"/>
    <s v="technology/wearables"/>
    <n v="76.268292682926827"/>
    <x v="2"/>
    <s v="wearables"/>
  </r>
  <r>
    <n v="240"/>
    <s v="Pitts-Reed"/>
    <s v="Vision-oriented dynamic service-desk"/>
    <n v="29400"/>
    <n v="123124"/>
    <n v="3.1878911564625851"/>
    <x v="1"/>
    <n v="1784"/>
    <s v="US"/>
    <s v="USD"/>
    <n v="1281070800"/>
    <n v="1281157200"/>
    <x v="194"/>
    <d v="2010-08-07T05:00:00"/>
    <b v="0"/>
    <b v="0"/>
    <s v="theater/plays"/>
    <n v="69.015695067264573"/>
    <x v="3"/>
    <s v="plays"/>
  </r>
  <r>
    <n v="241"/>
    <s v="Gonzalez-Martinez"/>
    <s v="Vision-oriented actuating open system"/>
    <n v="168500"/>
    <n v="171729"/>
    <n v="1.9163204747774481E-2"/>
    <x v="1"/>
    <n v="1684"/>
    <s v="AU"/>
    <s v="AUD"/>
    <n v="1397365200"/>
    <n v="1398229200"/>
    <x v="234"/>
    <d v="2014-04-23T05:00:00"/>
    <b v="0"/>
    <b v="1"/>
    <s v="publishing/nonfiction"/>
    <n v="101.97684085510689"/>
    <x v="5"/>
    <s v="nonfiction"/>
  </r>
  <r>
    <n v="242"/>
    <s v="Hill, Martin and Garcia"/>
    <s v="Sharable scalable core"/>
    <n v="8400"/>
    <n v="10729"/>
    <n v="0.27726190476190476"/>
    <x v="1"/>
    <n v="250"/>
    <s v="US"/>
    <s v="USD"/>
    <n v="1494392400"/>
    <n v="1495256400"/>
    <x v="235"/>
    <d v="2017-05-20T05:00:00"/>
    <b v="0"/>
    <b v="1"/>
    <s v="music/rock"/>
    <n v="42.915999999999997"/>
    <x v="1"/>
    <s v="rock"/>
  </r>
  <r>
    <n v="243"/>
    <s v="Garcia PLC"/>
    <s v="Customer-focused attitude-oriented function"/>
    <n v="2300"/>
    <n v="10240"/>
    <n v="3.4521739130434783"/>
    <x v="1"/>
    <n v="238"/>
    <s v="US"/>
    <s v="USD"/>
    <n v="1520143200"/>
    <n v="1520402400"/>
    <x v="236"/>
    <d v="2018-03-07T06:00:00"/>
    <b v="0"/>
    <b v="0"/>
    <s v="theater/plays"/>
    <n v="43.025210084033617"/>
    <x v="3"/>
    <s v="plays"/>
  </r>
  <r>
    <n v="244"/>
    <s v="Herring-Bailey"/>
    <s v="Reverse-engineered system-worthy extranet"/>
    <n v="700"/>
    <n v="3988"/>
    <n v="4.6971428571428575"/>
    <x v="1"/>
    <n v="53"/>
    <s v="US"/>
    <s v="USD"/>
    <n v="1405314000"/>
    <n v="1409806800"/>
    <x v="237"/>
    <d v="2014-09-04T05:00:00"/>
    <b v="0"/>
    <b v="0"/>
    <s v="theater/plays"/>
    <n v="75.245283018867923"/>
    <x v="3"/>
    <s v="plays"/>
  </r>
  <r>
    <n v="245"/>
    <s v="Russell-Gardner"/>
    <s v="Re-engineered systematic monitoring"/>
    <n v="2900"/>
    <n v="14771"/>
    <n v="4.0934482758620687"/>
    <x v="1"/>
    <n v="214"/>
    <s v="US"/>
    <s v="USD"/>
    <n v="1396846800"/>
    <n v="1396933200"/>
    <x v="238"/>
    <d v="2014-04-08T05:00:00"/>
    <b v="0"/>
    <b v="0"/>
    <s v="theater/plays"/>
    <n v="69.023364485981304"/>
    <x v="3"/>
    <s v="plays"/>
  </r>
  <r>
    <n v="246"/>
    <s v="Walters-Carter"/>
    <s v="Seamless value-added standardization"/>
    <n v="4500"/>
    <n v="14649"/>
    <n v="2.2553333333333332"/>
    <x v="1"/>
    <n v="222"/>
    <s v="US"/>
    <s v="USD"/>
    <n v="1375678800"/>
    <n v="1376024400"/>
    <x v="239"/>
    <d v="2013-08-09T05:00:00"/>
    <b v="0"/>
    <b v="0"/>
    <s v="technology/web"/>
    <n v="65.986486486486484"/>
    <x v="2"/>
    <s v="web"/>
  </r>
  <r>
    <n v="247"/>
    <s v="Johnson, Patterson and Montoya"/>
    <s v="Triple-buffered fresh-thinking frame"/>
    <n v="19800"/>
    <n v="184658"/>
    <n v="8.3261616161616168"/>
    <x v="1"/>
    <n v="1884"/>
    <s v="US"/>
    <s v="USD"/>
    <n v="1482386400"/>
    <n v="1483682400"/>
    <x v="240"/>
    <d v="2017-01-06T06:00:00"/>
    <b v="0"/>
    <b v="1"/>
    <s v="publishing/fiction"/>
    <n v="98.013800424628457"/>
    <x v="5"/>
    <s v="fiction"/>
  </r>
  <r>
    <n v="248"/>
    <s v="Roberts and Sons"/>
    <s v="Streamlined holistic knowledgebase"/>
    <n v="6200"/>
    <n v="13103"/>
    <n v="1.1133870967741935"/>
    <x v="1"/>
    <n v="218"/>
    <s v="AU"/>
    <s v="AUD"/>
    <n v="1420005600"/>
    <n v="1420437600"/>
    <x v="241"/>
    <d v="2015-01-05T06:00:00"/>
    <b v="0"/>
    <b v="0"/>
    <s v="games/mobile games"/>
    <n v="60.105504587155963"/>
    <x v="6"/>
    <s v="mobile games"/>
  </r>
  <r>
    <n v="249"/>
    <s v="Avila-Nelson"/>
    <s v="Up-sized intermediate website"/>
    <n v="61500"/>
    <n v="168095"/>
    <n v="1.7332520325203251"/>
    <x v="1"/>
    <n v="6465"/>
    <s v="US"/>
    <s v="USD"/>
    <n v="1420178400"/>
    <n v="1420783200"/>
    <x v="242"/>
    <d v="2015-01-09T06:00:00"/>
    <b v="0"/>
    <b v="0"/>
    <s v="publishing/translations"/>
    <n v="26.000773395204948"/>
    <x v="5"/>
    <s v="translations"/>
  </r>
  <r>
    <n v="250"/>
    <s v="Robbins and Sons"/>
    <s v="Future-proofed directional synergy"/>
    <n v="100"/>
    <n v="3"/>
    <n v="-0.97"/>
    <x v="0"/>
    <n v="1"/>
    <s v="US"/>
    <s v="USD"/>
    <n v="1264399200"/>
    <n v="1267423200"/>
    <x v="67"/>
    <d v="2010-03-01T06:00:00"/>
    <b v="0"/>
    <b v="0"/>
    <s v="music/rock"/>
    <n v="3"/>
    <x v="1"/>
    <s v="rock"/>
  </r>
  <r>
    <n v="251"/>
    <s v="Singleton Ltd"/>
    <s v="Enhanced user-facing function"/>
    <n v="7100"/>
    <n v="3840"/>
    <n v="-0.45915492957746479"/>
    <x v="0"/>
    <n v="101"/>
    <s v="US"/>
    <s v="USD"/>
    <n v="1355032800"/>
    <n v="1355205600"/>
    <x v="243"/>
    <d v="2012-12-11T06:00:00"/>
    <b v="0"/>
    <b v="0"/>
    <s v="theater/plays"/>
    <n v="38.019801980198018"/>
    <x v="3"/>
    <s v="plays"/>
  </r>
  <r>
    <n v="252"/>
    <s v="Perez PLC"/>
    <s v="Operative bandwidth-monitored interface"/>
    <n v="1000"/>
    <n v="6263"/>
    <n v="5.2629999999999999"/>
    <x v="1"/>
    <n v="59"/>
    <s v="US"/>
    <s v="USD"/>
    <n v="1382677200"/>
    <n v="1383109200"/>
    <x v="244"/>
    <d v="2013-10-30T05:00:00"/>
    <b v="0"/>
    <b v="0"/>
    <s v="theater/plays"/>
    <n v="106.15254237288136"/>
    <x v="3"/>
    <s v="plays"/>
  </r>
  <r>
    <n v="253"/>
    <s v="Rogers, Jacobs and Jackson"/>
    <s v="Upgradable multi-state instruction set"/>
    <n v="121500"/>
    <n v="108161"/>
    <n v="-0.10978600823045268"/>
    <x v="0"/>
    <n v="1335"/>
    <s v="CA"/>
    <s v="CAD"/>
    <n v="1302238800"/>
    <n v="1303275600"/>
    <x v="245"/>
    <d v="2011-04-20T05:00:00"/>
    <b v="0"/>
    <b v="0"/>
    <s v="film &amp; video/drama"/>
    <n v="81.019475655430711"/>
    <x v="4"/>
    <s v="drama"/>
  </r>
  <r>
    <n v="254"/>
    <s v="Barry Group"/>
    <s v="De-engineered static Local Area Network"/>
    <n v="4600"/>
    <n v="8505"/>
    <n v="0.84891304347826091"/>
    <x v="1"/>
    <n v="88"/>
    <s v="US"/>
    <s v="USD"/>
    <n v="1487656800"/>
    <n v="1487829600"/>
    <x v="246"/>
    <d v="2017-02-23T06:00:00"/>
    <b v="0"/>
    <b v="0"/>
    <s v="publishing/nonfiction"/>
    <n v="96.647727272727266"/>
    <x v="5"/>
    <s v="nonfiction"/>
  </r>
  <r>
    <n v="255"/>
    <s v="Rosales, Branch and Harmon"/>
    <s v="Upgradable grid-enabled superstructure"/>
    <n v="80500"/>
    <n v="96735"/>
    <n v="0.20167701863354037"/>
    <x v="1"/>
    <n v="1697"/>
    <s v="US"/>
    <s v="USD"/>
    <n v="1297836000"/>
    <n v="1298268000"/>
    <x v="247"/>
    <d v="2011-02-21T06:00:00"/>
    <b v="0"/>
    <b v="1"/>
    <s v="music/rock"/>
    <n v="57.003535651149086"/>
    <x v="1"/>
    <s v="rock"/>
  </r>
  <r>
    <n v="256"/>
    <s v="Smith-Reid"/>
    <s v="Optimized actuating toolset"/>
    <n v="4100"/>
    <n v="959"/>
    <n v="-0.76609756097560977"/>
    <x v="0"/>
    <n v="15"/>
    <s v="GB"/>
    <s v="GBP"/>
    <n v="1453615200"/>
    <n v="1456812000"/>
    <x v="248"/>
    <d v="2016-03-01T06:00:00"/>
    <b v="0"/>
    <b v="0"/>
    <s v="music/rock"/>
    <n v="63.93333333333333"/>
    <x v="1"/>
    <s v="rock"/>
  </r>
  <r>
    <n v="257"/>
    <s v="Williams Inc"/>
    <s v="Decentralized exuding strategy"/>
    <n v="5700"/>
    <n v="8322"/>
    <n v="0.46"/>
    <x v="1"/>
    <n v="92"/>
    <s v="US"/>
    <s v="USD"/>
    <n v="1362463200"/>
    <n v="1363669200"/>
    <x v="249"/>
    <d v="2013-03-19T05:00:00"/>
    <b v="0"/>
    <b v="0"/>
    <s v="theater/plays"/>
    <n v="90.456521739130437"/>
    <x v="3"/>
    <s v="plays"/>
  </r>
  <r>
    <n v="258"/>
    <s v="Duncan, Mcdonald and Miller"/>
    <s v="Assimilated coherent hardware"/>
    <n v="5000"/>
    <n v="13424"/>
    <n v="1.6848000000000001"/>
    <x v="1"/>
    <n v="186"/>
    <s v="US"/>
    <s v="USD"/>
    <n v="1481176800"/>
    <n v="1482904800"/>
    <x v="250"/>
    <d v="2016-12-28T06:00:00"/>
    <b v="0"/>
    <b v="1"/>
    <s v="theater/plays"/>
    <n v="72.172043010752688"/>
    <x v="3"/>
    <s v="plays"/>
  </r>
  <r>
    <n v="259"/>
    <s v="Watkins Ltd"/>
    <s v="Multi-channeled responsive implementation"/>
    <n v="1800"/>
    <n v="10755"/>
    <n v="4.9749999999999996"/>
    <x v="1"/>
    <n v="138"/>
    <s v="US"/>
    <s v="USD"/>
    <n v="1354946400"/>
    <n v="1356588000"/>
    <x v="251"/>
    <d v="2012-12-27T06:00:00"/>
    <b v="1"/>
    <b v="0"/>
    <s v="photography/photography books"/>
    <n v="77.934782608695656"/>
    <x v="7"/>
    <s v="photography books"/>
  </r>
  <r>
    <n v="260"/>
    <s v="Allen-Jones"/>
    <s v="Centralized modular initiative"/>
    <n v="6300"/>
    <n v="9935"/>
    <n v="0.57698412698412693"/>
    <x v="1"/>
    <n v="261"/>
    <s v="US"/>
    <s v="USD"/>
    <n v="1348808400"/>
    <n v="1349845200"/>
    <x v="136"/>
    <d v="2012-10-10T05:00:00"/>
    <b v="0"/>
    <b v="0"/>
    <s v="music/rock"/>
    <n v="38.065134099616856"/>
    <x v="1"/>
    <s v="rock"/>
  </r>
  <r>
    <n v="261"/>
    <s v="Mason-Smith"/>
    <s v="Reverse-engineered cohesive migration"/>
    <n v="84300"/>
    <n v="26303"/>
    <n v="-0.68798339264531438"/>
    <x v="0"/>
    <n v="454"/>
    <s v="US"/>
    <s v="USD"/>
    <n v="1282712400"/>
    <n v="1283058000"/>
    <x v="252"/>
    <d v="2010-08-29T05:00:00"/>
    <b v="0"/>
    <b v="1"/>
    <s v="music/rock"/>
    <n v="57.936123348017624"/>
    <x v="1"/>
    <s v="rock"/>
  </r>
  <r>
    <n v="262"/>
    <s v="Lloyd, Kennedy and Davis"/>
    <s v="Compatible multimedia hub"/>
    <n v="1700"/>
    <n v="5328"/>
    <n v="2.1341176470588237"/>
    <x v="1"/>
    <n v="107"/>
    <s v="US"/>
    <s v="USD"/>
    <n v="1301979600"/>
    <n v="1304226000"/>
    <x v="253"/>
    <d v="2011-05-01T05:00:00"/>
    <b v="0"/>
    <b v="1"/>
    <s v="music/indie rock"/>
    <n v="49.794392523364486"/>
    <x v="1"/>
    <s v="indie rock"/>
  </r>
  <r>
    <n v="263"/>
    <s v="Walker Ltd"/>
    <s v="Organic eco-centric success"/>
    <n v="2900"/>
    <n v="10756"/>
    <n v="2.7089655172413791"/>
    <x v="1"/>
    <n v="199"/>
    <s v="US"/>
    <s v="USD"/>
    <n v="1263016800"/>
    <n v="1263016800"/>
    <x v="254"/>
    <d v="2010-01-09T06:00:00"/>
    <b v="0"/>
    <b v="0"/>
    <s v="photography/photography books"/>
    <n v="54.050251256281406"/>
    <x v="7"/>
    <s v="photography books"/>
  </r>
  <r>
    <n v="264"/>
    <s v="Gordon PLC"/>
    <s v="Virtual reciprocal policy"/>
    <n v="45600"/>
    <n v="165375"/>
    <n v="2.6266447368421053"/>
    <x v="1"/>
    <n v="5512"/>
    <s v="US"/>
    <s v="USD"/>
    <n v="1360648800"/>
    <n v="1362031200"/>
    <x v="255"/>
    <d v="2013-02-28T06:00:00"/>
    <b v="0"/>
    <b v="0"/>
    <s v="theater/plays"/>
    <n v="30.002721335268504"/>
    <x v="3"/>
    <s v="plays"/>
  </r>
  <r>
    <n v="265"/>
    <s v="Lee and Sons"/>
    <s v="Persevering interactive emulation"/>
    <n v="4900"/>
    <n v="6031"/>
    <n v="0.23081632653061224"/>
    <x v="1"/>
    <n v="86"/>
    <s v="US"/>
    <s v="USD"/>
    <n v="1451800800"/>
    <n v="1455602400"/>
    <x v="256"/>
    <d v="2016-02-16T06:00:00"/>
    <b v="0"/>
    <b v="0"/>
    <s v="theater/plays"/>
    <n v="70.127906976744185"/>
    <x v="3"/>
    <s v="plays"/>
  </r>
  <r>
    <n v="266"/>
    <s v="Cole LLC"/>
    <s v="Proactive responsive emulation"/>
    <n v="111900"/>
    <n v="85902"/>
    <n v="-0.23233243967828418"/>
    <x v="0"/>
    <n v="3182"/>
    <s v="IT"/>
    <s v="EUR"/>
    <n v="1415340000"/>
    <n v="1418191200"/>
    <x v="257"/>
    <d v="2014-12-10T06:00:00"/>
    <b v="0"/>
    <b v="1"/>
    <s v="music/jazz"/>
    <n v="26.996228786926462"/>
    <x v="1"/>
    <s v="jazz"/>
  </r>
  <r>
    <n v="267"/>
    <s v="Acosta PLC"/>
    <s v="Extended eco-centric function"/>
    <n v="61600"/>
    <n v="143910"/>
    <n v="1.3362012987012988"/>
    <x v="1"/>
    <n v="2768"/>
    <s v="AU"/>
    <s v="AUD"/>
    <n v="1351054800"/>
    <n v="1352440800"/>
    <x v="258"/>
    <d v="2012-11-09T06:00:00"/>
    <b v="0"/>
    <b v="0"/>
    <s v="theater/plays"/>
    <n v="51.990606936416185"/>
    <x v="3"/>
    <s v="plays"/>
  </r>
  <r>
    <n v="268"/>
    <s v="Brown-Mckee"/>
    <s v="Networked optimal productivity"/>
    <n v="1500"/>
    <n v="2708"/>
    <n v="0.80533333333333335"/>
    <x v="1"/>
    <n v="48"/>
    <s v="US"/>
    <s v="USD"/>
    <n v="1349326800"/>
    <n v="1353304800"/>
    <x v="259"/>
    <d v="2012-11-19T06:00:00"/>
    <b v="0"/>
    <b v="0"/>
    <s v="film &amp; video/documentary"/>
    <n v="56.416666666666664"/>
    <x v="4"/>
    <s v="documentary"/>
  </r>
  <r>
    <n v="269"/>
    <s v="Miles and Sons"/>
    <s v="Persistent attitude-oriented approach"/>
    <n v="3500"/>
    <n v="8842"/>
    <n v="1.5262857142857142"/>
    <x v="1"/>
    <n v="87"/>
    <s v="US"/>
    <s v="USD"/>
    <n v="1548914400"/>
    <n v="1550728800"/>
    <x v="260"/>
    <d v="2019-02-21T06:00:00"/>
    <b v="0"/>
    <b v="0"/>
    <s v="film &amp; video/television"/>
    <n v="101.63218390804597"/>
    <x v="4"/>
    <s v="television"/>
  </r>
  <r>
    <n v="270"/>
    <s v="Sawyer, Horton and Williams"/>
    <s v="Triple-buffered 4thgeneration toolset"/>
    <n v="173900"/>
    <n v="47260"/>
    <n v="-0.72823461759631969"/>
    <x v="3"/>
    <n v="1890"/>
    <s v="US"/>
    <s v="USD"/>
    <n v="1291269600"/>
    <n v="1291442400"/>
    <x v="261"/>
    <d v="2010-12-04T06:00:00"/>
    <b v="0"/>
    <b v="0"/>
    <s v="games/video games"/>
    <n v="25.005291005291006"/>
    <x v="6"/>
    <s v="video games"/>
  </r>
  <r>
    <n v="271"/>
    <s v="Foley-Cox"/>
    <s v="Progressive zero administration leverage"/>
    <n v="153700"/>
    <n v="1953"/>
    <n v="-0.9872934287573194"/>
    <x v="2"/>
    <n v="61"/>
    <s v="US"/>
    <s v="USD"/>
    <n v="1449468000"/>
    <n v="1452146400"/>
    <x v="262"/>
    <d v="2016-01-07T06:00:00"/>
    <b v="0"/>
    <b v="0"/>
    <s v="photography/photography books"/>
    <n v="32.016393442622949"/>
    <x v="7"/>
    <s v="photography books"/>
  </r>
  <r>
    <n v="272"/>
    <s v="Horton, Morrison and Clark"/>
    <s v="Networked radical neural-net"/>
    <n v="51100"/>
    <n v="155349"/>
    <n v="2.0400978473581213"/>
    <x v="1"/>
    <n v="1894"/>
    <s v="US"/>
    <s v="USD"/>
    <n v="1562734800"/>
    <n v="1564894800"/>
    <x v="263"/>
    <d v="2019-08-04T05:00:00"/>
    <b v="0"/>
    <b v="1"/>
    <s v="theater/plays"/>
    <n v="82.021647307286173"/>
    <x v="3"/>
    <s v="plays"/>
  </r>
  <r>
    <n v="273"/>
    <s v="Thomas and Sons"/>
    <s v="Re-engineered heuristic forecast"/>
    <n v="7800"/>
    <n v="10704"/>
    <n v="0.37230769230769228"/>
    <x v="1"/>
    <n v="282"/>
    <s v="CA"/>
    <s v="CAD"/>
    <n v="1505624400"/>
    <n v="1505883600"/>
    <x v="264"/>
    <d v="2017-09-20T05:00:00"/>
    <b v="0"/>
    <b v="0"/>
    <s v="theater/plays"/>
    <n v="37.957446808510639"/>
    <x v="3"/>
    <s v="plays"/>
  </r>
  <r>
    <n v="274"/>
    <s v="Morgan-Jenkins"/>
    <s v="Fully-configurable background algorithm"/>
    <n v="2400"/>
    <n v="773"/>
    <n v="-0.67791666666666661"/>
    <x v="0"/>
    <n v="15"/>
    <s v="US"/>
    <s v="USD"/>
    <n v="1509948000"/>
    <n v="1510380000"/>
    <x v="265"/>
    <d v="2017-11-11T06:00:00"/>
    <b v="0"/>
    <b v="0"/>
    <s v="theater/plays"/>
    <n v="51.533333333333331"/>
    <x v="3"/>
    <s v="plays"/>
  </r>
  <r>
    <n v="275"/>
    <s v="Ward, Sanchez and Kemp"/>
    <s v="Stand-alone discrete Graphical User Interface"/>
    <n v="3900"/>
    <n v="9419"/>
    <n v="1.415128205128205"/>
    <x v="1"/>
    <n v="116"/>
    <s v="US"/>
    <s v="USD"/>
    <n v="1554526800"/>
    <n v="1555218000"/>
    <x v="266"/>
    <d v="2019-04-14T05:00:00"/>
    <b v="0"/>
    <b v="0"/>
    <s v="publishing/translations"/>
    <n v="81.198275862068968"/>
    <x v="5"/>
    <s v="translations"/>
  </r>
  <r>
    <n v="276"/>
    <s v="Fields Ltd"/>
    <s v="Front-line foreground project"/>
    <n v="5500"/>
    <n v="5324"/>
    <n v="-3.2000000000000001E-2"/>
    <x v="0"/>
    <n v="133"/>
    <s v="US"/>
    <s v="USD"/>
    <n v="1334811600"/>
    <n v="1335243600"/>
    <x v="267"/>
    <d v="2012-04-24T05:00:00"/>
    <b v="0"/>
    <b v="1"/>
    <s v="games/video games"/>
    <n v="40.030075187969928"/>
    <x v="6"/>
    <s v="video games"/>
  </r>
  <r>
    <n v="277"/>
    <s v="Ramos-Mitchell"/>
    <s v="Persevering system-worthy info-mediaries"/>
    <n v="700"/>
    <n v="7465"/>
    <n v="9.6642857142857146"/>
    <x v="1"/>
    <n v="83"/>
    <s v="US"/>
    <s v="USD"/>
    <n v="1279515600"/>
    <n v="1279688400"/>
    <x v="268"/>
    <d v="2010-07-21T05:00:00"/>
    <b v="0"/>
    <b v="0"/>
    <s v="theater/plays"/>
    <n v="89.939759036144579"/>
    <x v="3"/>
    <s v="plays"/>
  </r>
  <r>
    <n v="278"/>
    <s v="Higgins, Davis and Salazar"/>
    <s v="Distributed multi-tasking strategy"/>
    <n v="2700"/>
    <n v="8799"/>
    <n v="2.2588888888888889"/>
    <x v="1"/>
    <n v="91"/>
    <s v="US"/>
    <s v="USD"/>
    <n v="1353909600"/>
    <n v="1356069600"/>
    <x v="269"/>
    <d v="2012-12-21T06:00:00"/>
    <b v="0"/>
    <b v="0"/>
    <s v="technology/web"/>
    <n v="96.692307692307693"/>
    <x v="2"/>
    <s v="web"/>
  </r>
  <r>
    <n v="279"/>
    <s v="Smith-Jenkins"/>
    <s v="Vision-oriented methodical application"/>
    <n v="8000"/>
    <n v="13656"/>
    <n v="0.70699999999999996"/>
    <x v="1"/>
    <n v="546"/>
    <s v="US"/>
    <s v="USD"/>
    <n v="1535950800"/>
    <n v="1536210000"/>
    <x v="270"/>
    <d v="2018-09-06T05:00:00"/>
    <b v="0"/>
    <b v="0"/>
    <s v="theater/plays"/>
    <n v="25.010989010989011"/>
    <x v="3"/>
    <s v="plays"/>
  </r>
  <r>
    <n v="280"/>
    <s v="Braun PLC"/>
    <s v="Function-based high-level infrastructure"/>
    <n v="2500"/>
    <n v="14536"/>
    <n v="4.8144"/>
    <x v="1"/>
    <n v="393"/>
    <s v="US"/>
    <s v="USD"/>
    <n v="1511244000"/>
    <n v="1511762400"/>
    <x v="271"/>
    <d v="2017-11-27T06:00:00"/>
    <b v="0"/>
    <b v="0"/>
    <s v="film &amp; video/animation"/>
    <n v="36.987277353689571"/>
    <x v="4"/>
    <s v="animation"/>
  </r>
  <r>
    <n v="281"/>
    <s v="Drake PLC"/>
    <s v="Profound object-oriented paradigm"/>
    <n v="164500"/>
    <n v="150552"/>
    <n v="-8.4790273556231005E-2"/>
    <x v="0"/>
    <n v="2062"/>
    <s v="US"/>
    <s v="USD"/>
    <n v="1331445600"/>
    <n v="1333256400"/>
    <x v="272"/>
    <d v="2012-04-01T05:00:00"/>
    <b v="0"/>
    <b v="1"/>
    <s v="theater/plays"/>
    <n v="73.012609117361791"/>
    <x v="3"/>
    <s v="plays"/>
  </r>
  <r>
    <n v="282"/>
    <s v="Ross, Kelly and Brown"/>
    <s v="Virtual contextually-based circuit"/>
    <n v="8400"/>
    <n v="9076"/>
    <n v="8.0476190476190479E-2"/>
    <x v="1"/>
    <n v="133"/>
    <s v="US"/>
    <s v="USD"/>
    <n v="1480226400"/>
    <n v="1480744800"/>
    <x v="73"/>
    <d v="2016-12-03T06:00:00"/>
    <b v="0"/>
    <b v="1"/>
    <s v="film &amp; video/television"/>
    <n v="68.240601503759393"/>
    <x v="4"/>
    <s v="television"/>
  </r>
  <r>
    <n v="283"/>
    <s v="Lucas-Mullins"/>
    <s v="Business-focused dynamic instruction set"/>
    <n v="8100"/>
    <n v="1517"/>
    <n v="-0.81271604938271602"/>
    <x v="0"/>
    <n v="29"/>
    <s v="DK"/>
    <s v="DKK"/>
    <n v="1464584400"/>
    <n v="1465016400"/>
    <x v="273"/>
    <d v="2016-06-04T05:00:00"/>
    <b v="0"/>
    <b v="0"/>
    <s v="music/rock"/>
    <n v="52.310344827586206"/>
    <x v="1"/>
    <s v="rock"/>
  </r>
  <r>
    <n v="284"/>
    <s v="Tran LLC"/>
    <s v="Ameliorated fresh-thinking protocol"/>
    <n v="9800"/>
    <n v="8153"/>
    <n v="-0.16806122448979591"/>
    <x v="0"/>
    <n v="132"/>
    <s v="US"/>
    <s v="USD"/>
    <n v="1335848400"/>
    <n v="1336280400"/>
    <x v="274"/>
    <d v="2012-05-06T05:00:00"/>
    <b v="0"/>
    <b v="0"/>
    <s v="technology/web"/>
    <n v="61.765151515151516"/>
    <x v="2"/>
    <s v="web"/>
  </r>
  <r>
    <n v="285"/>
    <s v="Dawson, Brady and Gilbert"/>
    <s v="Front-line optimizing emulation"/>
    <n v="900"/>
    <n v="6357"/>
    <n v="6.0633333333333335"/>
    <x v="1"/>
    <n v="254"/>
    <s v="US"/>
    <s v="USD"/>
    <n v="1473483600"/>
    <n v="1476766800"/>
    <x v="275"/>
    <d v="2016-10-18T05:00:00"/>
    <b v="0"/>
    <b v="0"/>
    <s v="theater/plays"/>
    <n v="25.027559055118111"/>
    <x v="3"/>
    <s v="plays"/>
  </r>
  <r>
    <n v="286"/>
    <s v="Obrien-Aguirre"/>
    <s v="Devolved uniform complexity"/>
    <n v="112100"/>
    <n v="19557"/>
    <n v="-0.82553969669937555"/>
    <x v="3"/>
    <n v="184"/>
    <s v="US"/>
    <s v="USD"/>
    <n v="1479880800"/>
    <n v="1480485600"/>
    <x v="276"/>
    <d v="2016-11-30T06:00:00"/>
    <b v="0"/>
    <b v="0"/>
    <s v="theater/plays"/>
    <n v="106.28804347826087"/>
    <x v="3"/>
    <s v="plays"/>
  </r>
  <r>
    <n v="287"/>
    <s v="Ferguson PLC"/>
    <s v="Public-key intangible superstructure"/>
    <n v="6300"/>
    <n v="13213"/>
    <n v="1.0973015873015872"/>
    <x v="1"/>
    <n v="176"/>
    <s v="US"/>
    <s v="USD"/>
    <n v="1430197200"/>
    <n v="1430197200"/>
    <x v="277"/>
    <d v="2015-04-28T05:00:00"/>
    <b v="0"/>
    <b v="0"/>
    <s v="music/electric music"/>
    <n v="75.07386363636364"/>
    <x v="1"/>
    <s v="electric music"/>
  </r>
  <r>
    <n v="288"/>
    <s v="Garcia Ltd"/>
    <s v="Secured global success"/>
    <n v="5600"/>
    <n v="5476"/>
    <n v="-2.2142857142857141E-2"/>
    <x v="0"/>
    <n v="137"/>
    <s v="DK"/>
    <s v="DKK"/>
    <n v="1331701200"/>
    <n v="1331787600"/>
    <x v="278"/>
    <d v="2012-03-15T05:00:00"/>
    <b v="0"/>
    <b v="1"/>
    <s v="music/metal"/>
    <n v="39.970802919708028"/>
    <x v="1"/>
    <s v="metal"/>
  </r>
  <r>
    <n v="289"/>
    <s v="Smith, Love and Smith"/>
    <s v="Grass-roots mission-critical capability"/>
    <n v="800"/>
    <n v="13474"/>
    <n v="15.842499999999999"/>
    <x v="1"/>
    <n v="337"/>
    <s v="CA"/>
    <s v="CAD"/>
    <n v="1438578000"/>
    <n v="1438837200"/>
    <x v="279"/>
    <d v="2015-08-06T05:00:00"/>
    <b v="0"/>
    <b v="0"/>
    <s v="theater/plays"/>
    <n v="39.982195845697326"/>
    <x v="3"/>
    <s v="plays"/>
  </r>
  <r>
    <n v="290"/>
    <s v="Wilson, Hall and Osborne"/>
    <s v="Advanced global data-warehouse"/>
    <n v="168600"/>
    <n v="91722"/>
    <n v="-0.45597864768683272"/>
    <x v="0"/>
    <n v="908"/>
    <s v="US"/>
    <s v="USD"/>
    <n v="1368162000"/>
    <n v="1370926800"/>
    <x v="280"/>
    <d v="2013-06-11T05:00:00"/>
    <b v="0"/>
    <b v="1"/>
    <s v="film &amp; video/documentary"/>
    <n v="101.01541850220265"/>
    <x v="4"/>
    <s v="documentary"/>
  </r>
  <r>
    <n v="291"/>
    <s v="Bell, Grimes and Kerr"/>
    <s v="Self-enabling uniform complexity"/>
    <n v="1800"/>
    <n v="8219"/>
    <n v="3.5661111111111112"/>
    <x v="1"/>
    <n v="107"/>
    <s v="US"/>
    <s v="USD"/>
    <n v="1318654800"/>
    <n v="1319000400"/>
    <x v="281"/>
    <d v="2011-10-19T05:00:00"/>
    <b v="1"/>
    <b v="0"/>
    <s v="technology/web"/>
    <n v="76.813084112149539"/>
    <x v="2"/>
    <s v="web"/>
  </r>
  <r>
    <n v="292"/>
    <s v="Ho-Harris"/>
    <s v="Versatile cohesive encoding"/>
    <n v="7300"/>
    <n v="717"/>
    <n v="-0.90178082191780817"/>
    <x v="0"/>
    <n v="10"/>
    <s v="US"/>
    <s v="USD"/>
    <n v="1331874000"/>
    <n v="1333429200"/>
    <x v="282"/>
    <d v="2012-04-03T05:00:00"/>
    <b v="0"/>
    <b v="0"/>
    <s v="food/food trucks"/>
    <n v="71.7"/>
    <x v="0"/>
    <s v="food trucks"/>
  </r>
  <r>
    <n v="293"/>
    <s v="Ross Group"/>
    <s v="Organized executive solution"/>
    <n v="6500"/>
    <n v="1065"/>
    <n v="-0.83615384615384614"/>
    <x v="3"/>
    <n v="32"/>
    <s v="IT"/>
    <s v="EUR"/>
    <n v="1286254800"/>
    <n v="1287032400"/>
    <x v="283"/>
    <d v="2010-10-14T05:00:00"/>
    <b v="0"/>
    <b v="0"/>
    <s v="theater/plays"/>
    <n v="33.28125"/>
    <x v="3"/>
    <s v="plays"/>
  </r>
  <r>
    <n v="294"/>
    <s v="Turner-Davis"/>
    <s v="Automated local emulation"/>
    <n v="600"/>
    <n v="8038"/>
    <n v="12.396666666666667"/>
    <x v="1"/>
    <n v="183"/>
    <s v="US"/>
    <s v="USD"/>
    <n v="1540530000"/>
    <n v="1541570400"/>
    <x v="284"/>
    <d v="2018-11-07T06:00:00"/>
    <b v="0"/>
    <b v="0"/>
    <s v="theater/plays"/>
    <n v="43.923497267759565"/>
    <x v="3"/>
    <s v="plays"/>
  </r>
  <r>
    <n v="295"/>
    <s v="Smith, Jackson and Herrera"/>
    <s v="Enterprise-wide intermediate middleware"/>
    <n v="192900"/>
    <n v="68769"/>
    <n v="-0.64349922239502333"/>
    <x v="0"/>
    <n v="1910"/>
    <s v="CH"/>
    <s v="CHF"/>
    <n v="1381813200"/>
    <n v="1383976800"/>
    <x v="285"/>
    <d v="2013-11-09T06:00:00"/>
    <b v="0"/>
    <b v="0"/>
    <s v="theater/plays"/>
    <n v="36.004712041884815"/>
    <x v="3"/>
    <s v="plays"/>
  </r>
  <r>
    <n v="296"/>
    <s v="Smith-Hess"/>
    <s v="Grass-roots real-time Local Area Network"/>
    <n v="6100"/>
    <n v="3352"/>
    <n v="-0.45049180327868854"/>
    <x v="0"/>
    <n v="38"/>
    <s v="AU"/>
    <s v="AUD"/>
    <n v="1548655200"/>
    <n v="1550556000"/>
    <x v="286"/>
    <d v="2019-02-19T06:00:00"/>
    <b v="0"/>
    <b v="0"/>
    <s v="theater/plays"/>
    <n v="88.21052631578948"/>
    <x v="3"/>
    <s v="plays"/>
  </r>
  <r>
    <n v="297"/>
    <s v="Brown, Herring and Bass"/>
    <s v="Organized client-driven capacity"/>
    <n v="7200"/>
    <n v="6785"/>
    <n v="-5.7638888888888892E-2"/>
    <x v="0"/>
    <n v="104"/>
    <s v="AU"/>
    <s v="AUD"/>
    <n v="1389679200"/>
    <n v="1390456800"/>
    <x v="287"/>
    <d v="2014-01-23T06:00:00"/>
    <b v="0"/>
    <b v="1"/>
    <s v="theater/plays"/>
    <n v="65.240384615384613"/>
    <x v="3"/>
    <s v="plays"/>
  </r>
  <r>
    <n v="298"/>
    <s v="Chase, Garcia and Johnson"/>
    <s v="Adaptive intangible database"/>
    <n v="3500"/>
    <n v="5037"/>
    <n v="0.43914285714285717"/>
    <x v="1"/>
    <n v="72"/>
    <s v="US"/>
    <s v="USD"/>
    <n v="1456466400"/>
    <n v="1458018000"/>
    <x v="288"/>
    <d v="2016-03-15T05:00:00"/>
    <b v="0"/>
    <b v="1"/>
    <s v="music/rock"/>
    <n v="69.958333333333329"/>
    <x v="1"/>
    <s v="rock"/>
  </r>
  <r>
    <n v="299"/>
    <s v="Ramsey and Sons"/>
    <s v="Grass-roots contextually-based algorithm"/>
    <n v="3800"/>
    <n v="1954"/>
    <n v="-0.48578947368421055"/>
    <x v="0"/>
    <n v="49"/>
    <s v="US"/>
    <s v="USD"/>
    <n v="1456984800"/>
    <n v="1461819600"/>
    <x v="289"/>
    <d v="2016-04-28T05:00:00"/>
    <b v="0"/>
    <b v="0"/>
    <s v="food/food trucks"/>
    <n v="39.877551020408163"/>
    <x v="0"/>
    <s v="food trucks"/>
  </r>
  <r>
    <n v="300"/>
    <s v="Cooke PLC"/>
    <s v="Focused executive core"/>
    <n v="100"/>
    <n v="5"/>
    <n v="-0.95"/>
    <x v="0"/>
    <n v="1"/>
    <s v="DK"/>
    <s v="DKK"/>
    <n v="1504069200"/>
    <n v="1504155600"/>
    <x v="290"/>
    <d v="2017-08-31T05:00:00"/>
    <b v="0"/>
    <b v="1"/>
    <s v="publishing/nonfiction"/>
    <n v="5"/>
    <x v="5"/>
    <s v="nonfiction"/>
  </r>
  <r>
    <n v="301"/>
    <s v="Wong-Walker"/>
    <s v="Multi-channeled disintermediate policy"/>
    <n v="900"/>
    <n v="12102"/>
    <n v="12.446666666666667"/>
    <x v="1"/>
    <n v="295"/>
    <s v="US"/>
    <s v="USD"/>
    <n v="1424930400"/>
    <n v="1426395600"/>
    <x v="291"/>
    <d v="2015-03-15T05:00:00"/>
    <b v="0"/>
    <b v="0"/>
    <s v="film &amp; video/documentary"/>
    <n v="41.023728813559323"/>
    <x v="4"/>
    <s v="documentary"/>
  </r>
  <r>
    <n v="302"/>
    <s v="Ferguson, Collins and Mata"/>
    <s v="Customizable bi-directional hardware"/>
    <n v="76100"/>
    <n v="24234"/>
    <n v="-0.68155059132720108"/>
    <x v="0"/>
    <n v="245"/>
    <s v="US"/>
    <s v="USD"/>
    <n v="1535864400"/>
    <n v="1537074000"/>
    <x v="292"/>
    <d v="2018-09-16T05:00:00"/>
    <b v="0"/>
    <b v="0"/>
    <s v="theater/plays"/>
    <n v="98.914285714285711"/>
    <x v="3"/>
    <s v="plays"/>
  </r>
  <r>
    <n v="303"/>
    <s v="Guerrero, Flores and Jenkins"/>
    <s v="Networked optimal architecture"/>
    <n v="3400"/>
    <n v="2809"/>
    <n v="-0.17382352941176471"/>
    <x v="0"/>
    <n v="32"/>
    <s v="US"/>
    <s v="USD"/>
    <n v="1452146400"/>
    <n v="1452578400"/>
    <x v="293"/>
    <d v="2016-01-12T06:00:00"/>
    <b v="0"/>
    <b v="0"/>
    <s v="music/indie rock"/>
    <n v="87.78125"/>
    <x v="1"/>
    <s v="indie rock"/>
  </r>
  <r>
    <n v="304"/>
    <s v="Peterson PLC"/>
    <s v="User-friendly discrete benchmark"/>
    <n v="2100"/>
    <n v="11469"/>
    <n v="4.4614285714285717"/>
    <x v="1"/>
    <n v="142"/>
    <s v="US"/>
    <s v="USD"/>
    <n v="1470546000"/>
    <n v="1474088400"/>
    <x v="294"/>
    <d v="2016-09-17T05:00:00"/>
    <b v="0"/>
    <b v="0"/>
    <s v="film &amp; video/documentary"/>
    <n v="80.767605633802816"/>
    <x v="4"/>
    <s v="documentary"/>
  </r>
  <r>
    <n v="305"/>
    <s v="Townsend Ltd"/>
    <s v="Grass-roots actuating policy"/>
    <n v="2800"/>
    <n v="8014"/>
    <n v="1.8621428571428571"/>
    <x v="1"/>
    <n v="85"/>
    <s v="US"/>
    <s v="USD"/>
    <n v="1458363600"/>
    <n v="1461906000"/>
    <x v="295"/>
    <d v="2016-04-29T05:00:00"/>
    <b v="0"/>
    <b v="0"/>
    <s v="theater/plays"/>
    <n v="94.28235294117647"/>
    <x v="3"/>
    <s v="plays"/>
  </r>
  <r>
    <n v="306"/>
    <s v="Rush, Reed and Hall"/>
    <s v="Enterprise-wide 3rdgeneration knowledge user"/>
    <n v="6500"/>
    <n v="514"/>
    <n v="-0.92092307692307696"/>
    <x v="0"/>
    <n v="7"/>
    <s v="US"/>
    <s v="USD"/>
    <n v="1500008400"/>
    <n v="1500267600"/>
    <x v="296"/>
    <d v="2017-07-17T05:00:00"/>
    <b v="0"/>
    <b v="1"/>
    <s v="theater/plays"/>
    <n v="73.428571428571431"/>
    <x v="3"/>
    <s v="plays"/>
  </r>
  <r>
    <n v="307"/>
    <s v="Salazar-Dodson"/>
    <s v="Face-to-face zero tolerance moderator"/>
    <n v="32900"/>
    <n v="43473"/>
    <n v="0.32136778115501519"/>
    <x v="1"/>
    <n v="659"/>
    <s v="DK"/>
    <s v="DKK"/>
    <n v="1338958800"/>
    <n v="1340686800"/>
    <x v="297"/>
    <d v="2012-06-26T05:00:00"/>
    <b v="0"/>
    <b v="1"/>
    <s v="publishing/fiction"/>
    <n v="65.968133535660087"/>
    <x v="5"/>
    <s v="fiction"/>
  </r>
  <r>
    <n v="308"/>
    <s v="Davis Ltd"/>
    <s v="Grass-roots optimizing projection"/>
    <n v="118200"/>
    <n v="87560"/>
    <n v="-0.25922165820642978"/>
    <x v="0"/>
    <n v="803"/>
    <s v="US"/>
    <s v="USD"/>
    <n v="1303102800"/>
    <n v="1303189200"/>
    <x v="298"/>
    <d v="2011-04-19T05:00:00"/>
    <b v="0"/>
    <b v="0"/>
    <s v="theater/plays"/>
    <n v="109.04109589041096"/>
    <x v="3"/>
    <s v="plays"/>
  </r>
  <r>
    <n v="309"/>
    <s v="Harris-Perry"/>
    <s v="User-centric 6thgeneration attitude"/>
    <n v="4100"/>
    <n v="3087"/>
    <n v="-0.24707317073170731"/>
    <x v="3"/>
    <n v="75"/>
    <s v="US"/>
    <s v="USD"/>
    <n v="1316581200"/>
    <n v="1318309200"/>
    <x v="299"/>
    <d v="2011-10-11T05:00:00"/>
    <b v="0"/>
    <b v="1"/>
    <s v="music/indie rock"/>
    <n v="41.16"/>
    <x v="1"/>
    <s v="indie rock"/>
  </r>
  <r>
    <n v="310"/>
    <s v="Velazquez, Hunt and Ortiz"/>
    <s v="Switchable zero tolerance website"/>
    <n v="7800"/>
    <n v="1586"/>
    <n v="-0.79666666666666663"/>
    <x v="0"/>
    <n v="16"/>
    <s v="US"/>
    <s v="USD"/>
    <n v="1270789200"/>
    <n v="1272171600"/>
    <x v="300"/>
    <d v="2010-04-25T05:00:00"/>
    <b v="0"/>
    <b v="0"/>
    <s v="games/video games"/>
    <n v="99.125"/>
    <x v="6"/>
    <s v="video games"/>
  </r>
  <r>
    <n v="311"/>
    <s v="Flores PLC"/>
    <s v="Focused real-time help-desk"/>
    <n v="6300"/>
    <n v="12812"/>
    <n v="1.0336507936507937"/>
    <x v="1"/>
    <n v="121"/>
    <s v="US"/>
    <s v="USD"/>
    <n v="1297836000"/>
    <n v="1298872800"/>
    <x v="247"/>
    <d v="2011-02-28T06:00:00"/>
    <b v="0"/>
    <b v="0"/>
    <s v="theater/plays"/>
    <n v="105.88429752066116"/>
    <x v="3"/>
    <s v="plays"/>
  </r>
  <r>
    <n v="312"/>
    <s v="Martinez LLC"/>
    <s v="Robust impactful approach"/>
    <n v="59100"/>
    <n v="183345"/>
    <n v="2.1022842639593908"/>
    <x v="1"/>
    <n v="3742"/>
    <s v="US"/>
    <s v="USD"/>
    <n v="1382677200"/>
    <n v="1383282000"/>
    <x v="244"/>
    <d v="2013-11-01T05:00:00"/>
    <b v="0"/>
    <b v="0"/>
    <s v="theater/plays"/>
    <n v="48.996525921966864"/>
    <x v="3"/>
    <s v="plays"/>
  </r>
  <r>
    <n v="313"/>
    <s v="Miller-Irwin"/>
    <s v="Secured maximized policy"/>
    <n v="2200"/>
    <n v="8697"/>
    <n v="2.9531818181818181"/>
    <x v="1"/>
    <n v="223"/>
    <s v="US"/>
    <s v="USD"/>
    <n v="1330322400"/>
    <n v="1330495200"/>
    <x v="301"/>
    <d v="2012-02-29T06:00:00"/>
    <b v="0"/>
    <b v="0"/>
    <s v="music/rock"/>
    <n v="39"/>
    <x v="1"/>
    <s v="rock"/>
  </r>
  <r>
    <n v="314"/>
    <s v="Sanchez-Morgan"/>
    <s v="Realigned upward-trending strategy"/>
    <n v="1400"/>
    <n v="4126"/>
    <n v="1.9471428571428571"/>
    <x v="1"/>
    <n v="133"/>
    <s v="US"/>
    <s v="USD"/>
    <n v="1552366800"/>
    <n v="1552798800"/>
    <x v="188"/>
    <d v="2019-03-17T05:00:00"/>
    <b v="0"/>
    <b v="1"/>
    <s v="film &amp; video/documentary"/>
    <n v="31.022556390977442"/>
    <x v="4"/>
    <s v="documentary"/>
  </r>
  <r>
    <n v="315"/>
    <s v="Lopez, Adams and Johnson"/>
    <s v="Open-source interactive knowledge user"/>
    <n v="9500"/>
    <n v="3220"/>
    <n v="-0.66105263157894734"/>
    <x v="0"/>
    <n v="31"/>
    <s v="US"/>
    <s v="USD"/>
    <n v="1400907600"/>
    <n v="1403413200"/>
    <x v="302"/>
    <d v="2014-06-22T05:00:00"/>
    <b v="0"/>
    <b v="0"/>
    <s v="theater/plays"/>
    <n v="103.87096774193549"/>
    <x v="3"/>
    <s v="plays"/>
  </r>
  <r>
    <n v="316"/>
    <s v="Martin-Marshall"/>
    <s v="Configurable demand-driven matrix"/>
    <n v="9600"/>
    <n v="6401"/>
    <n v="-0.33322916666666669"/>
    <x v="0"/>
    <n v="108"/>
    <s v="IT"/>
    <s v="EUR"/>
    <n v="1574143200"/>
    <n v="1574229600"/>
    <x v="303"/>
    <d v="2019-11-20T06:00:00"/>
    <b v="0"/>
    <b v="1"/>
    <s v="food/food trucks"/>
    <n v="59.268518518518519"/>
    <x v="0"/>
    <s v="food trucks"/>
  </r>
  <r>
    <n v="317"/>
    <s v="Summers PLC"/>
    <s v="Cross-group coherent hierarchy"/>
    <n v="6600"/>
    <n v="1269"/>
    <n v="-0.80772727272727274"/>
    <x v="0"/>
    <n v="30"/>
    <s v="US"/>
    <s v="USD"/>
    <n v="1494738000"/>
    <n v="1495861200"/>
    <x v="304"/>
    <d v="2017-05-27T05:00:00"/>
    <b v="0"/>
    <b v="0"/>
    <s v="theater/plays"/>
    <n v="42.3"/>
    <x v="3"/>
    <s v="plays"/>
  </r>
  <r>
    <n v="318"/>
    <s v="Young, Hart and Ryan"/>
    <s v="Decentralized demand-driven open system"/>
    <n v="5700"/>
    <n v="903"/>
    <n v="-0.84157894736842109"/>
    <x v="0"/>
    <n v="17"/>
    <s v="US"/>
    <s v="USD"/>
    <n v="1392357600"/>
    <n v="1392530400"/>
    <x v="305"/>
    <d v="2014-02-16T06:00:00"/>
    <b v="0"/>
    <b v="0"/>
    <s v="music/rock"/>
    <n v="53.117647058823529"/>
    <x v="1"/>
    <s v="rock"/>
  </r>
  <r>
    <n v="319"/>
    <s v="Mills Group"/>
    <s v="Advanced empowering matrix"/>
    <n v="8400"/>
    <n v="3251"/>
    <n v="-0.61297619047619045"/>
    <x v="3"/>
    <n v="64"/>
    <s v="US"/>
    <s v="USD"/>
    <n v="1281589200"/>
    <n v="1283662800"/>
    <x v="306"/>
    <d v="2010-09-05T05:00:00"/>
    <b v="0"/>
    <b v="0"/>
    <s v="technology/web"/>
    <n v="50.796875"/>
    <x v="2"/>
    <s v="web"/>
  </r>
  <r>
    <n v="320"/>
    <s v="Sandoval-Powell"/>
    <s v="Phased holistic implementation"/>
    <n v="84400"/>
    <n v="8092"/>
    <n v="-0.90412322274881518"/>
    <x v="0"/>
    <n v="80"/>
    <s v="US"/>
    <s v="USD"/>
    <n v="1305003600"/>
    <n v="1305781200"/>
    <x v="307"/>
    <d v="2011-05-19T05:00:00"/>
    <b v="0"/>
    <b v="0"/>
    <s v="publishing/fiction"/>
    <n v="101.15"/>
    <x v="5"/>
    <s v="fiction"/>
  </r>
  <r>
    <n v="321"/>
    <s v="Mills, Frazier and Perez"/>
    <s v="Proactive attitude-oriented knowledge user"/>
    <n v="170400"/>
    <n v="160422"/>
    <n v="-5.8556338028169015E-2"/>
    <x v="0"/>
    <n v="2468"/>
    <s v="US"/>
    <s v="USD"/>
    <n v="1301634000"/>
    <n v="1302325200"/>
    <x v="308"/>
    <d v="2011-04-09T05:00:00"/>
    <b v="0"/>
    <b v="0"/>
    <s v="film &amp; video/shorts"/>
    <n v="65.000810372771468"/>
    <x v="4"/>
    <s v="shorts"/>
  </r>
  <r>
    <n v="322"/>
    <s v="Hebert Group"/>
    <s v="Visionary asymmetric Graphical User Interface"/>
    <n v="117900"/>
    <n v="196377"/>
    <n v="0.66562340966921119"/>
    <x v="1"/>
    <n v="5168"/>
    <s v="US"/>
    <s v="USD"/>
    <n v="1290664800"/>
    <n v="1291788000"/>
    <x v="309"/>
    <d v="2010-12-08T06:00:00"/>
    <b v="0"/>
    <b v="0"/>
    <s v="theater/plays"/>
    <n v="37.998645510835914"/>
    <x v="3"/>
    <s v="plays"/>
  </r>
  <r>
    <n v="323"/>
    <s v="Cole, Smith and Wood"/>
    <s v="Integrated zero-defect help-desk"/>
    <n v="8900"/>
    <n v="2148"/>
    <n v="-0.75865168539325845"/>
    <x v="0"/>
    <n v="26"/>
    <s v="GB"/>
    <s v="GBP"/>
    <n v="1395896400"/>
    <n v="1396069200"/>
    <x v="310"/>
    <d v="2014-03-29T05:00:00"/>
    <b v="0"/>
    <b v="0"/>
    <s v="film &amp; video/documentary"/>
    <n v="82.615384615384613"/>
    <x v="4"/>
    <s v="documentary"/>
  </r>
  <r>
    <n v="324"/>
    <s v="Harris, Hall and Harris"/>
    <s v="Inverse analyzing matrices"/>
    <n v="7100"/>
    <n v="11648"/>
    <n v="0.64056338028169013"/>
    <x v="1"/>
    <n v="307"/>
    <s v="US"/>
    <s v="USD"/>
    <n v="1434862800"/>
    <n v="1435899600"/>
    <x v="311"/>
    <d v="2015-07-03T05:00:00"/>
    <b v="0"/>
    <b v="1"/>
    <s v="theater/plays"/>
    <n v="37.941368078175898"/>
    <x v="3"/>
    <s v="plays"/>
  </r>
  <r>
    <n v="325"/>
    <s v="Saunders Group"/>
    <s v="Programmable systemic implementation"/>
    <n v="6500"/>
    <n v="5897"/>
    <n v="-9.276923076923077E-2"/>
    <x v="0"/>
    <n v="73"/>
    <s v="US"/>
    <s v="USD"/>
    <n v="1529125200"/>
    <n v="1531112400"/>
    <x v="79"/>
    <d v="2018-07-09T05:00:00"/>
    <b v="0"/>
    <b v="1"/>
    <s v="theater/plays"/>
    <n v="80.780821917808225"/>
    <x v="3"/>
    <s v="plays"/>
  </r>
  <r>
    <n v="326"/>
    <s v="Pham, Avila and Nash"/>
    <s v="Multi-channeled next generation architecture"/>
    <n v="7200"/>
    <n v="3326"/>
    <n v="-0.53805555555555551"/>
    <x v="0"/>
    <n v="128"/>
    <s v="US"/>
    <s v="USD"/>
    <n v="1451109600"/>
    <n v="1451628000"/>
    <x v="312"/>
    <d v="2016-01-01T06:00:00"/>
    <b v="0"/>
    <b v="0"/>
    <s v="film &amp; video/animation"/>
    <n v="25.984375"/>
    <x v="4"/>
    <s v="animation"/>
  </r>
  <r>
    <n v="327"/>
    <s v="Patterson, Salinas and Lucas"/>
    <s v="Digitized 3rdgeneration encoding"/>
    <n v="2600"/>
    <n v="1002"/>
    <n v="-0.61461538461538456"/>
    <x v="0"/>
    <n v="33"/>
    <s v="US"/>
    <s v="USD"/>
    <n v="1566968400"/>
    <n v="1567314000"/>
    <x v="313"/>
    <d v="2019-09-01T05:00:00"/>
    <b v="0"/>
    <b v="1"/>
    <s v="theater/plays"/>
    <n v="30.363636363636363"/>
    <x v="3"/>
    <s v="plays"/>
  </r>
  <r>
    <n v="328"/>
    <s v="Young PLC"/>
    <s v="Innovative well-modulated functionalities"/>
    <n v="98700"/>
    <n v="131826"/>
    <n v="0.33562310030395137"/>
    <x v="1"/>
    <n v="2441"/>
    <s v="US"/>
    <s v="USD"/>
    <n v="1543557600"/>
    <n v="1544508000"/>
    <x v="314"/>
    <d v="2018-12-11T06:00:00"/>
    <b v="0"/>
    <b v="0"/>
    <s v="music/rock"/>
    <n v="54.004916018025398"/>
    <x v="1"/>
    <s v="rock"/>
  </r>
  <r>
    <n v="329"/>
    <s v="Willis and Sons"/>
    <s v="Fundamental incremental database"/>
    <n v="93800"/>
    <n v="21477"/>
    <n v="-0.77103411513859277"/>
    <x v="2"/>
    <n v="211"/>
    <s v="US"/>
    <s v="USD"/>
    <n v="1481522400"/>
    <n v="1482472800"/>
    <x v="315"/>
    <d v="2016-12-23T06:00:00"/>
    <b v="0"/>
    <b v="0"/>
    <s v="games/video games"/>
    <n v="101.78672985781991"/>
    <x v="6"/>
    <s v="video games"/>
  </r>
  <r>
    <n v="330"/>
    <s v="Thompson-Bates"/>
    <s v="Expanded encompassing open architecture"/>
    <n v="33700"/>
    <n v="62330"/>
    <n v="0.84955489614243318"/>
    <x v="1"/>
    <n v="1385"/>
    <s v="GB"/>
    <s v="GBP"/>
    <n v="1512712800"/>
    <n v="1512799200"/>
    <x v="316"/>
    <d v="2017-12-09T06:00:00"/>
    <b v="0"/>
    <b v="0"/>
    <s v="film &amp; video/documentary"/>
    <n v="45.003610108303249"/>
    <x v="4"/>
    <s v="documentary"/>
  </r>
  <r>
    <n v="331"/>
    <s v="Rose-Silva"/>
    <s v="Intuitive static portal"/>
    <n v="3300"/>
    <n v="14643"/>
    <n v="3.4372727272727275"/>
    <x v="1"/>
    <n v="190"/>
    <s v="US"/>
    <s v="USD"/>
    <n v="1324274400"/>
    <n v="1324360800"/>
    <x v="317"/>
    <d v="2011-12-20T06:00:00"/>
    <b v="0"/>
    <b v="0"/>
    <s v="food/food trucks"/>
    <n v="77.068421052631578"/>
    <x v="0"/>
    <s v="food trucks"/>
  </r>
  <r>
    <n v="332"/>
    <s v="Pacheco, Johnson and Torres"/>
    <s v="Optional bandwidth-monitored definition"/>
    <n v="20700"/>
    <n v="41396"/>
    <n v="0.99980676328502416"/>
    <x v="1"/>
    <n v="470"/>
    <s v="US"/>
    <s v="USD"/>
    <n v="1364446800"/>
    <n v="1364533200"/>
    <x v="318"/>
    <d v="2013-03-29T05:00:00"/>
    <b v="0"/>
    <b v="0"/>
    <s v="technology/wearables"/>
    <n v="88.076595744680844"/>
    <x v="2"/>
    <s v="wearables"/>
  </r>
  <r>
    <n v="333"/>
    <s v="Carlson, Dixon and Jones"/>
    <s v="Persistent well-modulated synergy"/>
    <n v="9600"/>
    <n v="11900"/>
    <n v="0.23958333333333334"/>
    <x v="1"/>
    <n v="253"/>
    <s v="US"/>
    <s v="USD"/>
    <n v="1542693600"/>
    <n v="1545112800"/>
    <x v="319"/>
    <d v="2018-12-18T06:00:00"/>
    <b v="0"/>
    <b v="0"/>
    <s v="theater/plays"/>
    <n v="47.035573122529641"/>
    <x v="3"/>
    <s v="plays"/>
  </r>
  <r>
    <n v="334"/>
    <s v="Mcgee Group"/>
    <s v="Assimilated discrete algorithm"/>
    <n v="66200"/>
    <n v="123538"/>
    <n v="0.86613293051359519"/>
    <x v="1"/>
    <n v="1113"/>
    <s v="US"/>
    <s v="USD"/>
    <n v="1515564000"/>
    <n v="1516168800"/>
    <x v="32"/>
    <d v="2018-01-17T06:00:00"/>
    <b v="0"/>
    <b v="0"/>
    <s v="music/rock"/>
    <n v="110.99550763701707"/>
    <x v="1"/>
    <s v="rock"/>
  </r>
  <r>
    <n v="335"/>
    <s v="Jordan-Acosta"/>
    <s v="Operative uniform hub"/>
    <n v="173800"/>
    <n v="198628"/>
    <n v="0.14285385500575373"/>
    <x v="1"/>
    <n v="2283"/>
    <s v="US"/>
    <s v="USD"/>
    <n v="1573797600"/>
    <n v="1574920800"/>
    <x v="320"/>
    <d v="2019-11-28T06:00:00"/>
    <b v="0"/>
    <b v="0"/>
    <s v="music/rock"/>
    <n v="87.003066141042481"/>
    <x v="1"/>
    <s v="rock"/>
  </r>
  <r>
    <n v="336"/>
    <s v="Nunez Inc"/>
    <s v="Customizable intangible capability"/>
    <n v="70700"/>
    <n v="68602"/>
    <n v="-2.9674681753889674E-2"/>
    <x v="0"/>
    <n v="1072"/>
    <s v="US"/>
    <s v="USD"/>
    <n v="1292392800"/>
    <n v="1292479200"/>
    <x v="321"/>
    <d v="2010-12-16T06:00:00"/>
    <b v="0"/>
    <b v="1"/>
    <s v="music/rock"/>
    <n v="63.994402985074629"/>
    <x v="1"/>
    <s v="rock"/>
  </r>
  <r>
    <n v="337"/>
    <s v="Hayden Ltd"/>
    <s v="Innovative didactic analyzer"/>
    <n v="94500"/>
    <n v="116064"/>
    <n v="0.22819047619047619"/>
    <x v="1"/>
    <n v="1095"/>
    <s v="US"/>
    <s v="USD"/>
    <n v="1573452000"/>
    <n v="1573538400"/>
    <x v="322"/>
    <d v="2019-11-12T06:00:00"/>
    <b v="0"/>
    <b v="0"/>
    <s v="theater/plays"/>
    <n v="105.9945205479452"/>
    <x v="3"/>
    <s v="plays"/>
  </r>
  <r>
    <n v="338"/>
    <s v="Gonzalez-Burton"/>
    <s v="Decentralized intangible encoding"/>
    <n v="69800"/>
    <n v="125042"/>
    <n v="0.79143266475644702"/>
    <x v="1"/>
    <n v="1690"/>
    <s v="US"/>
    <s v="USD"/>
    <n v="1317790800"/>
    <n v="1320382800"/>
    <x v="323"/>
    <d v="2011-11-04T05:00:00"/>
    <b v="0"/>
    <b v="0"/>
    <s v="theater/plays"/>
    <n v="73.989349112426041"/>
    <x v="3"/>
    <s v="plays"/>
  </r>
  <r>
    <n v="339"/>
    <s v="Lewis, Taylor and Rivers"/>
    <s v="Front-line transitional algorithm"/>
    <n v="136300"/>
    <n v="108974"/>
    <n v="-0.20048422597212032"/>
    <x v="3"/>
    <n v="1297"/>
    <s v="CA"/>
    <s v="CAD"/>
    <n v="1501650000"/>
    <n v="1502859600"/>
    <x v="324"/>
    <d v="2017-08-16T05:00:00"/>
    <b v="0"/>
    <b v="0"/>
    <s v="theater/plays"/>
    <n v="84.02004626060139"/>
    <x v="3"/>
    <s v="plays"/>
  </r>
  <r>
    <n v="340"/>
    <s v="Butler, Henry and Espinoza"/>
    <s v="Switchable didactic matrices"/>
    <n v="37100"/>
    <n v="34964"/>
    <n v="-5.757412398921833E-2"/>
    <x v="0"/>
    <n v="393"/>
    <s v="US"/>
    <s v="USD"/>
    <n v="1323669600"/>
    <n v="1323756000"/>
    <x v="325"/>
    <d v="2011-12-13T06:00:00"/>
    <b v="0"/>
    <b v="0"/>
    <s v="photography/photography books"/>
    <n v="88.966921119592882"/>
    <x v="7"/>
    <s v="photography books"/>
  </r>
  <r>
    <n v="341"/>
    <s v="Guzman Group"/>
    <s v="Ameliorated disintermediate utilization"/>
    <n v="114300"/>
    <n v="96777"/>
    <n v="-0.15330708661417322"/>
    <x v="0"/>
    <n v="1257"/>
    <s v="US"/>
    <s v="USD"/>
    <n v="1440738000"/>
    <n v="1441342800"/>
    <x v="326"/>
    <d v="2015-09-04T05:00:00"/>
    <b v="0"/>
    <b v="0"/>
    <s v="music/indie rock"/>
    <n v="76.990453460620529"/>
    <x v="1"/>
    <s v="indie rock"/>
  </r>
  <r>
    <n v="342"/>
    <s v="Gibson-Hernandez"/>
    <s v="Visionary foreground middleware"/>
    <n v="47900"/>
    <n v="31864"/>
    <n v="-0.33478079331941546"/>
    <x v="0"/>
    <n v="328"/>
    <s v="US"/>
    <s v="USD"/>
    <n v="1374296400"/>
    <n v="1375333200"/>
    <x v="327"/>
    <d v="2013-08-01T05:00:00"/>
    <b v="0"/>
    <b v="0"/>
    <s v="theater/plays"/>
    <n v="97.146341463414629"/>
    <x v="3"/>
    <s v="plays"/>
  </r>
  <r>
    <n v="343"/>
    <s v="Spencer-Weber"/>
    <s v="Optional zero-defect task-force"/>
    <n v="9000"/>
    <n v="4853"/>
    <n v="-0.46077777777777779"/>
    <x v="0"/>
    <n v="147"/>
    <s v="US"/>
    <s v="USD"/>
    <n v="1384840800"/>
    <n v="1389420000"/>
    <x v="328"/>
    <d v="2014-01-11T06:00:00"/>
    <b v="0"/>
    <b v="0"/>
    <s v="theater/plays"/>
    <n v="33.013605442176868"/>
    <x v="3"/>
    <s v="plays"/>
  </r>
  <r>
    <n v="344"/>
    <s v="Berger, Johnson and Marshall"/>
    <s v="Devolved exuding emulation"/>
    <n v="197600"/>
    <n v="82959"/>
    <n v="-0.58016700404858301"/>
    <x v="0"/>
    <n v="830"/>
    <s v="US"/>
    <s v="USD"/>
    <n v="1516600800"/>
    <n v="1520056800"/>
    <x v="329"/>
    <d v="2018-03-03T06:00:00"/>
    <b v="0"/>
    <b v="0"/>
    <s v="games/video games"/>
    <n v="99.950602409638549"/>
    <x v="6"/>
    <s v="video games"/>
  </r>
  <r>
    <n v="345"/>
    <s v="Taylor, Cisneros and Romero"/>
    <s v="Open-source neutral task-force"/>
    <n v="157600"/>
    <n v="23159"/>
    <n v="-0.85305203045685274"/>
    <x v="0"/>
    <n v="331"/>
    <s v="GB"/>
    <s v="GBP"/>
    <n v="1436418000"/>
    <n v="1436504400"/>
    <x v="330"/>
    <d v="2015-07-10T05:00:00"/>
    <b v="0"/>
    <b v="0"/>
    <s v="film &amp; video/drama"/>
    <n v="69.966767371601208"/>
    <x v="4"/>
    <s v="drama"/>
  </r>
  <r>
    <n v="346"/>
    <s v="Little-Marsh"/>
    <s v="Virtual attitude-oriented migration"/>
    <n v="8000"/>
    <n v="2758"/>
    <n v="-0.65525"/>
    <x v="0"/>
    <n v="25"/>
    <s v="US"/>
    <s v="USD"/>
    <n v="1503550800"/>
    <n v="1508302800"/>
    <x v="331"/>
    <d v="2017-10-18T05:00:00"/>
    <b v="0"/>
    <b v="1"/>
    <s v="music/indie rock"/>
    <n v="110.32"/>
    <x v="1"/>
    <s v="indie rock"/>
  </r>
  <r>
    <n v="347"/>
    <s v="Petersen and Sons"/>
    <s v="Open-source full-range portal"/>
    <n v="900"/>
    <n v="12607"/>
    <n v="13.007777777777777"/>
    <x v="1"/>
    <n v="191"/>
    <s v="US"/>
    <s v="USD"/>
    <n v="1423634400"/>
    <n v="1425708000"/>
    <x v="332"/>
    <d v="2015-03-07T06:00:00"/>
    <b v="0"/>
    <b v="0"/>
    <s v="technology/web"/>
    <n v="66.005235602094245"/>
    <x v="2"/>
    <s v="web"/>
  </r>
  <r>
    <n v="348"/>
    <s v="Hensley Ltd"/>
    <s v="Versatile cohesive open system"/>
    <n v="199000"/>
    <n v="142823"/>
    <n v="-0.28229648241206029"/>
    <x v="0"/>
    <n v="3483"/>
    <s v="US"/>
    <s v="USD"/>
    <n v="1487224800"/>
    <n v="1488348000"/>
    <x v="333"/>
    <d v="2017-03-01T06:00:00"/>
    <b v="0"/>
    <b v="0"/>
    <s v="food/food trucks"/>
    <n v="41.005742176284812"/>
    <x v="0"/>
    <s v="food trucks"/>
  </r>
  <r>
    <n v="349"/>
    <s v="Navarro and Sons"/>
    <s v="Multi-layered bottom-line frame"/>
    <n v="180800"/>
    <n v="95958"/>
    <n v="-0.46925884955752212"/>
    <x v="0"/>
    <n v="923"/>
    <s v="US"/>
    <s v="USD"/>
    <n v="1500008400"/>
    <n v="1502600400"/>
    <x v="296"/>
    <d v="2017-08-13T05:00:00"/>
    <b v="0"/>
    <b v="0"/>
    <s v="theater/plays"/>
    <n v="103.96316359696641"/>
    <x v="3"/>
    <s v="plays"/>
  </r>
  <r>
    <n v="350"/>
    <s v="Shannon Ltd"/>
    <s v="Pre-emptive neutral capacity"/>
    <n v="100"/>
    <n v="5"/>
    <n v="-0.95"/>
    <x v="0"/>
    <n v="1"/>
    <s v="US"/>
    <s v="USD"/>
    <n v="1432098000"/>
    <n v="1433653200"/>
    <x v="334"/>
    <d v="2015-06-07T05:00:00"/>
    <b v="0"/>
    <b v="1"/>
    <s v="music/jazz"/>
    <n v="5"/>
    <x v="1"/>
    <s v="jazz"/>
  </r>
  <r>
    <n v="351"/>
    <s v="Young LLC"/>
    <s v="Universal maximized methodology"/>
    <n v="74100"/>
    <n v="94631"/>
    <n v="0.27707152496626181"/>
    <x v="1"/>
    <n v="2013"/>
    <s v="US"/>
    <s v="USD"/>
    <n v="1440392400"/>
    <n v="1441602000"/>
    <x v="335"/>
    <d v="2015-09-07T05:00:00"/>
    <b v="0"/>
    <b v="0"/>
    <s v="music/rock"/>
    <n v="47.009935419771487"/>
    <x v="1"/>
    <s v="rock"/>
  </r>
  <r>
    <n v="352"/>
    <s v="Adams, Willis and Sanchez"/>
    <s v="Expanded hybrid hardware"/>
    <n v="2800"/>
    <n v="977"/>
    <n v="-0.65107142857142852"/>
    <x v="0"/>
    <n v="33"/>
    <s v="CA"/>
    <s v="CAD"/>
    <n v="1446876000"/>
    <n v="1447567200"/>
    <x v="336"/>
    <d v="2015-11-15T06:00:00"/>
    <b v="0"/>
    <b v="0"/>
    <s v="theater/plays"/>
    <n v="29.606060606060606"/>
    <x v="3"/>
    <s v="plays"/>
  </r>
  <r>
    <n v="353"/>
    <s v="Mills-Roy"/>
    <s v="Profit-focused multi-tasking access"/>
    <n v="33600"/>
    <n v="137961"/>
    <n v="3.105982142857143"/>
    <x v="1"/>
    <n v="1703"/>
    <s v="US"/>
    <s v="USD"/>
    <n v="1562302800"/>
    <n v="1562389200"/>
    <x v="337"/>
    <d v="2019-07-06T05:00:00"/>
    <b v="0"/>
    <b v="0"/>
    <s v="theater/plays"/>
    <n v="81.010569583088667"/>
    <x v="3"/>
    <s v="plays"/>
  </r>
  <r>
    <n v="354"/>
    <s v="Brown Group"/>
    <s v="Profit-focused transitional capability"/>
    <n v="6100"/>
    <n v="7548"/>
    <n v="0.23737704918032787"/>
    <x v="1"/>
    <n v="80"/>
    <s v="DK"/>
    <s v="DKK"/>
    <n v="1378184400"/>
    <n v="1378789200"/>
    <x v="338"/>
    <d v="2013-09-10T05:00:00"/>
    <b v="0"/>
    <b v="0"/>
    <s v="film &amp; video/documentary"/>
    <n v="94.35"/>
    <x v="4"/>
    <s v="documentary"/>
  </r>
  <r>
    <n v="355"/>
    <s v="Burns-Burnett"/>
    <s v="Front-line scalable definition"/>
    <n v="3800"/>
    <n v="2241"/>
    <n v="-0.41026315789473683"/>
    <x v="2"/>
    <n v="86"/>
    <s v="US"/>
    <s v="USD"/>
    <n v="1485064800"/>
    <n v="1488520800"/>
    <x v="339"/>
    <d v="2017-03-03T06:00:00"/>
    <b v="0"/>
    <b v="0"/>
    <s v="technology/wearables"/>
    <n v="26.058139534883722"/>
    <x v="2"/>
    <s v="wearables"/>
  </r>
  <r>
    <n v="356"/>
    <s v="Glass, Nunez and Mcdonald"/>
    <s v="Open-source systematic protocol"/>
    <n v="9300"/>
    <n v="3431"/>
    <n v="-0.63107526881720433"/>
    <x v="0"/>
    <n v="40"/>
    <s v="IT"/>
    <s v="EUR"/>
    <n v="1326520800"/>
    <n v="1327298400"/>
    <x v="340"/>
    <d v="2012-01-23T06:00:00"/>
    <b v="0"/>
    <b v="0"/>
    <s v="theater/plays"/>
    <n v="85.775000000000006"/>
    <x v="3"/>
    <s v="plays"/>
  </r>
  <r>
    <n v="357"/>
    <s v="Perez, Davis and Wilson"/>
    <s v="Implemented tangible algorithm"/>
    <n v="2300"/>
    <n v="4253"/>
    <n v="0.84913043478260875"/>
    <x v="1"/>
    <n v="41"/>
    <s v="US"/>
    <s v="USD"/>
    <n v="1441256400"/>
    <n v="1443416400"/>
    <x v="341"/>
    <d v="2015-09-28T05:00:00"/>
    <b v="0"/>
    <b v="0"/>
    <s v="games/video games"/>
    <n v="103.73170731707317"/>
    <x v="6"/>
    <s v="video games"/>
  </r>
  <r>
    <n v="358"/>
    <s v="Diaz-Garcia"/>
    <s v="Profit-focused 3rdgeneration circuit"/>
    <n v="9700"/>
    <n v="1146"/>
    <n v="-0.88185567010309274"/>
    <x v="0"/>
    <n v="23"/>
    <s v="CA"/>
    <s v="CAD"/>
    <n v="1533877200"/>
    <n v="1534136400"/>
    <x v="342"/>
    <d v="2018-08-13T05:00:00"/>
    <b v="1"/>
    <b v="0"/>
    <s v="photography/photography books"/>
    <n v="49.826086956521742"/>
    <x v="7"/>
    <s v="photography books"/>
  </r>
  <r>
    <n v="359"/>
    <s v="Salazar-Moon"/>
    <s v="Compatible needs-based architecture"/>
    <n v="4000"/>
    <n v="11948"/>
    <n v="1.9870000000000001"/>
    <x v="1"/>
    <n v="187"/>
    <s v="US"/>
    <s v="USD"/>
    <n v="1314421200"/>
    <n v="1315026000"/>
    <x v="343"/>
    <d v="2011-09-03T05:00:00"/>
    <b v="0"/>
    <b v="0"/>
    <s v="film &amp; video/animation"/>
    <n v="63.893048128342244"/>
    <x v="4"/>
    <s v="animation"/>
  </r>
  <r>
    <n v="360"/>
    <s v="Larsen-Chung"/>
    <s v="Right-sized zero tolerance migration"/>
    <n v="59700"/>
    <n v="135132"/>
    <n v="1.2635175879396985"/>
    <x v="1"/>
    <n v="2875"/>
    <s v="GB"/>
    <s v="GBP"/>
    <n v="1293861600"/>
    <n v="1295071200"/>
    <x v="344"/>
    <d v="2011-01-15T06:00:00"/>
    <b v="0"/>
    <b v="1"/>
    <s v="theater/plays"/>
    <n v="47.002434782608695"/>
    <x v="3"/>
    <s v="plays"/>
  </r>
  <r>
    <n v="361"/>
    <s v="Anderson and Sons"/>
    <s v="Quality-focused reciprocal structure"/>
    <n v="5500"/>
    <n v="9546"/>
    <n v="0.73563636363636364"/>
    <x v="1"/>
    <n v="88"/>
    <s v="US"/>
    <s v="USD"/>
    <n v="1507352400"/>
    <n v="1509426000"/>
    <x v="345"/>
    <d v="2017-10-31T05:00:00"/>
    <b v="0"/>
    <b v="0"/>
    <s v="theater/plays"/>
    <n v="108.47727272727273"/>
    <x v="3"/>
    <s v="plays"/>
  </r>
  <r>
    <n v="362"/>
    <s v="Lawrence Group"/>
    <s v="Automated actuating conglomeration"/>
    <n v="3700"/>
    <n v="13755"/>
    <n v="2.7175675675675675"/>
    <x v="1"/>
    <n v="191"/>
    <s v="US"/>
    <s v="USD"/>
    <n v="1296108000"/>
    <n v="1299391200"/>
    <x v="65"/>
    <d v="2011-03-06T06:00:00"/>
    <b v="0"/>
    <b v="0"/>
    <s v="music/rock"/>
    <n v="72.015706806282722"/>
    <x v="1"/>
    <s v="rock"/>
  </r>
  <r>
    <n v="363"/>
    <s v="Gray-Davis"/>
    <s v="Re-contextualized local initiative"/>
    <n v="5200"/>
    <n v="8330"/>
    <n v="0.60192307692307689"/>
    <x v="1"/>
    <n v="139"/>
    <s v="US"/>
    <s v="USD"/>
    <n v="1324965600"/>
    <n v="1325052000"/>
    <x v="346"/>
    <d v="2011-12-28T06:00:00"/>
    <b v="0"/>
    <b v="0"/>
    <s v="music/rock"/>
    <n v="59.928057553956833"/>
    <x v="1"/>
    <s v="rock"/>
  </r>
  <r>
    <n v="364"/>
    <s v="Ramirez-Myers"/>
    <s v="Switchable intangible definition"/>
    <n v="900"/>
    <n v="14547"/>
    <n v="15.163333333333334"/>
    <x v="1"/>
    <n v="186"/>
    <s v="US"/>
    <s v="USD"/>
    <n v="1520229600"/>
    <n v="1522818000"/>
    <x v="347"/>
    <d v="2018-04-04T05:00:00"/>
    <b v="0"/>
    <b v="0"/>
    <s v="music/indie rock"/>
    <n v="78.209677419354833"/>
    <x v="1"/>
    <s v="indie rock"/>
  </r>
  <r>
    <n v="365"/>
    <s v="Lucas, Hall and Bonilla"/>
    <s v="Networked bottom-line initiative"/>
    <n v="1600"/>
    <n v="11735"/>
    <n v="6.3343749999999996"/>
    <x v="1"/>
    <n v="112"/>
    <s v="AU"/>
    <s v="AUD"/>
    <n v="1482991200"/>
    <n v="1485324000"/>
    <x v="348"/>
    <d v="2017-01-25T06:00:00"/>
    <b v="0"/>
    <b v="0"/>
    <s v="theater/plays"/>
    <n v="104.77678571428571"/>
    <x v="3"/>
    <s v="plays"/>
  </r>
  <r>
    <n v="366"/>
    <s v="Williams, Perez and Villegas"/>
    <s v="Robust directional system engine"/>
    <n v="1800"/>
    <n v="10658"/>
    <n v="4.9211111111111112"/>
    <x v="1"/>
    <n v="101"/>
    <s v="US"/>
    <s v="USD"/>
    <n v="1294034400"/>
    <n v="1294120800"/>
    <x v="349"/>
    <d v="2011-01-04T06:00:00"/>
    <b v="0"/>
    <b v="1"/>
    <s v="theater/plays"/>
    <n v="105.52475247524752"/>
    <x v="3"/>
    <s v="plays"/>
  </r>
  <r>
    <n v="367"/>
    <s v="Brooks, Jones and Ingram"/>
    <s v="Triple-buffered explicit methodology"/>
    <n v="9900"/>
    <n v="1870"/>
    <n v="-0.81111111111111112"/>
    <x v="0"/>
    <n v="75"/>
    <s v="US"/>
    <s v="USD"/>
    <n v="1413608400"/>
    <n v="1415685600"/>
    <x v="350"/>
    <d v="2014-11-11T06:00:00"/>
    <b v="0"/>
    <b v="1"/>
    <s v="theater/plays"/>
    <n v="24.933333333333334"/>
    <x v="3"/>
    <s v="plays"/>
  </r>
  <r>
    <n v="368"/>
    <s v="Whitaker, Wallace and Daniels"/>
    <s v="Reactive directional capacity"/>
    <n v="5200"/>
    <n v="14394"/>
    <n v="1.7680769230769231"/>
    <x v="1"/>
    <n v="206"/>
    <s v="GB"/>
    <s v="GBP"/>
    <n v="1286946000"/>
    <n v="1288933200"/>
    <x v="351"/>
    <d v="2010-11-05T05:00:00"/>
    <b v="0"/>
    <b v="1"/>
    <s v="film &amp; video/documentary"/>
    <n v="69.873786407766985"/>
    <x v="4"/>
    <s v="documentary"/>
  </r>
  <r>
    <n v="369"/>
    <s v="Smith-Gonzalez"/>
    <s v="Polarized needs-based approach"/>
    <n v="5400"/>
    <n v="14743"/>
    <n v="1.7301851851851853"/>
    <x v="1"/>
    <n v="154"/>
    <s v="US"/>
    <s v="USD"/>
    <n v="1359871200"/>
    <n v="1363237200"/>
    <x v="352"/>
    <d v="2013-03-14T05:00:00"/>
    <b v="0"/>
    <b v="1"/>
    <s v="film &amp; video/television"/>
    <n v="95.733766233766232"/>
    <x v="4"/>
    <s v="television"/>
  </r>
  <r>
    <n v="370"/>
    <s v="Skinner PLC"/>
    <s v="Intuitive well-modulated middleware"/>
    <n v="112300"/>
    <n v="178965"/>
    <n v="0.59363312555654502"/>
    <x v="1"/>
    <n v="5966"/>
    <s v="US"/>
    <s v="USD"/>
    <n v="1555304400"/>
    <n v="1555822800"/>
    <x v="353"/>
    <d v="2019-04-21T05:00:00"/>
    <b v="0"/>
    <b v="0"/>
    <s v="theater/plays"/>
    <n v="29.997485752598056"/>
    <x v="3"/>
    <s v="plays"/>
  </r>
  <r>
    <n v="371"/>
    <s v="Nolan, Smith and Sanchez"/>
    <s v="Multi-channeled logistical matrices"/>
    <n v="189200"/>
    <n v="128410"/>
    <n v="-0.32130021141649051"/>
    <x v="0"/>
    <n v="2176"/>
    <s v="US"/>
    <s v="USD"/>
    <n v="1423375200"/>
    <n v="1427778000"/>
    <x v="354"/>
    <d v="2015-03-31T05:00:00"/>
    <b v="0"/>
    <b v="0"/>
    <s v="theater/plays"/>
    <n v="59.011948529411768"/>
    <x v="3"/>
    <s v="plays"/>
  </r>
  <r>
    <n v="372"/>
    <s v="Green-Carr"/>
    <s v="Pre-emptive bifurcated artificial intelligence"/>
    <n v="900"/>
    <n v="14324"/>
    <n v="14.915555555555555"/>
    <x v="1"/>
    <n v="169"/>
    <s v="US"/>
    <s v="USD"/>
    <n v="1420696800"/>
    <n v="1422424800"/>
    <x v="355"/>
    <d v="2015-01-28T06:00:00"/>
    <b v="0"/>
    <b v="1"/>
    <s v="film &amp; video/documentary"/>
    <n v="84.757396449704146"/>
    <x v="4"/>
    <s v="documentary"/>
  </r>
  <r>
    <n v="373"/>
    <s v="Brown-Parker"/>
    <s v="Down-sized coherent toolset"/>
    <n v="22500"/>
    <n v="164291"/>
    <n v="6.3018222222222224"/>
    <x v="1"/>
    <n v="2106"/>
    <s v="US"/>
    <s v="USD"/>
    <n v="1502946000"/>
    <n v="1503637200"/>
    <x v="356"/>
    <d v="2017-08-25T05:00:00"/>
    <b v="0"/>
    <b v="0"/>
    <s v="theater/plays"/>
    <n v="78.010921177587846"/>
    <x v="3"/>
    <s v="plays"/>
  </r>
  <r>
    <n v="374"/>
    <s v="Marshall Inc"/>
    <s v="Open-source multi-tasking data-warehouse"/>
    <n v="167400"/>
    <n v="22073"/>
    <n v="-0.86814217443249697"/>
    <x v="0"/>
    <n v="441"/>
    <s v="US"/>
    <s v="USD"/>
    <n v="1547186400"/>
    <n v="1547618400"/>
    <x v="357"/>
    <d v="2019-01-16T06:00:00"/>
    <b v="0"/>
    <b v="1"/>
    <s v="film &amp; video/documentary"/>
    <n v="50.05215419501134"/>
    <x v="4"/>
    <s v="documentary"/>
  </r>
  <r>
    <n v="375"/>
    <s v="Leblanc-Pineda"/>
    <s v="Future-proofed upward-trending contingency"/>
    <n v="2700"/>
    <n v="1479"/>
    <n v="-0.45222222222222225"/>
    <x v="0"/>
    <n v="25"/>
    <s v="US"/>
    <s v="USD"/>
    <n v="1444971600"/>
    <n v="1449900000"/>
    <x v="358"/>
    <d v="2015-12-12T06:00:00"/>
    <b v="0"/>
    <b v="0"/>
    <s v="music/indie rock"/>
    <n v="59.16"/>
    <x v="1"/>
    <s v="indie rock"/>
  </r>
  <r>
    <n v="376"/>
    <s v="Perry PLC"/>
    <s v="Mandatory uniform matrix"/>
    <n v="3400"/>
    <n v="12275"/>
    <n v="2.6102941176470589"/>
    <x v="1"/>
    <n v="131"/>
    <s v="US"/>
    <s v="USD"/>
    <n v="1404622800"/>
    <n v="1405141200"/>
    <x v="359"/>
    <d v="2014-07-12T05:00:00"/>
    <b v="0"/>
    <b v="0"/>
    <s v="music/rock"/>
    <n v="93.702290076335885"/>
    <x v="1"/>
    <s v="rock"/>
  </r>
  <r>
    <n v="377"/>
    <s v="Klein, Stark and Livingston"/>
    <s v="Phased methodical initiative"/>
    <n v="49700"/>
    <n v="5098"/>
    <n v="-0.89742454728370225"/>
    <x v="0"/>
    <n v="127"/>
    <s v="US"/>
    <s v="USD"/>
    <n v="1571720400"/>
    <n v="1572933600"/>
    <x v="12"/>
    <d v="2019-11-05T06:00:00"/>
    <b v="0"/>
    <b v="0"/>
    <s v="theater/plays"/>
    <n v="40.14173228346457"/>
    <x v="3"/>
    <s v="plays"/>
  </r>
  <r>
    <n v="378"/>
    <s v="Fleming-Oliver"/>
    <s v="Managed stable function"/>
    <n v="178200"/>
    <n v="24882"/>
    <n v="-0.86037037037037034"/>
    <x v="0"/>
    <n v="355"/>
    <s v="US"/>
    <s v="USD"/>
    <n v="1526878800"/>
    <n v="1530162000"/>
    <x v="360"/>
    <d v="2018-06-28T05:00:00"/>
    <b v="0"/>
    <b v="0"/>
    <s v="film &amp; video/documentary"/>
    <n v="70.090140845070422"/>
    <x v="4"/>
    <s v="documentary"/>
  </r>
  <r>
    <n v="379"/>
    <s v="Reilly, Aguirre and Johnson"/>
    <s v="Realigned clear-thinking migration"/>
    <n v="7200"/>
    <n v="2912"/>
    <n v="-0.5955555555555555"/>
    <x v="0"/>
    <n v="44"/>
    <s v="GB"/>
    <s v="GBP"/>
    <n v="1319691600"/>
    <n v="1320904800"/>
    <x v="361"/>
    <d v="2011-11-10T06:00:00"/>
    <b v="0"/>
    <b v="0"/>
    <s v="theater/plays"/>
    <n v="66.181818181818187"/>
    <x v="3"/>
    <s v="plays"/>
  </r>
  <r>
    <n v="380"/>
    <s v="Davidson, Wilcox and Lewis"/>
    <s v="Optional clear-thinking process improvement"/>
    <n v="2500"/>
    <n v="4008"/>
    <n v="0.60319999999999996"/>
    <x v="1"/>
    <n v="84"/>
    <s v="US"/>
    <s v="USD"/>
    <n v="1371963600"/>
    <n v="1372395600"/>
    <x v="362"/>
    <d v="2013-06-28T05:00:00"/>
    <b v="0"/>
    <b v="0"/>
    <s v="theater/plays"/>
    <n v="47.714285714285715"/>
    <x v="3"/>
    <s v="plays"/>
  </r>
  <r>
    <n v="381"/>
    <s v="Michael, Anderson and Vincent"/>
    <s v="Cross-group global moratorium"/>
    <n v="5300"/>
    <n v="9749"/>
    <n v="0.8394339622641509"/>
    <x v="1"/>
    <n v="155"/>
    <s v="US"/>
    <s v="USD"/>
    <n v="1433739600"/>
    <n v="1437714000"/>
    <x v="363"/>
    <d v="2015-07-24T05:00:00"/>
    <b v="0"/>
    <b v="0"/>
    <s v="theater/plays"/>
    <n v="62.896774193548389"/>
    <x v="3"/>
    <s v="plays"/>
  </r>
  <r>
    <n v="382"/>
    <s v="King Ltd"/>
    <s v="Visionary systemic process improvement"/>
    <n v="9100"/>
    <n v="5803"/>
    <n v="-0.36230769230769233"/>
    <x v="0"/>
    <n v="67"/>
    <s v="US"/>
    <s v="USD"/>
    <n v="1508130000"/>
    <n v="1509771600"/>
    <x v="364"/>
    <d v="2017-11-04T05:00:00"/>
    <b v="0"/>
    <b v="0"/>
    <s v="photography/photography books"/>
    <n v="86.611940298507463"/>
    <x v="7"/>
    <s v="photography books"/>
  </r>
  <r>
    <n v="383"/>
    <s v="Baker Ltd"/>
    <s v="Progressive intangible flexibility"/>
    <n v="6300"/>
    <n v="14199"/>
    <n v="1.2538095238095237"/>
    <x v="1"/>
    <n v="189"/>
    <s v="US"/>
    <s v="USD"/>
    <n v="1550037600"/>
    <n v="1550556000"/>
    <x v="210"/>
    <d v="2019-02-19T06:00:00"/>
    <b v="0"/>
    <b v="1"/>
    <s v="food/food trucks"/>
    <n v="75.126984126984127"/>
    <x v="0"/>
    <s v="food trucks"/>
  </r>
  <r>
    <n v="384"/>
    <s v="Baker, Collins and Smith"/>
    <s v="Reactive real-time software"/>
    <n v="114400"/>
    <n v="196779"/>
    <n v="0.72009615384615389"/>
    <x v="1"/>
    <n v="4799"/>
    <s v="US"/>
    <s v="USD"/>
    <n v="1486706400"/>
    <n v="1489039200"/>
    <x v="365"/>
    <d v="2017-03-09T06:00:00"/>
    <b v="1"/>
    <b v="1"/>
    <s v="film &amp; video/documentary"/>
    <n v="41.004167534903104"/>
    <x v="4"/>
    <s v="documentary"/>
  </r>
  <r>
    <n v="385"/>
    <s v="Warren-Harrison"/>
    <s v="Programmable incremental knowledge user"/>
    <n v="38900"/>
    <n v="56859"/>
    <n v="0.46167095115681234"/>
    <x v="1"/>
    <n v="1137"/>
    <s v="US"/>
    <s v="USD"/>
    <n v="1553835600"/>
    <n v="1556600400"/>
    <x v="366"/>
    <d v="2019-04-30T05:00:00"/>
    <b v="0"/>
    <b v="0"/>
    <s v="publishing/nonfiction"/>
    <n v="50.007915567282325"/>
    <x v="5"/>
    <s v="nonfiction"/>
  </r>
  <r>
    <n v="386"/>
    <s v="Gardner Group"/>
    <s v="Progressive 5thgeneration customer loyalty"/>
    <n v="135500"/>
    <n v="103554"/>
    <n v="-0.23576383763837638"/>
    <x v="0"/>
    <n v="1068"/>
    <s v="US"/>
    <s v="USD"/>
    <n v="1277528400"/>
    <n v="1278565200"/>
    <x v="367"/>
    <d v="2010-07-08T05:00:00"/>
    <b v="0"/>
    <b v="0"/>
    <s v="theater/plays"/>
    <n v="96.960674157303373"/>
    <x v="3"/>
    <s v="plays"/>
  </r>
  <r>
    <n v="387"/>
    <s v="Flores-Lambert"/>
    <s v="Triple-buffered logistical frame"/>
    <n v="109000"/>
    <n v="42795"/>
    <n v="-0.60738532110091747"/>
    <x v="0"/>
    <n v="424"/>
    <s v="US"/>
    <s v="USD"/>
    <n v="1339477200"/>
    <n v="1339909200"/>
    <x v="368"/>
    <d v="2012-06-17T05:00:00"/>
    <b v="0"/>
    <b v="0"/>
    <s v="technology/wearables"/>
    <n v="100.93160377358491"/>
    <x v="2"/>
    <s v="wearables"/>
  </r>
  <r>
    <n v="388"/>
    <s v="Cruz Ltd"/>
    <s v="Exclusive dynamic adapter"/>
    <n v="114800"/>
    <n v="12938"/>
    <n v="-0.88729965156794421"/>
    <x v="3"/>
    <n v="145"/>
    <s v="CH"/>
    <s v="CHF"/>
    <n v="1325656800"/>
    <n v="1325829600"/>
    <x v="369"/>
    <d v="2012-01-06T06:00:00"/>
    <b v="0"/>
    <b v="0"/>
    <s v="music/indie rock"/>
    <n v="89.227586206896547"/>
    <x v="1"/>
    <s v="indie rock"/>
  </r>
  <r>
    <n v="389"/>
    <s v="Knox-Garner"/>
    <s v="Automated systemic hierarchy"/>
    <n v="83000"/>
    <n v="101352"/>
    <n v="0.22110843373493977"/>
    <x v="1"/>
    <n v="1152"/>
    <s v="US"/>
    <s v="USD"/>
    <n v="1288242000"/>
    <n v="1290578400"/>
    <x v="370"/>
    <d v="2010-11-24T06:00:00"/>
    <b v="0"/>
    <b v="0"/>
    <s v="theater/plays"/>
    <n v="87.979166666666671"/>
    <x v="3"/>
    <s v="plays"/>
  </r>
  <r>
    <n v="390"/>
    <s v="Davis-Allen"/>
    <s v="Digitized eco-centric core"/>
    <n v="2400"/>
    <n v="4477"/>
    <n v="0.86541666666666661"/>
    <x v="1"/>
    <n v="50"/>
    <s v="US"/>
    <s v="USD"/>
    <n v="1379048400"/>
    <n v="1380344400"/>
    <x v="371"/>
    <d v="2013-09-28T05:00:00"/>
    <b v="0"/>
    <b v="0"/>
    <s v="photography/photography books"/>
    <n v="89.54"/>
    <x v="7"/>
    <s v="photography books"/>
  </r>
  <r>
    <n v="391"/>
    <s v="Miller-Patel"/>
    <s v="Mandatory uniform strategy"/>
    <n v="60400"/>
    <n v="4393"/>
    <n v="-0.92726821192052977"/>
    <x v="0"/>
    <n v="151"/>
    <s v="US"/>
    <s v="USD"/>
    <n v="1389679200"/>
    <n v="1389852000"/>
    <x v="287"/>
    <d v="2014-01-16T06:00:00"/>
    <b v="0"/>
    <b v="0"/>
    <s v="publishing/nonfiction"/>
    <n v="29.09271523178808"/>
    <x v="5"/>
    <s v="nonfiction"/>
  </r>
  <r>
    <n v="392"/>
    <s v="Hernandez-Grimes"/>
    <s v="Profit-focused zero administration forecast"/>
    <n v="102900"/>
    <n v="67546"/>
    <n v="-0.34357628765792031"/>
    <x v="0"/>
    <n v="1608"/>
    <s v="US"/>
    <s v="USD"/>
    <n v="1294293600"/>
    <n v="1294466400"/>
    <x v="372"/>
    <d v="2011-01-08T06:00:00"/>
    <b v="0"/>
    <b v="0"/>
    <s v="technology/wearables"/>
    <n v="42.006218905472636"/>
    <x v="2"/>
    <s v="wearables"/>
  </r>
  <r>
    <n v="393"/>
    <s v="Owens, Hall and Gonzalez"/>
    <s v="De-engineered static orchestration"/>
    <n v="62800"/>
    <n v="143788"/>
    <n v="1.2896178343949045"/>
    <x v="1"/>
    <n v="3059"/>
    <s v="CA"/>
    <s v="CAD"/>
    <n v="1500267600"/>
    <n v="1500354000"/>
    <x v="373"/>
    <d v="2017-07-18T05:00:00"/>
    <b v="0"/>
    <b v="0"/>
    <s v="music/jazz"/>
    <n v="47.004903563255965"/>
    <x v="1"/>
    <s v="jazz"/>
  </r>
  <r>
    <n v="394"/>
    <s v="Noble-Bailey"/>
    <s v="Customizable dynamic info-mediaries"/>
    <n v="800"/>
    <n v="3755"/>
    <n v="3.6937500000000001"/>
    <x v="1"/>
    <n v="34"/>
    <s v="US"/>
    <s v="USD"/>
    <n v="1375074000"/>
    <n v="1375938000"/>
    <x v="374"/>
    <d v="2013-08-08T05:00:00"/>
    <b v="0"/>
    <b v="1"/>
    <s v="film &amp; video/documentary"/>
    <n v="110.44117647058823"/>
    <x v="4"/>
    <s v="documentary"/>
  </r>
  <r>
    <n v="395"/>
    <s v="Taylor PLC"/>
    <s v="Enhanced incremental budgetary management"/>
    <n v="7100"/>
    <n v="9238"/>
    <n v="0.30112676056338028"/>
    <x v="1"/>
    <n v="220"/>
    <s v="US"/>
    <s v="USD"/>
    <n v="1323324000"/>
    <n v="1323410400"/>
    <x v="375"/>
    <d v="2011-12-09T06:00:00"/>
    <b v="1"/>
    <b v="0"/>
    <s v="theater/plays"/>
    <n v="41.990909090909092"/>
    <x v="3"/>
    <s v="plays"/>
  </r>
  <r>
    <n v="396"/>
    <s v="Holmes PLC"/>
    <s v="Digitized local info-mediaries"/>
    <n v="46100"/>
    <n v="77012"/>
    <n v="0.67054229934924081"/>
    <x v="1"/>
    <n v="1604"/>
    <s v="AU"/>
    <s v="AUD"/>
    <n v="1538715600"/>
    <n v="1539406800"/>
    <x v="376"/>
    <d v="2018-10-13T05:00:00"/>
    <b v="0"/>
    <b v="0"/>
    <s v="film &amp; video/drama"/>
    <n v="48.012468827930178"/>
    <x v="4"/>
    <s v="drama"/>
  </r>
  <r>
    <n v="397"/>
    <s v="Jones-Martin"/>
    <s v="Virtual systematic monitoring"/>
    <n v="8100"/>
    <n v="14083"/>
    <n v="0.73864197530864195"/>
    <x v="1"/>
    <n v="454"/>
    <s v="US"/>
    <s v="USD"/>
    <n v="1369285200"/>
    <n v="1369803600"/>
    <x v="377"/>
    <d v="2013-05-29T05:00:00"/>
    <b v="0"/>
    <b v="0"/>
    <s v="music/rock"/>
    <n v="31.019823788546255"/>
    <x v="1"/>
    <s v="rock"/>
  </r>
  <r>
    <n v="398"/>
    <s v="Myers LLC"/>
    <s v="Reactive bottom-line open architecture"/>
    <n v="1700"/>
    <n v="12202"/>
    <n v="6.1776470588235295"/>
    <x v="1"/>
    <n v="123"/>
    <s v="IT"/>
    <s v="EUR"/>
    <n v="1525755600"/>
    <n v="1525928400"/>
    <x v="378"/>
    <d v="2018-05-10T05:00:00"/>
    <b v="0"/>
    <b v="1"/>
    <s v="film &amp; video/animation"/>
    <n v="99.203252032520325"/>
    <x v="4"/>
    <s v="animation"/>
  </r>
  <r>
    <n v="399"/>
    <s v="Acosta, Mullins and Morris"/>
    <s v="Pre-emptive interactive model"/>
    <n v="97300"/>
    <n v="62127"/>
    <n v="-0.36149023638232269"/>
    <x v="0"/>
    <n v="941"/>
    <s v="US"/>
    <s v="USD"/>
    <n v="1296626400"/>
    <n v="1297231200"/>
    <x v="379"/>
    <d v="2011-02-09T06:00:00"/>
    <b v="0"/>
    <b v="0"/>
    <s v="music/indie rock"/>
    <n v="66.022316684378325"/>
    <x v="1"/>
    <s v="indie rock"/>
  </r>
  <r>
    <n v="400"/>
    <s v="Bell PLC"/>
    <s v="Ergonomic eco-centric open architecture"/>
    <n v="100"/>
    <n v="2"/>
    <n v="-0.98"/>
    <x v="0"/>
    <n v="1"/>
    <s v="US"/>
    <s v="USD"/>
    <n v="1376629200"/>
    <n v="1378530000"/>
    <x v="380"/>
    <d v="2013-09-07T05:00:00"/>
    <b v="0"/>
    <b v="1"/>
    <s v="photography/photography books"/>
    <n v="2"/>
    <x v="7"/>
    <s v="photography books"/>
  </r>
  <r>
    <n v="401"/>
    <s v="Smith-Schmidt"/>
    <s v="Inverse radical hierarchy"/>
    <n v="900"/>
    <n v="13772"/>
    <n v="14.302222222222222"/>
    <x v="1"/>
    <n v="299"/>
    <s v="US"/>
    <s v="USD"/>
    <n v="1572152400"/>
    <n v="1572152400"/>
    <x v="381"/>
    <d v="2019-10-27T05:00:00"/>
    <b v="0"/>
    <b v="0"/>
    <s v="theater/plays"/>
    <n v="46.060200668896321"/>
    <x v="3"/>
    <s v="plays"/>
  </r>
  <r>
    <n v="402"/>
    <s v="Ruiz, Richardson and Cole"/>
    <s v="Team-oriented static interface"/>
    <n v="7300"/>
    <n v="2946"/>
    <n v="-0.59643835616438357"/>
    <x v="0"/>
    <n v="40"/>
    <s v="US"/>
    <s v="USD"/>
    <n v="1325829600"/>
    <n v="1329890400"/>
    <x v="382"/>
    <d v="2012-02-22T06:00:00"/>
    <b v="0"/>
    <b v="1"/>
    <s v="film &amp; video/shorts"/>
    <n v="73.650000000000006"/>
    <x v="4"/>
    <s v="shorts"/>
  </r>
  <r>
    <n v="403"/>
    <s v="Leonard-Mcclain"/>
    <s v="Virtual foreground throughput"/>
    <n v="195800"/>
    <n v="168820"/>
    <n v="-0.13779366700715015"/>
    <x v="0"/>
    <n v="3015"/>
    <s v="CA"/>
    <s v="CAD"/>
    <n v="1273640400"/>
    <n v="1276750800"/>
    <x v="125"/>
    <d v="2010-06-17T05:00:00"/>
    <b v="0"/>
    <b v="1"/>
    <s v="theater/plays"/>
    <n v="55.99336650082919"/>
    <x v="3"/>
    <s v="plays"/>
  </r>
  <r>
    <n v="404"/>
    <s v="Bailey-Boyer"/>
    <s v="Visionary exuding Internet solution"/>
    <n v="48900"/>
    <n v="154321"/>
    <n v="2.1558486707566464"/>
    <x v="1"/>
    <n v="2237"/>
    <s v="US"/>
    <s v="USD"/>
    <n v="1510639200"/>
    <n v="1510898400"/>
    <x v="383"/>
    <d v="2017-11-17T06:00:00"/>
    <b v="0"/>
    <b v="0"/>
    <s v="theater/plays"/>
    <n v="68.985695127402778"/>
    <x v="3"/>
    <s v="plays"/>
  </r>
  <r>
    <n v="405"/>
    <s v="Lee LLC"/>
    <s v="Synchronized secondary analyzer"/>
    <n v="29600"/>
    <n v="26527"/>
    <n v="-0.10381756756756756"/>
    <x v="0"/>
    <n v="435"/>
    <s v="US"/>
    <s v="USD"/>
    <n v="1528088400"/>
    <n v="1532408400"/>
    <x v="384"/>
    <d v="2018-07-24T05:00:00"/>
    <b v="0"/>
    <b v="0"/>
    <s v="theater/plays"/>
    <n v="60.981609195402299"/>
    <x v="3"/>
    <s v="plays"/>
  </r>
  <r>
    <n v="406"/>
    <s v="Lyons Inc"/>
    <s v="Balanced attitude-oriented parallelism"/>
    <n v="39300"/>
    <n v="71583"/>
    <n v="0.82145038167938933"/>
    <x v="1"/>
    <n v="645"/>
    <s v="US"/>
    <s v="USD"/>
    <n v="1359525600"/>
    <n v="1360562400"/>
    <x v="385"/>
    <d v="2013-02-11T06:00:00"/>
    <b v="1"/>
    <b v="0"/>
    <s v="film &amp; video/documentary"/>
    <n v="110.98139534883721"/>
    <x v="4"/>
    <s v="documentary"/>
  </r>
  <r>
    <n v="407"/>
    <s v="Herrera-Wilson"/>
    <s v="Organized bandwidth-monitored core"/>
    <n v="3400"/>
    <n v="12100"/>
    <n v="2.5588235294117645"/>
    <x v="1"/>
    <n v="484"/>
    <s v="DK"/>
    <s v="DKK"/>
    <n v="1570942800"/>
    <n v="1571547600"/>
    <x v="386"/>
    <d v="2019-10-20T05:00:00"/>
    <b v="0"/>
    <b v="0"/>
    <s v="theater/plays"/>
    <n v="25"/>
    <x v="3"/>
    <s v="plays"/>
  </r>
  <r>
    <n v="408"/>
    <s v="Mahoney, Adams and Lucas"/>
    <s v="Cloned leadingedge utilization"/>
    <n v="9200"/>
    <n v="12129"/>
    <n v="0.31836956521739129"/>
    <x v="1"/>
    <n v="154"/>
    <s v="CA"/>
    <s v="CAD"/>
    <n v="1466398800"/>
    <n v="1468126800"/>
    <x v="387"/>
    <d v="2016-07-10T05:00:00"/>
    <b v="0"/>
    <b v="0"/>
    <s v="film &amp; video/documentary"/>
    <n v="78.759740259740255"/>
    <x v="4"/>
    <s v="documentary"/>
  </r>
  <r>
    <n v="409"/>
    <s v="Stewart LLC"/>
    <s v="Secured asymmetric projection"/>
    <n v="135600"/>
    <n v="62804"/>
    <n v="-0.53684365781710919"/>
    <x v="0"/>
    <n v="714"/>
    <s v="US"/>
    <s v="USD"/>
    <n v="1492491600"/>
    <n v="1492837200"/>
    <x v="388"/>
    <d v="2017-04-22T05:00:00"/>
    <b v="0"/>
    <b v="0"/>
    <s v="music/rock"/>
    <n v="87.960784313725483"/>
    <x v="1"/>
    <s v="rock"/>
  </r>
  <r>
    <n v="410"/>
    <s v="Mcmillan Group"/>
    <s v="Advanced cohesive Graphic Interface"/>
    <n v="153700"/>
    <n v="55536"/>
    <n v="-0.63867273910214706"/>
    <x v="2"/>
    <n v="1111"/>
    <s v="US"/>
    <s v="USD"/>
    <n v="1430197200"/>
    <n v="1430197200"/>
    <x v="277"/>
    <d v="2015-04-28T05:00:00"/>
    <b v="0"/>
    <b v="0"/>
    <s v="games/mobile games"/>
    <n v="49.987398739873989"/>
    <x v="6"/>
    <s v="mobile games"/>
  </r>
  <r>
    <n v="411"/>
    <s v="Beck, Thompson and Martinez"/>
    <s v="Down-sized maximized function"/>
    <n v="7800"/>
    <n v="8161"/>
    <n v="4.6282051282051283E-2"/>
    <x v="1"/>
    <n v="82"/>
    <s v="US"/>
    <s v="USD"/>
    <n v="1496034000"/>
    <n v="1496206800"/>
    <x v="389"/>
    <d v="2017-05-31T05:00:00"/>
    <b v="0"/>
    <b v="0"/>
    <s v="theater/plays"/>
    <n v="99.524390243902445"/>
    <x v="3"/>
    <s v="plays"/>
  </r>
  <r>
    <n v="412"/>
    <s v="Rodriguez-Scott"/>
    <s v="Realigned zero tolerance software"/>
    <n v="2100"/>
    <n v="14046"/>
    <n v="5.6885714285714286"/>
    <x v="1"/>
    <n v="134"/>
    <s v="US"/>
    <s v="USD"/>
    <n v="1388728800"/>
    <n v="1389592800"/>
    <x v="390"/>
    <d v="2014-01-13T06:00:00"/>
    <b v="0"/>
    <b v="0"/>
    <s v="publishing/fiction"/>
    <n v="104.82089552238806"/>
    <x v="5"/>
    <s v="fiction"/>
  </r>
  <r>
    <n v="413"/>
    <s v="Rush-Bowers"/>
    <s v="Persevering analyzing extranet"/>
    <n v="189500"/>
    <n v="117628"/>
    <n v="-0.37927176781002636"/>
    <x v="2"/>
    <n v="1089"/>
    <s v="US"/>
    <s v="USD"/>
    <n v="1543298400"/>
    <n v="1545631200"/>
    <x v="391"/>
    <d v="2018-12-24T06:00:00"/>
    <b v="0"/>
    <b v="0"/>
    <s v="film &amp; video/animation"/>
    <n v="108.01469237832875"/>
    <x v="4"/>
    <s v="animation"/>
  </r>
  <r>
    <n v="414"/>
    <s v="Davis and Sons"/>
    <s v="Innovative human-resource migration"/>
    <n v="188200"/>
    <n v="159405"/>
    <n v="-0.15300212539851221"/>
    <x v="0"/>
    <n v="5497"/>
    <s v="US"/>
    <s v="USD"/>
    <n v="1271739600"/>
    <n v="1272430800"/>
    <x v="392"/>
    <d v="2010-04-28T05:00:00"/>
    <b v="0"/>
    <b v="1"/>
    <s v="food/food trucks"/>
    <n v="28.998544660724033"/>
    <x v="0"/>
    <s v="food trucks"/>
  </r>
  <r>
    <n v="415"/>
    <s v="Anderson-Pham"/>
    <s v="Intuitive needs-based monitoring"/>
    <n v="113500"/>
    <n v="12552"/>
    <n v="-0.88940969162995598"/>
    <x v="0"/>
    <n v="418"/>
    <s v="US"/>
    <s v="USD"/>
    <n v="1326434400"/>
    <n v="1327903200"/>
    <x v="393"/>
    <d v="2012-01-30T06:00:00"/>
    <b v="0"/>
    <b v="0"/>
    <s v="theater/plays"/>
    <n v="30.028708133971293"/>
    <x v="3"/>
    <s v="plays"/>
  </r>
  <r>
    <n v="416"/>
    <s v="Stewart-Coleman"/>
    <s v="Customer-focused disintermediate toolset"/>
    <n v="134600"/>
    <n v="59007"/>
    <n v="-0.56161218424962855"/>
    <x v="0"/>
    <n v="1439"/>
    <s v="US"/>
    <s v="USD"/>
    <n v="1295244000"/>
    <n v="1296021600"/>
    <x v="394"/>
    <d v="2011-01-26T06:00:00"/>
    <b v="0"/>
    <b v="1"/>
    <s v="film &amp; video/documentary"/>
    <n v="41.005559416261292"/>
    <x v="4"/>
    <s v="documentary"/>
  </r>
  <r>
    <n v="417"/>
    <s v="Bradshaw, Smith and Ryan"/>
    <s v="Upgradable 24/7 emulation"/>
    <n v="1700"/>
    <n v="943"/>
    <n v="-0.44529411764705884"/>
    <x v="0"/>
    <n v="15"/>
    <s v="US"/>
    <s v="USD"/>
    <n v="1541221200"/>
    <n v="1543298400"/>
    <x v="395"/>
    <d v="2018-11-27T06:00:00"/>
    <b v="0"/>
    <b v="0"/>
    <s v="theater/plays"/>
    <n v="62.866666666666667"/>
    <x v="3"/>
    <s v="plays"/>
  </r>
  <r>
    <n v="418"/>
    <s v="Jackson PLC"/>
    <s v="Quality-focused client-server core"/>
    <n v="163700"/>
    <n v="93963"/>
    <n v="-0.42600488698839339"/>
    <x v="0"/>
    <n v="1999"/>
    <s v="CA"/>
    <s v="CAD"/>
    <n v="1336280400"/>
    <n v="1336366800"/>
    <x v="396"/>
    <d v="2012-05-07T05:00:00"/>
    <b v="0"/>
    <b v="0"/>
    <s v="film &amp; video/documentary"/>
    <n v="47.005002501250623"/>
    <x v="4"/>
    <s v="documentary"/>
  </r>
  <r>
    <n v="419"/>
    <s v="Ware-Arias"/>
    <s v="Upgradable maximized protocol"/>
    <n v="113800"/>
    <n v="140469"/>
    <n v="0.23434973637961334"/>
    <x v="1"/>
    <n v="5203"/>
    <s v="US"/>
    <s v="USD"/>
    <n v="1324533600"/>
    <n v="1325052000"/>
    <x v="397"/>
    <d v="2011-12-28T06:00:00"/>
    <b v="0"/>
    <b v="0"/>
    <s v="technology/web"/>
    <n v="26.997693638285604"/>
    <x v="2"/>
    <s v="web"/>
  </r>
  <r>
    <n v="420"/>
    <s v="Blair, Reyes and Woods"/>
    <s v="Cross-platform interactive synergy"/>
    <n v="5000"/>
    <n v="6423"/>
    <n v="0.28460000000000002"/>
    <x v="1"/>
    <n v="94"/>
    <s v="US"/>
    <s v="USD"/>
    <n v="1498366800"/>
    <n v="1499576400"/>
    <x v="398"/>
    <d v="2017-07-09T05:00:00"/>
    <b v="0"/>
    <b v="0"/>
    <s v="theater/plays"/>
    <n v="68.329787234042556"/>
    <x v="3"/>
    <s v="plays"/>
  </r>
  <r>
    <n v="421"/>
    <s v="Thomas-Lopez"/>
    <s v="User-centric fault-tolerant archive"/>
    <n v="9400"/>
    <n v="6015"/>
    <n v="-0.36010638297872338"/>
    <x v="0"/>
    <n v="118"/>
    <s v="US"/>
    <s v="USD"/>
    <n v="1498712400"/>
    <n v="1501304400"/>
    <x v="399"/>
    <d v="2017-07-29T05:00:00"/>
    <b v="0"/>
    <b v="1"/>
    <s v="technology/wearables"/>
    <n v="50.974576271186443"/>
    <x v="2"/>
    <s v="wearables"/>
  </r>
  <r>
    <n v="422"/>
    <s v="Brown, Davies and Pacheco"/>
    <s v="Reverse-engineered regional knowledge user"/>
    <n v="8700"/>
    <n v="11075"/>
    <n v="0.27298850574712646"/>
    <x v="1"/>
    <n v="205"/>
    <s v="US"/>
    <s v="USD"/>
    <n v="1271480400"/>
    <n v="1273208400"/>
    <x v="400"/>
    <d v="2010-05-07T05:00:00"/>
    <b v="0"/>
    <b v="1"/>
    <s v="theater/plays"/>
    <n v="54.024390243902438"/>
    <x v="3"/>
    <s v="plays"/>
  </r>
  <r>
    <n v="423"/>
    <s v="Jones-Riddle"/>
    <s v="Self-enabling real-time definition"/>
    <n v="147800"/>
    <n v="15723"/>
    <n v="-0.89361975642760483"/>
    <x v="0"/>
    <n v="162"/>
    <s v="US"/>
    <s v="USD"/>
    <n v="1316667600"/>
    <n v="1316840400"/>
    <x v="116"/>
    <d v="2011-09-24T05:00:00"/>
    <b v="0"/>
    <b v="1"/>
    <s v="food/food trucks"/>
    <n v="97.055555555555557"/>
    <x v="0"/>
    <s v="food trucks"/>
  </r>
  <r>
    <n v="424"/>
    <s v="Schmidt-Gomez"/>
    <s v="User-centric impactful projection"/>
    <n v="5100"/>
    <n v="2064"/>
    <n v="-0.59529411764705886"/>
    <x v="0"/>
    <n v="83"/>
    <s v="US"/>
    <s v="USD"/>
    <n v="1524027600"/>
    <n v="1524546000"/>
    <x v="401"/>
    <d v="2018-04-24T05:00:00"/>
    <b v="0"/>
    <b v="0"/>
    <s v="music/indie rock"/>
    <n v="24.867469879518072"/>
    <x v="1"/>
    <s v="indie rock"/>
  </r>
  <r>
    <n v="425"/>
    <s v="Sullivan, Davis and Booth"/>
    <s v="Vision-oriented actuating hardware"/>
    <n v="2700"/>
    <n v="7767"/>
    <n v="1.8766666666666667"/>
    <x v="1"/>
    <n v="92"/>
    <s v="US"/>
    <s v="USD"/>
    <n v="1438059600"/>
    <n v="1438578000"/>
    <x v="402"/>
    <d v="2015-08-03T05:00:00"/>
    <b v="0"/>
    <b v="0"/>
    <s v="photography/photography books"/>
    <n v="84.423913043478265"/>
    <x v="7"/>
    <s v="photography books"/>
  </r>
  <r>
    <n v="426"/>
    <s v="Edwards-Kane"/>
    <s v="Virtual leadingedge framework"/>
    <n v="1800"/>
    <n v="10313"/>
    <n v="4.7294444444444448"/>
    <x v="1"/>
    <n v="219"/>
    <s v="US"/>
    <s v="USD"/>
    <n v="1361944800"/>
    <n v="1362549600"/>
    <x v="403"/>
    <d v="2013-03-06T06:00:00"/>
    <b v="0"/>
    <b v="0"/>
    <s v="theater/plays"/>
    <n v="47.091324200913242"/>
    <x v="3"/>
    <s v="plays"/>
  </r>
  <r>
    <n v="427"/>
    <s v="Hicks, Wall and Webb"/>
    <s v="Managed discrete framework"/>
    <n v="174500"/>
    <n v="197018"/>
    <n v="0.1290429799426934"/>
    <x v="1"/>
    <n v="2526"/>
    <s v="US"/>
    <s v="USD"/>
    <n v="1410584400"/>
    <n v="1413349200"/>
    <x v="404"/>
    <d v="2014-10-15T05:00:00"/>
    <b v="0"/>
    <b v="1"/>
    <s v="theater/plays"/>
    <n v="77.996041171813147"/>
    <x v="3"/>
    <s v="plays"/>
  </r>
  <r>
    <n v="428"/>
    <s v="Mayer-Richmond"/>
    <s v="Progressive zero-defect capability"/>
    <n v="101400"/>
    <n v="47037"/>
    <n v="-0.53612426035502958"/>
    <x v="0"/>
    <n v="747"/>
    <s v="US"/>
    <s v="USD"/>
    <n v="1297404000"/>
    <n v="1298008800"/>
    <x v="405"/>
    <d v="2011-02-18T06:00:00"/>
    <b v="0"/>
    <b v="0"/>
    <s v="film &amp; video/animation"/>
    <n v="62.967871485943775"/>
    <x v="4"/>
    <s v="animation"/>
  </r>
  <r>
    <n v="429"/>
    <s v="Robles Ltd"/>
    <s v="Right-sized demand-driven adapter"/>
    <n v="191000"/>
    <n v="173191"/>
    <n v="-9.324083769633508E-2"/>
    <x v="3"/>
    <n v="2138"/>
    <s v="US"/>
    <s v="USD"/>
    <n v="1392012000"/>
    <n v="1394427600"/>
    <x v="406"/>
    <d v="2014-03-10T05:00:00"/>
    <b v="0"/>
    <b v="1"/>
    <s v="photography/photography books"/>
    <n v="81.006080449017773"/>
    <x v="7"/>
    <s v="photography books"/>
  </r>
  <r>
    <n v="430"/>
    <s v="Cochran Ltd"/>
    <s v="Re-engineered attitude-oriented frame"/>
    <n v="8100"/>
    <n v="5487"/>
    <n v="-0.3225925925925926"/>
    <x v="0"/>
    <n v="84"/>
    <s v="US"/>
    <s v="USD"/>
    <n v="1569733200"/>
    <n v="1572670800"/>
    <x v="407"/>
    <d v="2019-11-02T05:00:00"/>
    <b v="0"/>
    <b v="0"/>
    <s v="theater/plays"/>
    <n v="65.321428571428569"/>
    <x v="3"/>
    <s v="plays"/>
  </r>
  <r>
    <n v="431"/>
    <s v="Rosales LLC"/>
    <s v="Compatible multimedia utilization"/>
    <n v="5100"/>
    <n v="9817"/>
    <n v="0.92490196078431375"/>
    <x v="1"/>
    <n v="94"/>
    <s v="US"/>
    <s v="USD"/>
    <n v="1529643600"/>
    <n v="1531112400"/>
    <x v="408"/>
    <d v="2018-07-09T05:00:00"/>
    <b v="1"/>
    <b v="0"/>
    <s v="theater/plays"/>
    <n v="104.43617021276596"/>
    <x v="3"/>
    <s v="plays"/>
  </r>
  <r>
    <n v="432"/>
    <s v="Harper-Bryan"/>
    <s v="Re-contextualized dedicated hardware"/>
    <n v="7700"/>
    <n v="6369"/>
    <n v="-0.17285714285714285"/>
    <x v="0"/>
    <n v="91"/>
    <s v="US"/>
    <s v="USD"/>
    <n v="1399006800"/>
    <n v="1400734800"/>
    <x v="409"/>
    <d v="2014-05-22T05:00:00"/>
    <b v="0"/>
    <b v="0"/>
    <s v="theater/plays"/>
    <n v="69.989010989010993"/>
    <x v="3"/>
    <s v="plays"/>
  </r>
  <r>
    <n v="433"/>
    <s v="Potter, Harper and Everett"/>
    <s v="Decentralized composite paradigm"/>
    <n v="121400"/>
    <n v="65755"/>
    <n v="-0.45836079077429981"/>
    <x v="0"/>
    <n v="792"/>
    <s v="US"/>
    <s v="USD"/>
    <n v="1385359200"/>
    <n v="1386741600"/>
    <x v="410"/>
    <d v="2013-12-11T06:00:00"/>
    <b v="0"/>
    <b v="1"/>
    <s v="film &amp; video/documentary"/>
    <n v="83.023989898989896"/>
    <x v="4"/>
    <s v="documentary"/>
  </r>
  <r>
    <n v="434"/>
    <s v="Floyd-Sims"/>
    <s v="Cloned transitional hierarchy"/>
    <n v="5400"/>
    <n v="903"/>
    <n v="-0.83277777777777773"/>
    <x v="3"/>
    <n v="10"/>
    <s v="CA"/>
    <s v="CAD"/>
    <n v="1480572000"/>
    <n v="1481781600"/>
    <x v="411"/>
    <d v="2016-12-15T06:00:00"/>
    <b v="1"/>
    <b v="0"/>
    <s v="theater/plays"/>
    <n v="90.3"/>
    <x v="3"/>
    <s v="plays"/>
  </r>
  <r>
    <n v="435"/>
    <s v="Spence, Jackson and Kelly"/>
    <s v="Advanced discrete leverage"/>
    <n v="152400"/>
    <n v="178120"/>
    <n v="0.16876640419947506"/>
    <x v="1"/>
    <n v="1713"/>
    <s v="IT"/>
    <s v="EUR"/>
    <n v="1418623200"/>
    <n v="1419660000"/>
    <x v="412"/>
    <d v="2014-12-27T06:00:00"/>
    <b v="0"/>
    <b v="1"/>
    <s v="theater/plays"/>
    <n v="103.98131932282546"/>
    <x v="3"/>
    <s v="plays"/>
  </r>
  <r>
    <n v="436"/>
    <s v="King-Nguyen"/>
    <s v="Open-source incremental throughput"/>
    <n v="1300"/>
    <n v="13678"/>
    <n v="9.5215384615384622"/>
    <x v="1"/>
    <n v="249"/>
    <s v="US"/>
    <s v="USD"/>
    <n v="1555736400"/>
    <n v="1555822800"/>
    <x v="413"/>
    <d v="2019-04-21T05:00:00"/>
    <b v="0"/>
    <b v="0"/>
    <s v="music/jazz"/>
    <n v="54.931726907630519"/>
    <x v="1"/>
    <s v="jazz"/>
  </r>
  <r>
    <n v="437"/>
    <s v="Hansen Group"/>
    <s v="Centralized regional interface"/>
    <n v="8100"/>
    <n v="9969"/>
    <n v="0.23074074074074075"/>
    <x v="1"/>
    <n v="192"/>
    <s v="US"/>
    <s v="USD"/>
    <n v="1442120400"/>
    <n v="1442379600"/>
    <x v="414"/>
    <d v="2015-09-16T05:00:00"/>
    <b v="0"/>
    <b v="1"/>
    <s v="film &amp; video/animation"/>
    <n v="51.921875"/>
    <x v="4"/>
    <s v="animation"/>
  </r>
  <r>
    <n v="438"/>
    <s v="Mathis, Hall and Hansen"/>
    <s v="Streamlined web-enabled knowledgebase"/>
    <n v="8300"/>
    <n v="14827"/>
    <n v="0.78638554216867473"/>
    <x v="1"/>
    <n v="247"/>
    <s v="US"/>
    <s v="USD"/>
    <n v="1362376800"/>
    <n v="1364965200"/>
    <x v="415"/>
    <d v="2013-04-03T05:00:00"/>
    <b v="0"/>
    <b v="0"/>
    <s v="theater/plays"/>
    <n v="60.02834008097166"/>
    <x v="3"/>
    <s v="plays"/>
  </r>
  <r>
    <n v="439"/>
    <s v="Cummings Inc"/>
    <s v="Digitized transitional monitoring"/>
    <n v="28400"/>
    <n v="100900"/>
    <n v="2.5528169014084505"/>
    <x v="1"/>
    <n v="2293"/>
    <s v="US"/>
    <s v="USD"/>
    <n v="1478408400"/>
    <n v="1479016800"/>
    <x v="416"/>
    <d v="2016-11-13T06:00:00"/>
    <b v="0"/>
    <b v="0"/>
    <s v="film &amp; video/science fiction"/>
    <n v="44.003488879197555"/>
    <x v="4"/>
    <s v="science fiction"/>
  </r>
  <r>
    <n v="440"/>
    <s v="Miller-Poole"/>
    <s v="Networked optimal adapter"/>
    <n v="102500"/>
    <n v="165954"/>
    <n v="0.61906341463414638"/>
    <x v="1"/>
    <n v="3131"/>
    <s v="US"/>
    <s v="USD"/>
    <n v="1498798800"/>
    <n v="1499662800"/>
    <x v="417"/>
    <d v="2017-07-10T05:00:00"/>
    <b v="0"/>
    <b v="0"/>
    <s v="film &amp; video/television"/>
    <n v="53.003513254551258"/>
    <x v="4"/>
    <s v="television"/>
  </r>
  <r>
    <n v="441"/>
    <s v="Rodriguez-West"/>
    <s v="Automated optimal function"/>
    <n v="7000"/>
    <n v="1744"/>
    <n v="-0.75085714285714289"/>
    <x v="0"/>
    <n v="32"/>
    <s v="US"/>
    <s v="USD"/>
    <n v="1335416400"/>
    <n v="1337835600"/>
    <x v="418"/>
    <d v="2012-05-24T05:00:00"/>
    <b v="0"/>
    <b v="0"/>
    <s v="technology/wearables"/>
    <n v="54.5"/>
    <x v="2"/>
    <s v="wearables"/>
  </r>
  <r>
    <n v="442"/>
    <s v="Calderon, Bradford and Dean"/>
    <s v="Devolved system-worthy framework"/>
    <n v="5400"/>
    <n v="10731"/>
    <n v="0.98722222222222222"/>
    <x v="1"/>
    <n v="143"/>
    <s v="IT"/>
    <s v="EUR"/>
    <n v="1504328400"/>
    <n v="1505710800"/>
    <x v="419"/>
    <d v="2017-09-18T05:00:00"/>
    <b v="0"/>
    <b v="0"/>
    <s v="theater/plays"/>
    <n v="75.04195804195804"/>
    <x v="3"/>
    <s v="plays"/>
  </r>
  <r>
    <n v="443"/>
    <s v="Clark-Bowman"/>
    <s v="Stand-alone user-facing service-desk"/>
    <n v="9300"/>
    <n v="3232"/>
    <n v="-0.65247311827956989"/>
    <x v="3"/>
    <n v="90"/>
    <s v="US"/>
    <s v="USD"/>
    <n v="1285822800"/>
    <n v="1287464400"/>
    <x v="420"/>
    <d v="2010-10-19T05:00:00"/>
    <b v="0"/>
    <b v="0"/>
    <s v="theater/plays"/>
    <n v="35.911111111111111"/>
    <x v="3"/>
    <s v="plays"/>
  </r>
  <r>
    <n v="444"/>
    <s v="Hensley Ltd"/>
    <s v="Versatile global attitude"/>
    <n v="6200"/>
    <n v="10938"/>
    <n v="0.76419354838709674"/>
    <x v="1"/>
    <n v="296"/>
    <s v="US"/>
    <s v="USD"/>
    <n v="1311483600"/>
    <n v="1311656400"/>
    <x v="421"/>
    <d v="2011-07-26T05:00:00"/>
    <b v="0"/>
    <b v="1"/>
    <s v="music/indie rock"/>
    <n v="36.952702702702702"/>
    <x v="1"/>
    <s v="indie rock"/>
  </r>
  <r>
    <n v="445"/>
    <s v="Anderson-Pearson"/>
    <s v="Intuitive demand-driven Local Area Network"/>
    <n v="2100"/>
    <n v="10739"/>
    <n v="4.1138095238095236"/>
    <x v="1"/>
    <n v="170"/>
    <s v="US"/>
    <s v="USD"/>
    <n v="1291356000"/>
    <n v="1293170400"/>
    <x v="422"/>
    <d v="2010-12-24T06:00:00"/>
    <b v="0"/>
    <b v="1"/>
    <s v="theater/plays"/>
    <n v="63.170588235294119"/>
    <x v="3"/>
    <s v="plays"/>
  </r>
  <r>
    <n v="446"/>
    <s v="Martin, Martin and Solis"/>
    <s v="Assimilated uniform methodology"/>
    <n v="6800"/>
    <n v="5579"/>
    <n v="-0.17955882352941177"/>
    <x v="0"/>
    <n v="186"/>
    <s v="US"/>
    <s v="USD"/>
    <n v="1355810400"/>
    <n v="1355983200"/>
    <x v="423"/>
    <d v="2012-12-20T06:00:00"/>
    <b v="0"/>
    <b v="0"/>
    <s v="technology/wearables"/>
    <n v="29.99462365591398"/>
    <x v="2"/>
    <s v="wearables"/>
  </r>
  <r>
    <n v="447"/>
    <s v="Harrington-Harper"/>
    <s v="Self-enabling next generation algorithm"/>
    <n v="155200"/>
    <n v="37754"/>
    <n v="-0.75673969072164948"/>
    <x v="3"/>
    <n v="439"/>
    <s v="GB"/>
    <s v="GBP"/>
    <n v="1513663200"/>
    <n v="1515045600"/>
    <x v="424"/>
    <d v="2018-01-04T06:00:00"/>
    <b v="0"/>
    <b v="0"/>
    <s v="film &amp; video/television"/>
    <n v="86"/>
    <x v="4"/>
    <s v="television"/>
  </r>
  <r>
    <n v="448"/>
    <s v="Price and Sons"/>
    <s v="Object-based demand-driven strategy"/>
    <n v="89900"/>
    <n v="45384"/>
    <n v="-0.49517241379310345"/>
    <x v="0"/>
    <n v="605"/>
    <s v="US"/>
    <s v="USD"/>
    <n v="1365915600"/>
    <n v="1366088400"/>
    <x v="425"/>
    <d v="2013-04-16T05:00:00"/>
    <b v="0"/>
    <b v="1"/>
    <s v="games/video games"/>
    <n v="75.014876033057845"/>
    <x v="6"/>
    <s v="video games"/>
  </r>
  <r>
    <n v="449"/>
    <s v="Cuevas-Morales"/>
    <s v="Public-key coherent ability"/>
    <n v="900"/>
    <n v="8703"/>
    <n v="8.67"/>
    <x v="1"/>
    <n v="86"/>
    <s v="DK"/>
    <s v="DKK"/>
    <n v="1551852000"/>
    <n v="1553317200"/>
    <x v="426"/>
    <d v="2019-03-23T05:00:00"/>
    <b v="0"/>
    <b v="0"/>
    <s v="games/video games"/>
    <n v="101.19767441860465"/>
    <x v="6"/>
    <s v="video games"/>
  </r>
  <r>
    <n v="450"/>
    <s v="Delgado-Hatfield"/>
    <s v="Up-sized composite success"/>
    <n v="100"/>
    <n v="4"/>
    <n v="-0.96"/>
    <x v="0"/>
    <n v="1"/>
    <s v="CA"/>
    <s v="CAD"/>
    <n v="1540098000"/>
    <n v="1542088800"/>
    <x v="427"/>
    <d v="2018-11-13T06:00:00"/>
    <b v="0"/>
    <b v="0"/>
    <s v="film &amp; video/animation"/>
    <n v="4"/>
    <x v="4"/>
    <s v="animation"/>
  </r>
  <r>
    <n v="451"/>
    <s v="Padilla-Porter"/>
    <s v="Innovative exuding matrix"/>
    <n v="148400"/>
    <n v="182302"/>
    <n v="0.22845013477088949"/>
    <x v="1"/>
    <n v="6286"/>
    <s v="US"/>
    <s v="USD"/>
    <n v="1500440400"/>
    <n v="1503118800"/>
    <x v="428"/>
    <d v="2017-08-19T05:00:00"/>
    <b v="0"/>
    <b v="0"/>
    <s v="music/rock"/>
    <n v="29.001272669424118"/>
    <x v="1"/>
    <s v="rock"/>
  </r>
  <r>
    <n v="452"/>
    <s v="Morris Group"/>
    <s v="Realigned impactful artificial intelligence"/>
    <n v="4800"/>
    <n v="3045"/>
    <n v="-0.36562499999999998"/>
    <x v="0"/>
    <n v="31"/>
    <s v="US"/>
    <s v="USD"/>
    <n v="1278392400"/>
    <n v="1278478800"/>
    <x v="429"/>
    <d v="2010-07-07T05:00:00"/>
    <b v="0"/>
    <b v="0"/>
    <s v="film &amp; video/drama"/>
    <n v="98.225806451612897"/>
    <x v="4"/>
    <s v="drama"/>
  </r>
  <r>
    <n v="453"/>
    <s v="Saunders Ltd"/>
    <s v="Multi-layered multi-tasking secured line"/>
    <n v="182400"/>
    <n v="102749"/>
    <n v="-0.43668311403508769"/>
    <x v="0"/>
    <n v="1181"/>
    <s v="US"/>
    <s v="USD"/>
    <n v="1480572000"/>
    <n v="1484114400"/>
    <x v="411"/>
    <d v="2017-01-11T06:00:00"/>
    <b v="0"/>
    <b v="0"/>
    <s v="film &amp; video/science fiction"/>
    <n v="87.001693480101608"/>
    <x v="4"/>
    <s v="science fiction"/>
  </r>
  <r>
    <n v="454"/>
    <s v="Woods Inc"/>
    <s v="Upgradable upward-trending portal"/>
    <n v="4000"/>
    <n v="1763"/>
    <n v="-0.55925000000000002"/>
    <x v="0"/>
    <n v="39"/>
    <s v="US"/>
    <s v="USD"/>
    <n v="1382331600"/>
    <n v="1385445600"/>
    <x v="430"/>
    <d v="2013-11-26T06:00:00"/>
    <b v="0"/>
    <b v="1"/>
    <s v="film &amp; video/drama"/>
    <n v="45.205128205128204"/>
    <x v="4"/>
    <s v="drama"/>
  </r>
  <r>
    <n v="455"/>
    <s v="Villanueva, Wright and Richardson"/>
    <s v="Profit-focused global product"/>
    <n v="116500"/>
    <n v="137904"/>
    <n v="0.18372532188841201"/>
    <x v="1"/>
    <n v="3727"/>
    <s v="US"/>
    <s v="USD"/>
    <n v="1316754000"/>
    <n v="1318741200"/>
    <x v="431"/>
    <d v="2011-10-16T05:00:00"/>
    <b v="0"/>
    <b v="0"/>
    <s v="theater/plays"/>
    <n v="37.001341561577675"/>
    <x v="3"/>
    <s v="plays"/>
  </r>
  <r>
    <n v="456"/>
    <s v="Wilson, Brooks and Clark"/>
    <s v="Operative well-modulated data-warehouse"/>
    <n v="146400"/>
    <n v="152438"/>
    <n v="4.1243169398907105E-2"/>
    <x v="1"/>
    <n v="1605"/>
    <s v="US"/>
    <s v="USD"/>
    <n v="1518242400"/>
    <n v="1518242400"/>
    <x v="432"/>
    <d v="2018-02-10T06:00:00"/>
    <b v="0"/>
    <b v="1"/>
    <s v="music/indie rock"/>
    <n v="94.976947040498445"/>
    <x v="1"/>
    <s v="indie rock"/>
  </r>
  <r>
    <n v="457"/>
    <s v="Sheppard, Smith and Spence"/>
    <s v="Cloned asymmetric functionalities"/>
    <n v="5000"/>
    <n v="1332"/>
    <n v="-0.73360000000000003"/>
    <x v="0"/>
    <n v="46"/>
    <s v="US"/>
    <s v="USD"/>
    <n v="1476421200"/>
    <n v="1476594000"/>
    <x v="433"/>
    <d v="2016-10-16T05:00:00"/>
    <b v="0"/>
    <b v="0"/>
    <s v="theater/plays"/>
    <n v="28.956521739130434"/>
    <x v="3"/>
    <s v="plays"/>
  </r>
  <r>
    <n v="458"/>
    <s v="Wise, Thompson and Allen"/>
    <s v="Pre-emptive neutral portal"/>
    <n v="33800"/>
    <n v="118706"/>
    <n v="2.5120118343195266"/>
    <x v="1"/>
    <n v="2120"/>
    <s v="US"/>
    <s v="USD"/>
    <n v="1269752400"/>
    <n v="1273554000"/>
    <x v="434"/>
    <d v="2010-05-11T05:00:00"/>
    <b v="0"/>
    <b v="0"/>
    <s v="theater/plays"/>
    <n v="55.993396226415094"/>
    <x v="3"/>
    <s v="plays"/>
  </r>
  <r>
    <n v="459"/>
    <s v="Lane, Ryan and Chapman"/>
    <s v="Switchable demand-driven help-desk"/>
    <n v="6300"/>
    <n v="5674"/>
    <n v="-9.9365079365079365E-2"/>
    <x v="0"/>
    <n v="105"/>
    <s v="US"/>
    <s v="USD"/>
    <n v="1419746400"/>
    <n v="1421906400"/>
    <x v="435"/>
    <d v="2015-01-22T06:00:00"/>
    <b v="0"/>
    <b v="0"/>
    <s v="film &amp; video/documentary"/>
    <n v="54.038095238095238"/>
    <x v="4"/>
    <s v="documentary"/>
  </r>
  <r>
    <n v="460"/>
    <s v="Rich, Alvarez and King"/>
    <s v="Business-focused static ability"/>
    <n v="2400"/>
    <n v="4119"/>
    <n v="0.71625000000000005"/>
    <x v="1"/>
    <n v="50"/>
    <s v="US"/>
    <s v="USD"/>
    <n v="1281330000"/>
    <n v="1281589200"/>
    <x v="8"/>
    <d v="2010-08-12T05:00:00"/>
    <b v="0"/>
    <b v="0"/>
    <s v="theater/plays"/>
    <n v="82.38"/>
    <x v="3"/>
    <s v="plays"/>
  </r>
  <r>
    <n v="461"/>
    <s v="Terry-Salinas"/>
    <s v="Networked secondary structure"/>
    <n v="98800"/>
    <n v="139354"/>
    <n v="0.4104655870445344"/>
    <x v="1"/>
    <n v="2080"/>
    <s v="US"/>
    <s v="USD"/>
    <n v="1398661200"/>
    <n v="1400389200"/>
    <x v="436"/>
    <d v="2014-05-18T05:00:00"/>
    <b v="0"/>
    <b v="0"/>
    <s v="film &amp; video/drama"/>
    <n v="66.997115384615384"/>
    <x v="4"/>
    <s v="drama"/>
  </r>
  <r>
    <n v="462"/>
    <s v="Wang-Rodriguez"/>
    <s v="Total multimedia website"/>
    <n v="188800"/>
    <n v="57734"/>
    <n v="-0.69420550847457629"/>
    <x v="0"/>
    <n v="535"/>
    <s v="US"/>
    <s v="USD"/>
    <n v="1359525600"/>
    <n v="1362808800"/>
    <x v="385"/>
    <d v="2013-03-09T06:00:00"/>
    <b v="0"/>
    <b v="0"/>
    <s v="games/mobile games"/>
    <n v="107.91401869158878"/>
    <x v="6"/>
    <s v="mobile games"/>
  </r>
  <r>
    <n v="463"/>
    <s v="Mckee-Hill"/>
    <s v="Cross-platform upward-trending parallelism"/>
    <n v="134300"/>
    <n v="145265"/>
    <n v="8.1645569620253169E-2"/>
    <x v="1"/>
    <n v="2105"/>
    <s v="US"/>
    <s v="USD"/>
    <n v="1388469600"/>
    <n v="1388815200"/>
    <x v="437"/>
    <d v="2014-01-04T06:00:00"/>
    <b v="0"/>
    <b v="0"/>
    <s v="film &amp; video/animation"/>
    <n v="69.009501187648453"/>
    <x v="4"/>
    <s v="animation"/>
  </r>
  <r>
    <n v="464"/>
    <s v="Gomez LLC"/>
    <s v="Pre-emptive mission-critical hardware"/>
    <n v="71200"/>
    <n v="95020"/>
    <n v="0.33455056179775283"/>
    <x v="1"/>
    <n v="2436"/>
    <s v="US"/>
    <s v="USD"/>
    <n v="1518328800"/>
    <n v="1519538400"/>
    <x v="438"/>
    <d v="2018-02-25T06:00:00"/>
    <b v="0"/>
    <b v="0"/>
    <s v="theater/plays"/>
    <n v="39.006568144499177"/>
    <x v="3"/>
    <s v="plays"/>
  </r>
  <r>
    <n v="465"/>
    <s v="Gonzalez-Robbins"/>
    <s v="Up-sized responsive protocol"/>
    <n v="4700"/>
    <n v="8829"/>
    <n v="0.87851063829787235"/>
    <x v="1"/>
    <n v="80"/>
    <s v="US"/>
    <s v="USD"/>
    <n v="1517032800"/>
    <n v="1517810400"/>
    <x v="439"/>
    <d v="2018-02-05T06:00:00"/>
    <b v="0"/>
    <b v="0"/>
    <s v="publishing/translations"/>
    <n v="110.3625"/>
    <x v="5"/>
    <s v="translations"/>
  </r>
  <r>
    <n v="466"/>
    <s v="Obrien and Sons"/>
    <s v="Pre-emptive transitional frame"/>
    <n v="1200"/>
    <n v="3984"/>
    <n v="2.3199999999999998"/>
    <x v="1"/>
    <n v="42"/>
    <s v="US"/>
    <s v="USD"/>
    <n v="1368594000"/>
    <n v="1370581200"/>
    <x v="440"/>
    <d v="2013-06-07T05:00:00"/>
    <b v="0"/>
    <b v="1"/>
    <s v="technology/wearables"/>
    <n v="94.857142857142861"/>
    <x v="2"/>
    <s v="wearables"/>
  </r>
  <r>
    <n v="467"/>
    <s v="Shaw Ltd"/>
    <s v="Profit-focused content-based application"/>
    <n v="1400"/>
    <n v="8053"/>
    <n v="4.7521428571428572"/>
    <x v="1"/>
    <n v="139"/>
    <s v="CA"/>
    <s v="CAD"/>
    <n v="1448258400"/>
    <n v="1448863200"/>
    <x v="441"/>
    <d v="2015-11-30T06:00:00"/>
    <b v="0"/>
    <b v="1"/>
    <s v="technology/web"/>
    <n v="57.935251798561154"/>
    <x v="2"/>
    <s v="web"/>
  </r>
  <r>
    <n v="468"/>
    <s v="Hughes Inc"/>
    <s v="Streamlined neutral analyzer"/>
    <n v="4000"/>
    <n v="1620"/>
    <n v="-0.59499999999999997"/>
    <x v="0"/>
    <n v="16"/>
    <s v="US"/>
    <s v="USD"/>
    <n v="1555218000"/>
    <n v="1556600400"/>
    <x v="442"/>
    <d v="2019-04-30T05:00:00"/>
    <b v="0"/>
    <b v="0"/>
    <s v="theater/plays"/>
    <n v="101.25"/>
    <x v="3"/>
    <s v="plays"/>
  </r>
  <r>
    <n v="469"/>
    <s v="Olsen-Ryan"/>
    <s v="Assimilated neutral utilization"/>
    <n v="5600"/>
    <n v="10328"/>
    <n v="0.84428571428571431"/>
    <x v="1"/>
    <n v="159"/>
    <s v="US"/>
    <s v="USD"/>
    <n v="1431925200"/>
    <n v="1432098000"/>
    <x v="443"/>
    <d v="2015-05-20T05:00:00"/>
    <b v="0"/>
    <b v="0"/>
    <s v="film &amp; video/drama"/>
    <n v="64.95597484276729"/>
    <x v="4"/>
    <s v="drama"/>
  </r>
  <r>
    <n v="470"/>
    <s v="Grimes, Holland and Sloan"/>
    <s v="Extended dedicated archive"/>
    <n v="3600"/>
    <n v="10289"/>
    <n v="1.8580555555555556"/>
    <x v="1"/>
    <n v="381"/>
    <s v="US"/>
    <s v="USD"/>
    <n v="1481522400"/>
    <n v="1482127200"/>
    <x v="315"/>
    <d v="2016-12-19T06:00:00"/>
    <b v="0"/>
    <b v="0"/>
    <s v="technology/wearables"/>
    <n v="27.00524934383202"/>
    <x v="2"/>
    <s v="wearables"/>
  </r>
  <r>
    <n v="471"/>
    <s v="Perry and Sons"/>
    <s v="Configurable static help-desk"/>
    <n v="3100"/>
    <n v="9889"/>
    <n v="2.19"/>
    <x v="1"/>
    <n v="194"/>
    <s v="GB"/>
    <s v="GBP"/>
    <n v="1335934800"/>
    <n v="1335934800"/>
    <x v="444"/>
    <d v="2012-05-02T05:00:00"/>
    <b v="0"/>
    <b v="1"/>
    <s v="food/food trucks"/>
    <n v="50.97422680412371"/>
    <x v="0"/>
    <s v="food trucks"/>
  </r>
  <r>
    <n v="472"/>
    <s v="Turner, Young and Collins"/>
    <s v="Self-enabling clear-thinking framework"/>
    <n v="153800"/>
    <n v="60342"/>
    <n v="-0.60765929778933681"/>
    <x v="0"/>
    <n v="575"/>
    <s v="US"/>
    <s v="USD"/>
    <n v="1552280400"/>
    <n v="1556946000"/>
    <x v="445"/>
    <d v="2019-05-04T05:00:00"/>
    <b v="0"/>
    <b v="0"/>
    <s v="music/rock"/>
    <n v="104.94260869565217"/>
    <x v="1"/>
    <s v="rock"/>
  </r>
  <r>
    <n v="473"/>
    <s v="Richardson Inc"/>
    <s v="Assimilated fault-tolerant capacity"/>
    <n v="5000"/>
    <n v="8907"/>
    <n v="0.78139999999999998"/>
    <x v="1"/>
    <n v="106"/>
    <s v="US"/>
    <s v="USD"/>
    <n v="1529989200"/>
    <n v="1530075600"/>
    <x v="446"/>
    <d v="2018-06-27T05:00:00"/>
    <b v="0"/>
    <b v="0"/>
    <s v="music/electric music"/>
    <n v="84.028301886792448"/>
    <x v="1"/>
    <s v="electric music"/>
  </r>
  <r>
    <n v="474"/>
    <s v="Santos-Young"/>
    <s v="Enhanced neutral ability"/>
    <n v="4000"/>
    <n v="14606"/>
    <n v="2.6515"/>
    <x v="1"/>
    <n v="142"/>
    <s v="US"/>
    <s v="USD"/>
    <n v="1418709600"/>
    <n v="1418796000"/>
    <x v="447"/>
    <d v="2014-12-17T06:00:00"/>
    <b v="0"/>
    <b v="0"/>
    <s v="film &amp; video/television"/>
    <n v="102.85915492957747"/>
    <x v="4"/>
    <s v="television"/>
  </r>
  <r>
    <n v="475"/>
    <s v="Nichols Ltd"/>
    <s v="Function-based attitude-oriented groupware"/>
    <n v="7400"/>
    <n v="8432"/>
    <n v="0.13945945945945945"/>
    <x v="1"/>
    <n v="211"/>
    <s v="US"/>
    <s v="USD"/>
    <n v="1372136400"/>
    <n v="1372482000"/>
    <x v="448"/>
    <d v="2013-06-29T05:00:00"/>
    <b v="0"/>
    <b v="1"/>
    <s v="publishing/translations"/>
    <n v="39.962085308056871"/>
    <x v="5"/>
    <s v="translations"/>
  </r>
  <r>
    <n v="476"/>
    <s v="Murphy PLC"/>
    <s v="Optional solution-oriented instruction set"/>
    <n v="191500"/>
    <n v="57122"/>
    <n v="-0.70171279373368145"/>
    <x v="0"/>
    <n v="1120"/>
    <s v="US"/>
    <s v="USD"/>
    <n v="1533877200"/>
    <n v="1534395600"/>
    <x v="342"/>
    <d v="2018-08-16T05:00:00"/>
    <b v="0"/>
    <b v="0"/>
    <s v="publishing/fiction"/>
    <n v="51.001785714285717"/>
    <x v="5"/>
    <s v="fiction"/>
  </r>
  <r>
    <n v="477"/>
    <s v="Hogan, Porter and Rivera"/>
    <s v="Organic object-oriented core"/>
    <n v="8500"/>
    <n v="4613"/>
    <n v="-0.45729411764705885"/>
    <x v="0"/>
    <n v="113"/>
    <s v="US"/>
    <s v="USD"/>
    <n v="1309064400"/>
    <n v="1311397200"/>
    <x v="449"/>
    <d v="2011-07-23T05:00:00"/>
    <b v="0"/>
    <b v="0"/>
    <s v="film &amp; video/science fiction"/>
    <n v="40.823008849557525"/>
    <x v="4"/>
    <s v="science fiction"/>
  </r>
  <r>
    <n v="478"/>
    <s v="Lyons LLC"/>
    <s v="Balanced impactful circuit"/>
    <n v="68800"/>
    <n v="162603"/>
    <n v="1.3634156976744185"/>
    <x v="1"/>
    <n v="2756"/>
    <s v="US"/>
    <s v="USD"/>
    <n v="1425877200"/>
    <n v="1426914000"/>
    <x v="450"/>
    <d v="2015-03-21T05:00:00"/>
    <b v="0"/>
    <b v="0"/>
    <s v="technology/wearables"/>
    <n v="58.999637155297535"/>
    <x v="2"/>
    <s v="wearables"/>
  </r>
  <r>
    <n v="479"/>
    <s v="Long-Greene"/>
    <s v="Future-proofed heuristic encryption"/>
    <n v="2400"/>
    <n v="12310"/>
    <n v="4.1291666666666664"/>
    <x v="1"/>
    <n v="173"/>
    <s v="GB"/>
    <s v="GBP"/>
    <n v="1501304400"/>
    <n v="1501477200"/>
    <x v="451"/>
    <d v="2017-07-31T05:00:00"/>
    <b v="0"/>
    <b v="0"/>
    <s v="food/food trucks"/>
    <n v="71.156069364161851"/>
    <x v="0"/>
    <s v="food trucks"/>
  </r>
  <r>
    <n v="480"/>
    <s v="Robles-Hudson"/>
    <s v="Balanced bifurcated leverage"/>
    <n v="8600"/>
    <n v="8656"/>
    <n v="6.5116279069767444E-3"/>
    <x v="1"/>
    <n v="87"/>
    <s v="US"/>
    <s v="USD"/>
    <n v="1268287200"/>
    <n v="1269061200"/>
    <x v="452"/>
    <d v="2010-03-20T05:00:00"/>
    <b v="0"/>
    <b v="1"/>
    <s v="photography/photography books"/>
    <n v="99.494252873563212"/>
    <x v="7"/>
    <s v="photography books"/>
  </r>
  <r>
    <n v="481"/>
    <s v="Mcclure LLC"/>
    <s v="Sharable discrete budgetary management"/>
    <n v="196600"/>
    <n v="159931"/>
    <n v="-0.18651576805696846"/>
    <x v="0"/>
    <n v="1538"/>
    <s v="US"/>
    <s v="USD"/>
    <n v="1412139600"/>
    <n v="1415772000"/>
    <x v="453"/>
    <d v="2014-11-12T06:00:00"/>
    <b v="0"/>
    <b v="1"/>
    <s v="theater/plays"/>
    <n v="103.98634590377114"/>
    <x v="3"/>
    <s v="plays"/>
  </r>
  <r>
    <n v="482"/>
    <s v="Martin, Russell and Baker"/>
    <s v="Focused solution-oriented instruction set"/>
    <n v="4200"/>
    <n v="689"/>
    <n v="-0.835952380952381"/>
    <x v="0"/>
    <n v="9"/>
    <s v="US"/>
    <s v="USD"/>
    <n v="1330063200"/>
    <n v="1331013600"/>
    <x v="454"/>
    <d v="2012-03-06T06:00:00"/>
    <b v="0"/>
    <b v="1"/>
    <s v="publishing/fiction"/>
    <n v="76.555555555555557"/>
    <x v="5"/>
    <s v="fiction"/>
  </r>
  <r>
    <n v="483"/>
    <s v="Rice-Parker"/>
    <s v="Down-sized actuating infrastructure"/>
    <n v="91400"/>
    <n v="48236"/>
    <n v="-0.47225382932166304"/>
    <x v="0"/>
    <n v="554"/>
    <s v="US"/>
    <s v="USD"/>
    <n v="1576130400"/>
    <n v="1576735200"/>
    <x v="455"/>
    <d v="2019-12-19T06:00:00"/>
    <b v="0"/>
    <b v="0"/>
    <s v="theater/plays"/>
    <n v="87.068592057761734"/>
    <x v="3"/>
    <s v="plays"/>
  </r>
  <r>
    <n v="484"/>
    <s v="Landry Inc"/>
    <s v="Synergistic cohesive adapter"/>
    <n v="29600"/>
    <n v="77021"/>
    <n v="1.6020608108108108"/>
    <x v="1"/>
    <n v="1572"/>
    <s v="GB"/>
    <s v="GBP"/>
    <n v="1407128400"/>
    <n v="1411362000"/>
    <x v="456"/>
    <d v="2014-09-22T05:00:00"/>
    <b v="0"/>
    <b v="1"/>
    <s v="food/food trucks"/>
    <n v="48.99554707379135"/>
    <x v="0"/>
    <s v="food trucks"/>
  </r>
  <r>
    <n v="485"/>
    <s v="Richards-Davis"/>
    <s v="Quality-focused mission-critical structure"/>
    <n v="90600"/>
    <n v="27844"/>
    <n v="-0.69267108167770419"/>
    <x v="0"/>
    <n v="648"/>
    <s v="GB"/>
    <s v="GBP"/>
    <n v="1560142800"/>
    <n v="1563685200"/>
    <x v="457"/>
    <d v="2019-07-21T05:00:00"/>
    <b v="0"/>
    <b v="0"/>
    <s v="theater/plays"/>
    <n v="42.969135802469133"/>
    <x v="3"/>
    <s v="plays"/>
  </r>
  <r>
    <n v="486"/>
    <s v="Davis, Cox and Fox"/>
    <s v="Compatible exuding Graphical User Interface"/>
    <n v="5200"/>
    <n v="702"/>
    <n v="-0.86499999999999999"/>
    <x v="0"/>
    <n v="21"/>
    <s v="GB"/>
    <s v="GBP"/>
    <n v="1520575200"/>
    <n v="1521867600"/>
    <x v="458"/>
    <d v="2018-03-24T05:00:00"/>
    <b v="0"/>
    <b v="1"/>
    <s v="publishing/translations"/>
    <n v="33.428571428571431"/>
    <x v="5"/>
    <s v="translations"/>
  </r>
  <r>
    <n v="487"/>
    <s v="Smith-Wallace"/>
    <s v="Monitored 24/7 time-frame"/>
    <n v="110300"/>
    <n v="197024"/>
    <n v="0.78625566636446054"/>
    <x v="1"/>
    <n v="2346"/>
    <s v="US"/>
    <s v="USD"/>
    <n v="1492664400"/>
    <n v="1495515600"/>
    <x v="459"/>
    <d v="2017-05-23T05:00:00"/>
    <b v="0"/>
    <b v="0"/>
    <s v="theater/plays"/>
    <n v="83.982949701619773"/>
    <x v="3"/>
    <s v="plays"/>
  </r>
  <r>
    <n v="488"/>
    <s v="Cordova, Shaw and Wang"/>
    <s v="Virtual secondary open architecture"/>
    <n v="5300"/>
    <n v="11663"/>
    <n v="1.2005660377358491"/>
    <x v="1"/>
    <n v="115"/>
    <s v="US"/>
    <s v="USD"/>
    <n v="1454479200"/>
    <n v="1455948000"/>
    <x v="460"/>
    <d v="2016-02-20T06:00:00"/>
    <b v="0"/>
    <b v="0"/>
    <s v="theater/plays"/>
    <n v="101.41739130434783"/>
    <x v="3"/>
    <s v="plays"/>
  </r>
  <r>
    <n v="489"/>
    <s v="Clark Inc"/>
    <s v="Down-sized mobile time-frame"/>
    <n v="9200"/>
    <n v="9339"/>
    <n v="1.5108695652173912E-2"/>
    <x v="1"/>
    <n v="85"/>
    <s v="IT"/>
    <s v="EUR"/>
    <n v="1281934800"/>
    <n v="1282366800"/>
    <x v="461"/>
    <d v="2010-08-21T05:00:00"/>
    <b v="0"/>
    <b v="0"/>
    <s v="technology/wearables"/>
    <n v="109.87058823529412"/>
    <x v="2"/>
    <s v="wearables"/>
  </r>
  <r>
    <n v="490"/>
    <s v="Young and Sons"/>
    <s v="Innovative disintermediate encryption"/>
    <n v="2400"/>
    <n v="4596"/>
    <n v="0.91500000000000004"/>
    <x v="1"/>
    <n v="144"/>
    <s v="US"/>
    <s v="USD"/>
    <n v="1573970400"/>
    <n v="1574575200"/>
    <x v="462"/>
    <d v="2019-11-24T06:00:00"/>
    <b v="0"/>
    <b v="0"/>
    <s v="journalism/audio"/>
    <n v="31.916666666666668"/>
    <x v="8"/>
    <s v="audio"/>
  </r>
  <r>
    <n v="491"/>
    <s v="Henson PLC"/>
    <s v="Universal contextually-based knowledgebase"/>
    <n v="56800"/>
    <n v="173437"/>
    <n v="2.0534683098591549"/>
    <x v="1"/>
    <n v="2443"/>
    <s v="US"/>
    <s v="USD"/>
    <n v="1372654800"/>
    <n v="1374901200"/>
    <x v="463"/>
    <d v="2013-07-27T05:00:00"/>
    <b v="0"/>
    <b v="1"/>
    <s v="food/food trucks"/>
    <n v="70.993450675399103"/>
    <x v="0"/>
    <s v="food trucks"/>
  </r>
  <r>
    <n v="492"/>
    <s v="Garcia Group"/>
    <s v="Persevering interactive matrix"/>
    <n v="191000"/>
    <n v="45831"/>
    <n v="-0.76004712041884814"/>
    <x v="3"/>
    <n v="595"/>
    <s v="US"/>
    <s v="USD"/>
    <n v="1275886800"/>
    <n v="1278910800"/>
    <x v="464"/>
    <d v="2010-07-12T05:00:00"/>
    <b v="1"/>
    <b v="1"/>
    <s v="film &amp; video/shorts"/>
    <n v="77.026890756302521"/>
    <x v="4"/>
    <s v="shorts"/>
  </r>
  <r>
    <n v="493"/>
    <s v="Adams, Walker and Wong"/>
    <s v="Seamless background framework"/>
    <n v="900"/>
    <n v="6514"/>
    <n v="6.2377777777777776"/>
    <x v="1"/>
    <n v="64"/>
    <s v="US"/>
    <s v="USD"/>
    <n v="1561784400"/>
    <n v="1562907600"/>
    <x v="465"/>
    <d v="2019-07-12T05:00:00"/>
    <b v="0"/>
    <b v="0"/>
    <s v="photography/photography books"/>
    <n v="101.78125"/>
    <x v="7"/>
    <s v="photography books"/>
  </r>
  <r>
    <n v="494"/>
    <s v="Hopkins-Browning"/>
    <s v="Balanced upward-trending productivity"/>
    <n v="2500"/>
    <n v="13684"/>
    <n v="4.4736000000000002"/>
    <x v="1"/>
    <n v="268"/>
    <s v="US"/>
    <s v="USD"/>
    <n v="1332392400"/>
    <n v="1332478800"/>
    <x v="466"/>
    <d v="2012-03-23T05:00:00"/>
    <b v="0"/>
    <b v="0"/>
    <s v="technology/wearables"/>
    <n v="51.059701492537314"/>
    <x v="2"/>
    <s v="wearables"/>
  </r>
  <r>
    <n v="495"/>
    <s v="Bell, Edwards and Andersen"/>
    <s v="Centralized clear-thinking solution"/>
    <n v="3200"/>
    <n v="13264"/>
    <n v="3.145"/>
    <x v="1"/>
    <n v="195"/>
    <s v="DK"/>
    <s v="DKK"/>
    <n v="1402376400"/>
    <n v="1402722000"/>
    <x v="467"/>
    <d v="2014-06-14T05:00:00"/>
    <b v="0"/>
    <b v="0"/>
    <s v="theater/plays"/>
    <n v="68.02051282051282"/>
    <x v="3"/>
    <s v="plays"/>
  </r>
  <r>
    <n v="496"/>
    <s v="Morales Group"/>
    <s v="Optimized bi-directional extranet"/>
    <n v="183800"/>
    <n v="1667"/>
    <n v="-0.99093035908596305"/>
    <x v="0"/>
    <n v="54"/>
    <s v="US"/>
    <s v="USD"/>
    <n v="1495342800"/>
    <n v="1496811600"/>
    <x v="468"/>
    <d v="2017-06-07T05:00:00"/>
    <b v="0"/>
    <b v="0"/>
    <s v="film &amp; video/animation"/>
    <n v="30.87037037037037"/>
    <x v="4"/>
    <s v="animation"/>
  </r>
  <r>
    <n v="497"/>
    <s v="Lucero Group"/>
    <s v="Intuitive actuating benchmark"/>
    <n v="9800"/>
    <n v="3349"/>
    <n v="-0.65826530612244893"/>
    <x v="0"/>
    <n v="120"/>
    <s v="US"/>
    <s v="USD"/>
    <n v="1482213600"/>
    <n v="1482213600"/>
    <x v="469"/>
    <d v="2016-12-20T06:00:00"/>
    <b v="0"/>
    <b v="1"/>
    <s v="technology/wearables"/>
    <n v="27.908333333333335"/>
    <x v="2"/>
    <s v="wearables"/>
  </r>
  <r>
    <n v="498"/>
    <s v="Smith, Brown and Davis"/>
    <s v="Devolved background project"/>
    <n v="193400"/>
    <n v="46317"/>
    <n v="-0.76051189245087902"/>
    <x v="0"/>
    <n v="579"/>
    <s v="DK"/>
    <s v="DKK"/>
    <n v="1420092000"/>
    <n v="1420264800"/>
    <x v="470"/>
    <d v="2015-01-03T06:00:00"/>
    <b v="0"/>
    <b v="0"/>
    <s v="technology/web"/>
    <n v="79.994818652849744"/>
    <x v="2"/>
    <s v="web"/>
  </r>
  <r>
    <n v="499"/>
    <s v="Hunt Group"/>
    <s v="Reverse-engineered executive emulation"/>
    <n v="163800"/>
    <n v="78743"/>
    <n v="-0.51927350427350427"/>
    <x v="0"/>
    <n v="2072"/>
    <s v="US"/>
    <s v="USD"/>
    <n v="1458018000"/>
    <n v="1458450000"/>
    <x v="471"/>
    <d v="2016-03-20T05:00:00"/>
    <b v="0"/>
    <b v="1"/>
    <s v="film &amp; video/documentary"/>
    <n v="38.003378378378379"/>
    <x v="4"/>
    <s v="documentary"/>
  </r>
  <r>
    <n v="500"/>
    <s v="Valdez Ltd"/>
    <s v="Team-oriented clear-thinking matrix"/>
    <n v="100"/>
    <n v="0"/>
    <n v="-1"/>
    <x v="0"/>
    <n v="0"/>
    <s v="US"/>
    <s v="USD"/>
    <n v="1367384400"/>
    <n v="1369803600"/>
    <x v="472"/>
    <d v="2013-05-29T05:00:00"/>
    <b v="0"/>
    <b v="1"/>
    <s v="theater/plays"/>
    <n v="0"/>
    <x v="3"/>
    <s v="plays"/>
  </r>
  <r>
    <n v="501"/>
    <s v="Mccann-Le"/>
    <s v="Focused coherent methodology"/>
    <n v="153600"/>
    <n v="107743"/>
    <n v="-0.29854817708333331"/>
    <x v="0"/>
    <n v="1796"/>
    <s v="US"/>
    <s v="USD"/>
    <n v="1363064400"/>
    <n v="1363237200"/>
    <x v="473"/>
    <d v="2013-03-14T05:00:00"/>
    <b v="0"/>
    <b v="0"/>
    <s v="film &amp; video/documentary"/>
    <n v="59.990534521158132"/>
    <x v="4"/>
    <s v="documentary"/>
  </r>
  <r>
    <n v="502"/>
    <s v="Johnson Inc"/>
    <s v="Reduced context-sensitive complexity"/>
    <n v="1300"/>
    <n v="6889"/>
    <n v="4.2992307692307694"/>
    <x v="1"/>
    <n v="186"/>
    <s v="AU"/>
    <s v="AUD"/>
    <n v="1343365200"/>
    <n v="1345870800"/>
    <x v="474"/>
    <d v="2012-08-25T05:00:00"/>
    <b v="0"/>
    <b v="1"/>
    <s v="games/video games"/>
    <n v="37.037634408602152"/>
    <x v="6"/>
    <s v="video games"/>
  </r>
  <r>
    <n v="503"/>
    <s v="Collins LLC"/>
    <s v="Decentralized 4thgeneration time-frame"/>
    <n v="25500"/>
    <n v="45983"/>
    <n v="0.80325490196078431"/>
    <x v="1"/>
    <n v="460"/>
    <s v="US"/>
    <s v="USD"/>
    <n v="1435726800"/>
    <n v="1437454800"/>
    <x v="72"/>
    <d v="2015-07-21T05:00:00"/>
    <b v="0"/>
    <b v="0"/>
    <s v="film &amp; video/drama"/>
    <n v="99.963043478260872"/>
    <x v="4"/>
    <s v="drama"/>
  </r>
  <r>
    <n v="504"/>
    <s v="Smith-Miller"/>
    <s v="De-engineered cohesive moderator"/>
    <n v="7500"/>
    <n v="6924"/>
    <n v="-7.6799999999999993E-2"/>
    <x v="0"/>
    <n v="62"/>
    <s v="IT"/>
    <s v="EUR"/>
    <n v="1431925200"/>
    <n v="1432011600"/>
    <x v="443"/>
    <d v="2015-05-19T05:00:00"/>
    <b v="0"/>
    <b v="0"/>
    <s v="music/rock"/>
    <n v="111.6774193548387"/>
    <x v="1"/>
    <s v="rock"/>
  </r>
  <r>
    <n v="505"/>
    <s v="Jensen-Vargas"/>
    <s v="Ameliorated explicit parallelism"/>
    <n v="89900"/>
    <n v="12497"/>
    <n v="-0.86098998887652944"/>
    <x v="0"/>
    <n v="347"/>
    <s v="US"/>
    <s v="USD"/>
    <n v="1362722400"/>
    <n v="1366347600"/>
    <x v="475"/>
    <d v="2013-04-19T05:00:00"/>
    <b v="0"/>
    <b v="1"/>
    <s v="publishing/radio &amp; podcasts"/>
    <n v="36.014409221902014"/>
    <x v="5"/>
    <s v="radio &amp; podcasts"/>
  </r>
  <r>
    <n v="506"/>
    <s v="Robles, Bell and Gonzalez"/>
    <s v="Customizable background monitoring"/>
    <n v="18000"/>
    <n v="166874"/>
    <n v="8.2707777777777771"/>
    <x v="1"/>
    <n v="2528"/>
    <s v="US"/>
    <s v="USD"/>
    <n v="1511416800"/>
    <n v="1512885600"/>
    <x v="81"/>
    <d v="2017-12-10T06:00:00"/>
    <b v="0"/>
    <b v="1"/>
    <s v="theater/plays"/>
    <n v="66.010284810126578"/>
    <x v="3"/>
    <s v="plays"/>
  </r>
  <r>
    <n v="507"/>
    <s v="Turner, Miller and Francis"/>
    <s v="Compatible well-modulated budgetary management"/>
    <n v="2100"/>
    <n v="837"/>
    <n v="-0.60142857142857142"/>
    <x v="0"/>
    <n v="19"/>
    <s v="US"/>
    <s v="USD"/>
    <n v="1365483600"/>
    <n v="1369717200"/>
    <x v="476"/>
    <d v="2013-05-28T05:00:00"/>
    <b v="0"/>
    <b v="1"/>
    <s v="technology/web"/>
    <n v="44.05263157894737"/>
    <x v="2"/>
    <s v="web"/>
  </r>
  <r>
    <n v="508"/>
    <s v="Roberts Group"/>
    <s v="Up-sized radical pricing structure"/>
    <n v="172700"/>
    <n v="193820"/>
    <n v="0.12229299363057325"/>
    <x v="1"/>
    <n v="3657"/>
    <s v="US"/>
    <s v="USD"/>
    <n v="1532840400"/>
    <n v="1534654800"/>
    <x v="192"/>
    <d v="2018-08-19T05:00:00"/>
    <b v="0"/>
    <b v="0"/>
    <s v="theater/plays"/>
    <n v="52.999726551818434"/>
    <x v="3"/>
    <s v="plays"/>
  </r>
  <r>
    <n v="509"/>
    <s v="White LLC"/>
    <s v="Robust zero-defect project"/>
    <n v="168500"/>
    <n v="119510"/>
    <n v="-0.29074183976261125"/>
    <x v="0"/>
    <n v="1258"/>
    <s v="US"/>
    <s v="USD"/>
    <n v="1336194000"/>
    <n v="1337058000"/>
    <x v="477"/>
    <d v="2012-05-15T05:00:00"/>
    <b v="0"/>
    <b v="0"/>
    <s v="theater/plays"/>
    <n v="95"/>
    <x v="3"/>
    <s v="plays"/>
  </r>
  <r>
    <n v="510"/>
    <s v="Best, Miller and Thomas"/>
    <s v="Re-engineered mobile task-force"/>
    <n v="7800"/>
    <n v="9289"/>
    <n v="0.19089743589743591"/>
    <x v="1"/>
    <n v="131"/>
    <s v="AU"/>
    <s v="AUD"/>
    <n v="1527742800"/>
    <n v="1529816400"/>
    <x v="478"/>
    <d v="2018-06-24T05:00:00"/>
    <b v="0"/>
    <b v="0"/>
    <s v="film &amp; video/drama"/>
    <n v="70.908396946564892"/>
    <x v="4"/>
    <s v="drama"/>
  </r>
  <r>
    <n v="511"/>
    <s v="Smith-Mullins"/>
    <s v="User-centric intangible neural-net"/>
    <n v="147800"/>
    <n v="35498"/>
    <n v="-0.7598240866035183"/>
    <x v="0"/>
    <n v="362"/>
    <s v="US"/>
    <s v="USD"/>
    <n v="1564030800"/>
    <n v="1564894800"/>
    <x v="479"/>
    <d v="2019-08-04T05:00:00"/>
    <b v="0"/>
    <b v="0"/>
    <s v="theater/plays"/>
    <n v="98.060773480662988"/>
    <x v="3"/>
    <s v="plays"/>
  </r>
  <r>
    <n v="512"/>
    <s v="Williams-Walsh"/>
    <s v="Organized explicit core"/>
    <n v="9100"/>
    <n v="12678"/>
    <n v="0.3931868131868132"/>
    <x v="1"/>
    <n v="239"/>
    <s v="US"/>
    <s v="USD"/>
    <n v="1404536400"/>
    <n v="1404622800"/>
    <x v="480"/>
    <d v="2014-07-06T05:00:00"/>
    <b v="0"/>
    <b v="1"/>
    <s v="games/video games"/>
    <n v="53.046025104602514"/>
    <x v="6"/>
    <s v="video games"/>
  </r>
  <r>
    <n v="513"/>
    <s v="Harrison, Blackwell and Mendez"/>
    <s v="Synchronized 6thgeneration adapter"/>
    <n v="8300"/>
    <n v="3260"/>
    <n v="-0.60722891566265058"/>
    <x v="3"/>
    <n v="35"/>
    <s v="US"/>
    <s v="USD"/>
    <n v="1284008400"/>
    <n v="1284181200"/>
    <x v="180"/>
    <d v="2010-09-11T05:00:00"/>
    <b v="0"/>
    <b v="0"/>
    <s v="film &amp; video/television"/>
    <n v="93.142857142857139"/>
    <x v="4"/>
    <s v="television"/>
  </r>
  <r>
    <n v="514"/>
    <s v="Sanchez, Bradley and Flores"/>
    <s v="Centralized motivating capacity"/>
    <n v="138700"/>
    <n v="31123"/>
    <n v="-0.77560922855082914"/>
    <x v="3"/>
    <n v="528"/>
    <s v="CH"/>
    <s v="CHF"/>
    <n v="1386309600"/>
    <n v="1386741600"/>
    <x v="481"/>
    <d v="2013-12-11T06:00:00"/>
    <b v="0"/>
    <b v="1"/>
    <s v="music/rock"/>
    <n v="58.945075757575758"/>
    <x v="1"/>
    <s v="rock"/>
  </r>
  <r>
    <n v="515"/>
    <s v="Cox LLC"/>
    <s v="Phased 24hour flexibility"/>
    <n v="8600"/>
    <n v="4797"/>
    <n v="-0.44220930232558142"/>
    <x v="0"/>
    <n v="133"/>
    <s v="CA"/>
    <s v="CAD"/>
    <n v="1324620000"/>
    <n v="1324792800"/>
    <x v="482"/>
    <d v="2011-12-25T06:00:00"/>
    <b v="0"/>
    <b v="1"/>
    <s v="theater/plays"/>
    <n v="36.067669172932334"/>
    <x v="3"/>
    <s v="plays"/>
  </r>
  <r>
    <n v="516"/>
    <s v="Morales-Odonnell"/>
    <s v="Exclusive 5thgeneration structure"/>
    <n v="125400"/>
    <n v="53324"/>
    <n v="-0.57476874003189793"/>
    <x v="0"/>
    <n v="846"/>
    <s v="US"/>
    <s v="USD"/>
    <n v="1281070800"/>
    <n v="1284354000"/>
    <x v="194"/>
    <d v="2010-09-13T05:00:00"/>
    <b v="0"/>
    <b v="0"/>
    <s v="publishing/nonfiction"/>
    <n v="63.030732860520096"/>
    <x v="5"/>
    <s v="nonfiction"/>
  </r>
  <r>
    <n v="517"/>
    <s v="Ramirez LLC"/>
    <s v="Multi-tiered maximized orchestration"/>
    <n v="5900"/>
    <n v="6608"/>
    <n v="0.12"/>
    <x v="1"/>
    <n v="78"/>
    <s v="US"/>
    <s v="USD"/>
    <n v="1493960400"/>
    <n v="1494392400"/>
    <x v="483"/>
    <d v="2017-05-10T05:00:00"/>
    <b v="0"/>
    <b v="0"/>
    <s v="food/food trucks"/>
    <n v="84.717948717948715"/>
    <x v="0"/>
    <s v="food trucks"/>
  </r>
  <r>
    <n v="518"/>
    <s v="Ramirez Group"/>
    <s v="Open-architected uniform instruction set"/>
    <n v="8800"/>
    <n v="622"/>
    <n v="-0.92931818181818182"/>
    <x v="0"/>
    <n v="10"/>
    <s v="US"/>
    <s v="USD"/>
    <n v="1519365600"/>
    <n v="1519538400"/>
    <x v="484"/>
    <d v="2018-02-25T06:00:00"/>
    <b v="0"/>
    <b v="1"/>
    <s v="film &amp; video/animation"/>
    <n v="62.2"/>
    <x v="4"/>
    <s v="animation"/>
  </r>
  <r>
    <n v="519"/>
    <s v="Marsh-Coleman"/>
    <s v="Exclusive asymmetric analyzer"/>
    <n v="177700"/>
    <n v="180802"/>
    <n v="1.7456387169386606E-2"/>
    <x v="1"/>
    <n v="1773"/>
    <s v="US"/>
    <s v="USD"/>
    <n v="1420696800"/>
    <n v="1421906400"/>
    <x v="355"/>
    <d v="2015-01-22T06:00:00"/>
    <b v="0"/>
    <b v="1"/>
    <s v="music/rock"/>
    <n v="101.97518330513255"/>
    <x v="1"/>
    <s v="rock"/>
  </r>
  <r>
    <n v="520"/>
    <s v="Frederick, Jenkins and Collins"/>
    <s v="Organic radical collaboration"/>
    <n v="800"/>
    <n v="3406"/>
    <n v="3.2574999999999998"/>
    <x v="1"/>
    <n v="32"/>
    <s v="US"/>
    <s v="USD"/>
    <n v="1555650000"/>
    <n v="1555909200"/>
    <x v="485"/>
    <d v="2019-04-22T05:00:00"/>
    <b v="0"/>
    <b v="0"/>
    <s v="theater/plays"/>
    <n v="106.4375"/>
    <x v="3"/>
    <s v="plays"/>
  </r>
  <r>
    <n v="521"/>
    <s v="Wilson Ltd"/>
    <s v="Function-based multi-state software"/>
    <n v="7600"/>
    <n v="11061"/>
    <n v="0.45539473684210524"/>
    <x v="1"/>
    <n v="369"/>
    <s v="US"/>
    <s v="USD"/>
    <n v="1471928400"/>
    <n v="1472446800"/>
    <x v="486"/>
    <d v="2016-08-29T05:00:00"/>
    <b v="0"/>
    <b v="1"/>
    <s v="film &amp; video/drama"/>
    <n v="29.975609756097562"/>
    <x v="4"/>
    <s v="drama"/>
  </r>
  <r>
    <n v="522"/>
    <s v="Cline, Peterson and Lowery"/>
    <s v="Innovative static budgetary management"/>
    <n v="50500"/>
    <n v="16389"/>
    <n v="-0.67546534653465351"/>
    <x v="0"/>
    <n v="191"/>
    <s v="US"/>
    <s v="USD"/>
    <n v="1341291600"/>
    <n v="1342328400"/>
    <x v="487"/>
    <d v="2012-07-15T05:00:00"/>
    <b v="0"/>
    <b v="0"/>
    <s v="film &amp; video/shorts"/>
    <n v="85.806282722513089"/>
    <x v="4"/>
    <s v="shorts"/>
  </r>
  <r>
    <n v="523"/>
    <s v="Underwood, James and Jones"/>
    <s v="Triple-buffered holistic ability"/>
    <n v="900"/>
    <n v="6303"/>
    <n v="6.003333333333333"/>
    <x v="1"/>
    <n v="89"/>
    <s v="US"/>
    <s v="USD"/>
    <n v="1267682400"/>
    <n v="1268114400"/>
    <x v="488"/>
    <d v="2010-03-09T06:00:00"/>
    <b v="0"/>
    <b v="0"/>
    <s v="film &amp; video/shorts"/>
    <n v="70.82022471910112"/>
    <x v="4"/>
    <s v="shorts"/>
  </r>
  <r>
    <n v="524"/>
    <s v="Johnson-Contreras"/>
    <s v="Diverse scalable superstructure"/>
    <n v="96700"/>
    <n v="81136"/>
    <n v="-0.16095139607032058"/>
    <x v="0"/>
    <n v="1979"/>
    <s v="US"/>
    <s v="USD"/>
    <n v="1272258000"/>
    <n v="1273381200"/>
    <x v="489"/>
    <d v="2010-05-09T05:00:00"/>
    <b v="0"/>
    <b v="0"/>
    <s v="theater/plays"/>
    <n v="40.998484082870135"/>
    <x v="3"/>
    <s v="plays"/>
  </r>
  <r>
    <n v="525"/>
    <s v="Greene, Lloyd and Sims"/>
    <s v="Balanced leadingedge data-warehouse"/>
    <n v="2100"/>
    <n v="1768"/>
    <n v="-0.15809523809523809"/>
    <x v="0"/>
    <n v="63"/>
    <s v="US"/>
    <s v="USD"/>
    <n v="1290492000"/>
    <n v="1290837600"/>
    <x v="490"/>
    <d v="2010-11-27T06:00:00"/>
    <b v="0"/>
    <b v="0"/>
    <s v="technology/wearables"/>
    <n v="28.063492063492063"/>
    <x v="2"/>
    <s v="wearables"/>
  </r>
  <r>
    <n v="526"/>
    <s v="Smith-Sparks"/>
    <s v="Digitized bandwidth-monitored open architecture"/>
    <n v="8300"/>
    <n v="12944"/>
    <n v="0.55951807228915662"/>
    <x v="1"/>
    <n v="147"/>
    <s v="US"/>
    <s v="USD"/>
    <n v="1451109600"/>
    <n v="1454306400"/>
    <x v="312"/>
    <d v="2016-02-01T06:00:00"/>
    <b v="0"/>
    <b v="1"/>
    <s v="theater/plays"/>
    <n v="88.054421768707485"/>
    <x v="3"/>
    <s v="plays"/>
  </r>
  <r>
    <n v="527"/>
    <s v="Rosario-Smith"/>
    <s v="Enterprise-wide intermediate portal"/>
    <n v="189200"/>
    <n v="188480"/>
    <n v="-3.8054968287526427E-3"/>
    <x v="0"/>
    <n v="6080"/>
    <s v="CA"/>
    <s v="CAD"/>
    <n v="1454652000"/>
    <n v="1457762400"/>
    <x v="491"/>
    <d v="2016-03-12T06:00:00"/>
    <b v="0"/>
    <b v="0"/>
    <s v="film &amp; video/animation"/>
    <n v="31"/>
    <x v="4"/>
    <s v="animation"/>
  </r>
  <r>
    <n v="528"/>
    <s v="Avila, Ford and Welch"/>
    <s v="Focused leadingedge matrix"/>
    <n v="9000"/>
    <n v="7227"/>
    <n v="-0.19700000000000001"/>
    <x v="0"/>
    <n v="80"/>
    <s v="GB"/>
    <s v="GBP"/>
    <n v="1385186400"/>
    <n v="1389074400"/>
    <x v="492"/>
    <d v="2014-01-07T06:00:00"/>
    <b v="0"/>
    <b v="0"/>
    <s v="music/indie rock"/>
    <n v="90.337500000000006"/>
    <x v="1"/>
    <s v="indie rock"/>
  </r>
  <r>
    <n v="529"/>
    <s v="Gallegos Inc"/>
    <s v="Seamless logistical encryption"/>
    <n v="5100"/>
    <n v="574"/>
    <n v="-0.88745098039215686"/>
    <x v="0"/>
    <n v="9"/>
    <s v="US"/>
    <s v="USD"/>
    <n v="1399698000"/>
    <n v="1402117200"/>
    <x v="493"/>
    <d v="2014-06-07T05:00:00"/>
    <b v="0"/>
    <b v="0"/>
    <s v="games/video games"/>
    <n v="63.777777777777779"/>
    <x v="6"/>
    <s v="video games"/>
  </r>
  <r>
    <n v="530"/>
    <s v="Morrow, Santiago and Soto"/>
    <s v="Stand-alone human-resource workforce"/>
    <n v="105000"/>
    <n v="96328"/>
    <n v="-8.2590476190476186E-2"/>
    <x v="0"/>
    <n v="1784"/>
    <s v="US"/>
    <s v="USD"/>
    <n v="1283230800"/>
    <n v="1284440400"/>
    <x v="494"/>
    <d v="2010-09-14T05:00:00"/>
    <b v="0"/>
    <b v="1"/>
    <s v="publishing/fiction"/>
    <n v="53.995515695067262"/>
    <x v="5"/>
    <s v="fiction"/>
  </r>
  <r>
    <n v="531"/>
    <s v="Berry-Richardson"/>
    <s v="Automated zero tolerance implementation"/>
    <n v="186700"/>
    <n v="178338"/>
    <n v="-4.4788430637386183E-2"/>
    <x v="2"/>
    <n v="3640"/>
    <s v="CH"/>
    <s v="CHF"/>
    <n v="1384149600"/>
    <n v="1388988000"/>
    <x v="495"/>
    <d v="2014-01-06T06:00:00"/>
    <b v="0"/>
    <b v="0"/>
    <s v="games/video games"/>
    <n v="48.993956043956047"/>
    <x v="6"/>
    <s v="video games"/>
  </r>
  <r>
    <n v="532"/>
    <s v="Cordova-Torres"/>
    <s v="Pre-emptive grid-enabled contingency"/>
    <n v="1600"/>
    <n v="8046"/>
    <n v="4.0287499999999996"/>
    <x v="1"/>
    <n v="126"/>
    <s v="CA"/>
    <s v="CAD"/>
    <n v="1516860000"/>
    <n v="1516946400"/>
    <x v="496"/>
    <d v="2018-01-26T06:00:00"/>
    <b v="0"/>
    <b v="0"/>
    <s v="theater/plays"/>
    <n v="63.857142857142854"/>
    <x v="3"/>
    <s v="plays"/>
  </r>
  <r>
    <n v="533"/>
    <s v="Holt, Bernard and Johnson"/>
    <s v="Multi-lateral didactic encoding"/>
    <n v="115600"/>
    <n v="184086"/>
    <n v="0.59243944636678203"/>
    <x v="1"/>
    <n v="2218"/>
    <s v="GB"/>
    <s v="GBP"/>
    <n v="1374642000"/>
    <n v="1377752400"/>
    <x v="497"/>
    <d v="2013-08-29T05:00:00"/>
    <b v="0"/>
    <b v="0"/>
    <s v="music/indie rock"/>
    <n v="82.996393146979258"/>
    <x v="1"/>
    <s v="indie rock"/>
  </r>
  <r>
    <n v="534"/>
    <s v="Clark, Mccormick and Mendoza"/>
    <s v="Self-enabling didactic orchestration"/>
    <n v="89100"/>
    <n v="13385"/>
    <n v="-0.84977553310886644"/>
    <x v="0"/>
    <n v="243"/>
    <s v="US"/>
    <s v="USD"/>
    <n v="1534482000"/>
    <n v="1534568400"/>
    <x v="498"/>
    <d v="2018-08-18T05:00:00"/>
    <b v="0"/>
    <b v="1"/>
    <s v="film &amp; video/drama"/>
    <n v="55.08230452674897"/>
    <x v="4"/>
    <s v="drama"/>
  </r>
  <r>
    <n v="535"/>
    <s v="Garrison LLC"/>
    <s v="Profit-focused 24/7 data-warehouse"/>
    <n v="2600"/>
    <n v="12533"/>
    <n v="3.8203846153846155"/>
    <x v="1"/>
    <n v="202"/>
    <s v="IT"/>
    <s v="EUR"/>
    <n v="1528434000"/>
    <n v="1528606800"/>
    <x v="499"/>
    <d v="2018-06-10T05:00:00"/>
    <b v="0"/>
    <b v="1"/>
    <s v="theater/plays"/>
    <n v="62.044554455445542"/>
    <x v="3"/>
    <s v="plays"/>
  </r>
  <r>
    <n v="536"/>
    <s v="Shannon-Olson"/>
    <s v="Enhanced methodical middleware"/>
    <n v="9800"/>
    <n v="14697"/>
    <n v="0.4996938775510204"/>
    <x v="1"/>
    <n v="140"/>
    <s v="IT"/>
    <s v="EUR"/>
    <n v="1282626000"/>
    <n v="1284872400"/>
    <x v="500"/>
    <d v="2010-09-19T05:00:00"/>
    <b v="0"/>
    <b v="0"/>
    <s v="publishing/fiction"/>
    <n v="104.97857142857143"/>
    <x v="5"/>
    <s v="fiction"/>
  </r>
  <r>
    <n v="537"/>
    <s v="Murillo-Mcfarland"/>
    <s v="Synchronized client-driven projection"/>
    <n v="84400"/>
    <n v="98935"/>
    <n v="0.17221563981042654"/>
    <x v="1"/>
    <n v="1052"/>
    <s v="DK"/>
    <s v="DKK"/>
    <n v="1535605200"/>
    <n v="1537592400"/>
    <x v="501"/>
    <d v="2018-09-22T05:00:00"/>
    <b v="1"/>
    <b v="1"/>
    <s v="film &amp; video/documentary"/>
    <n v="94.044676806083643"/>
    <x v="4"/>
    <s v="documentary"/>
  </r>
  <r>
    <n v="538"/>
    <s v="Young, Gilbert and Escobar"/>
    <s v="Networked didactic time-frame"/>
    <n v="151300"/>
    <n v="57034"/>
    <n v="-0.62304031725049569"/>
    <x v="0"/>
    <n v="1296"/>
    <s v="US"/>
    <s v="USD"/>
    <n v="1379826000"/>
    <n v="1381208400"/>
    <x v="502"/>
    <d v="2013-10-08T05:00:00"/>
    <b v="0"/>
    <b v="0"/>
    <s v="games/mobile games"/>
    <n v="44.007716049382715"/>
    <x v="6"/>
    <s v="mobile games"/>
  </r>
  <r>
    <n v="539"/>
    <s v="Thomas, Welch and Santana"/>
    <s v="Assimilated exuding toolset"/>
    <n v="9800"/>
    <n v="7120"/>
    <n v="-0.27346938775510204"/>
    <x v="0"/>
    <n v="77"/>
    <s v="US"/>
    <s v="USD"/>
    <n v="1561957200"/>
    <n v="1562475600"/>
    <x v="503"/>
    <d v="2019-07-07T05:00:00"/>
    <b v="0"/>
    <b v="1"/>
    <s v="food/food trucks"/>
    <n v="92.467532467532465"/>
    <x v="0"/>
    <s v="food trucks"/>
  </r>
  <r>
    <n v="540"/>
    <s v="Brown-Pena"/>
    <s v="Front-line client-server secured line"/>
    <n v="5300"/>
    <n v="14097"/>
    <n v="1.6598113207547169"/>
    <x v="1"/>
    <n v="247"/>
    <s v="US"/>
    <s v="USD"/>
    <n v="1525496400"/>
    <n v="1527397200"/>
    <x v="504"/>
    <d v="2018-05-27T05:00:00"/>
    <b v="0"/>
    <b v="0"/>
    <s v="photography/photography books"/>
    <n v="57.072874493927124"/>
    <x v="7"/>
    <s v="photography books"/>
  </r>
  <r>
    <n v="541"/>
    <s v="Holder, Caldwell and Vance"/>
    <s v="Polarized systemic Internet solution"/>
    <n v="178000"/>
    <n v="43086"/>
    <n v="-0.75794382022471907"/>
    <x v="0"/>
    <n v="395"/>
    <s v="IT"/>
    <s v="EUR"/>
    <n v="1433912400"/>
    <n v="1436158800"/>
    <x v="505"/>
    <d v="2015-07-06T05:00:00"/>
    <b v="0"/>
    <b v="0"/>
    <s v="games/mobile games"/>
    <n v="109.07848101265823"/>
    <x v="6"/>
    <s v="mobile games"/>
  </r>
  <r>
    <n v="542"/>
    <s v="Harrison-Bridges"/>
    <s v="Profit-focused exuding moderator"/>
    <n v="77000"/>
    <n v="1930"/>
    <n v="-0.97493506493506499"/>
    <x v="0"/>
    <n v="49"/>
    <s v="GB"/>
    <s v="GBP"/>
    <n v="1453442400"/>
    <n v="1456034400"/>
    <x v="506"/>
    <d v="2016-02-21T06:00:00"/>
    <b v="0"/>
    <b v="0"/>
    <s v="music/indie rock"/>
    <n v="39.387755102040813"/>
    <x v="1"/>
    <s v="indie rock"/>
  </r>
  <r>
    <n v="543"/>
    <s v="Johnson, Murphy and Peterson"/>
    <s v="Cross-group high-level moderator"/>
    <n v="84900"/>
    <n v="13864"/>
    <n v="-0.83670200235571257"/>
    <x v="0"/>
    <n v="180"/>
    <s v="US"/>
    <s v="USD"/>
    <n v="1378875600"/>
    <n v="1380171600"/>
    <x v="507"/>
    <d v="2013-09-26T05:00:00"/>
    <b v="0"/>
    <b v="0"/>
    <s v="games/video games"/>
    <n v="77.022222222222226"/>
    <x v="6"/>
    <s v="video games"/>
  </r>
  <r>
    <n v="544"/>
    <s v="Taylor Inc"/>
    <s v="Public-key 3rdgeneration system engine"/>
    <n v="2800"/>
    <n v="7742"/>
    <n v="1.7649999999999999"/>
    <x v="1"/>
    <n v="84"/>
    <s v="US"/>
    <s v="USD"/>
    <n v="1452232800"/>
    <n v="1453356000"/>
    <x v="508"/>
    <d v="2016-01-21T06:00:00"/>
    <b v="0"/>
    <b v="0"/>
    <s v="music/rock"/>
    <n v="92.166666666666671"/>
    <x v="1"/>
    <s v="rock"/>
  </r>
  <r>
    <n v="545"/>
    <s v="Deleon and Sons"/>
    <s v="Organized value-added access"/>
    <n v="184800"/>
    <n v="164109"/>
    <n v="-0.11196428571428571"/>
    <x v="0"/>
    <n v="2690"/>
    <s v="US"/>
    <s v="USD"/>
    <n v="1577253600"/>
    <n v="1578981600"/>
    <x v="509"/>
    <d v="2020-01-14T06:00:00"/>
    <b v="0"/>
    <b v="0"/>
    <s v="theater/plays"/>
    <n v="61.007063197026021"/>
    <x v="3"/>
    <s v="plays"/>
  </r>
  <r>
    <n v="546"/>
    <s v="Benjamin, Paul and Ferguson"/>
    <s v="Cloned global Graphical User Interface"/>
    <n v="4200"/>
    <n v="6870"/>
    <n v="0.63571428571428568"/>
    <x v="1"/>
    <n v="88"/>
    <s v="US"/>
    <s v="USD"/>
    <n v="1537160400"/>
    <n v="1537419600"/>
    <x v="510"/>
    <d v="2018-09-20T05:00:00"/>
    <b v="0"/>
    <b v="1"/>
    <s v="theater/plays"/>
    <n v="78.068181818181813"/>
    <x v="3"/>
    <s v="plays"/>
  </r>
  <r>
    <n v="547"/>
    <s v="Hardin-Dixon"/>
    <s v="Focused solution-oriented matrix"/>
    <n v="1300"/>
    <n v="12597"/>
    <n v="8.69"/>
    <x v="1"/>
    <n v="156"/>
    <s v="US"/>
    <s v="USD"/>
    <n v="1422165600"/>
    <n v="1423202400"/>
    <x v="511"/>
    <d v="2015-02-06T06:00:00"/>
    <b v="0"/>
    <b v="0"/>
    <s v="film &amp; video/drama"/>
    <n v="80.75"/>
    <x v="4"/>
    <s v="drama"/>
  </r>
  <r>
    <n v="548"/>
    <s v="York-Pitts"/>
    <s v="Monitored discrete toolset"/>
    <n v="66100"/>
    <n v="179074"/>
    <n v="1.7091376701966716"/>
    <x v="1"/>
    <n v="2985"/>
    <s v="US"/>
    <s v="USD"/>
    <n v="1459486800"/>
    <n v="1460610000"/>
    <x v="512"/>
    <d v="2016-04-14T05:00:00"/>
    <b v="0"/>
    <b v="0"/>
    <s v="theater/plays"/>
    <n v="59.991289782244557"/>
    <x v="3"/>
    <s v="plays"/>
  </r>
  <r>
    <n v="549"/>
    <s v="Jarvis and Sons"/>
    <s v="Business-focused intermediate system engine"/>
    <n v="29500"/>
    <n v="83843"/>
    <n v="1.8421355932203389"/>
    <x v="1"/>
    <n v="762"/>
    <s v="US"/>
    <s v="USD"/>
    <n v="1369717200"/>
    <n v="1370494800"/>
    <x v="513"/>
    <d v="2013-06-06T05:00:00"/>
    <b v="0"/>
    <b v="0"/>
    <s v="technology/wearables"/>
    <n v="110.03018372703411"/>
    <x v="2"/>
    <s v="wearables"/>
  </r>
  <r>
    <n v="550"/>
    <s v="Morrison-Henderson"/>
    <s v="De-engineered disintermediate encoding"/>
    <n v="100"/>
    <n v="4"/>
    <n v="-0.96"/>
    <x v="3"/>
    <n v="1"/>
    <s v="CH"/>
    <s v="CHF"/>
    <n v="1330495200"/>
    <n v="1332306000"/>
    <x v="514"/>
    <d v="2012-03-21T05:00:00"/>
    <b v="0"/>
    <b v="0"/>
    <s v="music/indie rock"/>
    <n v="4"/>
    <x v="1"/>
    <s v="indie rock"/>
  </r>
  <r>
    <n v="551"/>
    <s v="Martin-James"/>
    <s v="Streamlined upward-trending analyzer"/>
    <n v="180100"/>
    <n v="105598"/>
    <n v="-0.41367018323153804"/>
    <x v="0"/>
    <n v="2779"/>
    <s v="AU"/>
    <s v="AUD"/>
    <n v="1419055200"/>
    <n v="1422511200"/>
    <x v="515"/>
    <d v="2015-01-29T06:00:00"/>
    <b v="0"/>
    <b v="1"/>
    <s v="technology/web"/>
    <n v="37.99856063332134"/>
    <x v="2"/>
    <s v="web"/>
  </r>
  <r>
    <n v="552"/>
    <s v="Mercer, Solomon and Singleton"/>
    <s v="Distributed human-resource policy"/>
    <n v="9000"/>
    <n v="8866"/>
    <n v="-1.4888888888888889E-2"/>
    <x v="0"/>
    <n v="92"/>
    <s v="US"/>
    <s v="USD"/>
    <n v="1480140000"/>
    <n v="1480312800"/>
    <x v="516"/>
    <d v="2016-11-28T06:00:00"/>
    <b v="0"/>
    <b v="0"/>
    <s v="theater/plays"/>
    <n v="96.369565217391298"/>
    <x v="3"/>
    <s v="plays"/>
  </r>
  <r>
    <n v="553"/>
    <s v="Dougherty, Austin and Mills"/>
    <s v="De-engineered 5thgeneration contingency"/>
    <n v="170600"/>
    <n v="75022"/>
    <n v="-0.56024618991793673"/>
    <x v="0"/>
    <n v="1028"/>
    <s v="US"/>
    <s v="USD"/>
    <n v="1293948000"/>
    <n v="1294034400"/>
    <x v="517"/>
    <d v="2011-01-03T06:00:00"/>
    <b v="0"/>
    <b v="0"/>
    <s v="music/rock"/>
    <n v="72.978599221789878"/>
    <x v="1"/>
    <s v="rock"/>
  </r>
  <r>
    <n v="554"/>
    <s v="Ritter PLC"/>
    <s v="Multi-channeled upward-trending application"/>
    <n v="9500"/>
    <n v="14408"/>
    <n v="0.51663157894736844"/>
    <x v="1"/>
    <n v="554"/>
    <s v="CA"/>
    <s v="CAD"/>
    <n v="1482127200"/>
    <n v="1482645600"/>
    <x v="518"/>
    <d v="2016-12-25T06:00:00"/>
    <b v="0"/>
    <b v="0"/>
    <s v="music/indie rock"/>
    <n v="26.007220216606498"/>
    <x v="1"/>
    <s v="indie rock"/>
  </r>
  <r>
    <n v="555"/>
    <s v="Anderson Group"/>
    <s v="Organic maximized database"/>
    <n v="6300"/>
    <n v="14089"/>
    <n v="1.2363492063492063"/>
    <x v="1"/>
    <n v="135"/>
    <s v="DK"/>
    <s v="DKK"/>
    <n v="1396414800"/>
    <n v="1399093200"/>
    <x v="519"/>
    <d v="2014-05-03T05:00:00"/>
    <b v="0"/>
    <b v="0"/>
    <s v="music/rock"/>
    <n v="104.36296296296297"/>
    <x v="1"/>
    <s v="rock"/>
  </r>
  <r>
    <n v="556"/>
    <s v="Smith and Sons"/>
    <s v="Grass-roots 24/7 attitude"/>
    <n v="5200"/>
    <n v="12467"/>
    <n v="1.3975"/>
    <x v="1"/>
    <n v="122"/>
    <s v="US"/>
    <s v="USD"/>
    <n v="1315285200"/>
    <n v="1315890000"/>
    <x v="520"/>
    <d v="2011-09-13T05:00:00"/>
    <b v="0"/>
    <b v="1"/>
    <s v="publishing/translations"/>
    <n v="102.18852459016394"/>
    <x v="5"/>
    <s v="translations"/>
  </r>
  <r>
    <n v="557"/>
    <s v="Lam-Hamilton"/>
    <s v="Team-oriented global strategy"/>
    <n v="6000"/>
    <n v="11960"/>
    <n v="0.99333333333333329"/>
    <x v="1"/>
    <n v="221"/>
    <s v="US"/>
    <s v="USD"/>
    <n v="1443762000"/>
    <n v="1444021200"/>
    <x v="521"/>
    <d v="2015-10-05T05:00:00"/>
    <b v="0"/>
    <b v="1"/>
    <s v="film &amp; video/science fiction"/>
    <n v="54.117647058823529"/>
    <x v="4"/>
    <s v="science fiction"/>
  </r>
  <r>
    <n v="558"/>
    <s v="Ho Ltd"/>
    <s v="Enhanced client-driven capacity"/>
    <n v="5800"/>
    <n v="7966"/>
    <n v="0.37344827586206897"/>
    <x v="1"/>
    <n v="126"/>
    <s v="US"/>
    <s v="USD"/>
    <n v="1456293600"/>
    <n v="1460005200"/>
    <x v="522"/>
    <d v="2016-04-07T05:00:00"/>
    <b v="0"/>
    <b v="0"/>
    <s v="theater/plays"/>
    <n v="63.222222222222221"/>
    <x v="3"/>
    <s v="plays"/>
  </r>
  <r>
    <n v="559"/>
    <s v="Brown, Estrada and Jensen"/>
    <s v="Exclusive systematic productivity"/>
    <n v="105300"/>
    <n v="106321"/>
    <n v="9.6961063627730298E-3"/>
    <x v="1"/>
    <n v="1022"/>
    <s v="US"/>
    <s v="USD"/>
    <n v="1470114000"/>
    <n v="1470718800"/>
    <x v="523"/>
    <d v="2016-08-09T05:00:00"/>
    <b v="0"/>
    <b v="0"/>
    <s v="theater/plays"/>
    <n v="104.03228962818004"/>
    <x v="3"/>
    <s v="plays"/>
  </r>
  <r>
    <n v="560"/>
    <s v="Hunt LLC"/>
    <s v="Re-engineered radical policy"/>
    <n v="20000"/>
    <n v="158832"/>
    <n v="6.9416000000000002"/>
    <x v="1"/>
    <n v="3177"/>
    <s v="US"/>
    <s v="USD"/>
    <n v="1321596000"/>
    <n v="1325052000"/>
    <x v="524"/>
    <d v="2011-12-28T06:00:00"/>
    <b v="0"/>
    <b v="0"/>
    <s v="film &amp; video/animation"/>
    <n v="49.994334277620396"/>
    <x v="4"/>
    <s v="animation"/>
  </r>
  <r>
    <n v="561"/>
    <s v="Fowler-Smith"/>
    <s v="Down-sized logistical adapter"/>
    <n v="3000"/>
    <n v="11091"/>
    <n v="2.6970000000000001"/>
    <x v="1"/>
    <n v="198"/>
    <s v="CH"/>
    <s v="CHF"/>
    <n v="1318827600"/>
    <n v="1319000400"/>
    <x v="525"/>
    <d v="2011-10-19T05:00:00"/>
    <b v="0"/>
    <b v="0"/>
    <s v="theater/plays"/>
    <n v="56.015151515151516"/>
    <x v="3"/>
    <s v="plays"/>
  </r>
  <r>
    <n v="562"/>
    <s v="Blair Inc"/>
    <s v="Configurable bandwidth-monitored throughput"/>
    <n v="9900"/>
    <n v="1269"/>
    <n v="-0.87181818181818183"/>
    <x v="0"/>
    <n v="26"/>
    <s v="CH"/>
    <s v="CHF"/>
    <n v="1552366800"/>
    <n v="1552539600"/>
    <x v="188"/>
    <d v="2019-03-14T05:00:00"/>
    <b v="0"/>
    <b v="0"/>
    <s v="music/rock"/>
    <n v="48.807692307692307"/>
    <x v="1"/>
    <s v="rock"/>
  </r>
  <r>
    <n v="563"/>
    <s v="Kelley, Stanton and Sanchez"/>
    <s v="Optional tangible pricing structure"/>
    <n v="3700"/>
    <n v="5107"/>
    <n v="0.38027027027027027"/>
    <x v="1"/>
    <n v="85"/>
    <s v="AU"/>
    <s v="AUD"/>
    <n v="1542088800"/>
    <n v="1543816800"/>
    <x v="526"/>
    <d v="2018-12-03T06:00:00"/>
    <b v="0"/>
    <b v="0"/>
    <s v="film &amp; video/documentary"/>
    <n v="60.082352941176474"/>
    <x v="4"/>
    <s v="documentary"/>
  </r>
  <r>
    <n v="564"/>
    <s v="Hernandez-Macdonald"/>
    <s v="Organic high-level implementation"/>
    <n v="168700"/>
    <n v="141393"/>
    <n v="-0.16186721991701244"/>
    <x v="0"/>
    <n v="1790"/>
    <s v="US"/>
    <s v="USD"/>
    <n v="1426395600"/>
    <n v="1427086800"/>
    <x v="527"/>
    <d v="2015-03-23T05:00:00"/>
    <b v="0"/>
    <b v="0"/>
    <s v="theater/plays"/>
    <n v="78.990502793296088"/>
    <x v="3"/>
    <s v="plays"/>
  </r>
  <r>
    <n v="565"/>
    <s v="Joseph LLC"/>
    <s v="Decentralized logistical collaboration"/>
    <n v="94900"/>
    <n v="194166"/>
    <n v="1.0460063224446785"/>
    <x v="1"/>
    <n v="3596"/>
    <s v="US"/>
    <s v="USD"/>
    <n v="1321336800"/>
    <n v="1323064800"/>
    <x v="528"/>
    <d v="2011-12-05T06:00:00"/>
    <b v="0"/>
    <b v="0"/>
    <s v="theater/plays"/>
    <n v="53.99499443826474"/>
    <x v="3"/>
    <s v="plays"/>
  </r>
  <r>
    <n v="566"/>
    <s v="Webb-Smith"/>
    <s v="Advanced content-based installation"/>
    <n v="9300"/>
    <n v="4124"/>
    <n v="-0.5565591397849462"/>
    <x v="0"/>
    <n v="37"/>
    <s v="US"/>
    <s v="USD"/>
    <n v="1456293600"/>
    <n v="1458277200"/>
    <x v="522"/>
    <d v="2016-03-18T05:00:00"/>
    <b v="0"/>
    <b v="1"/>
    <s v="music/electric music"/>
    <n v="111.45945945945945"/>
    <x v="1"/>
    <s v="electric music"/>
  </r>
  <r>
    <n v="567"/>
    <s v="Johns PLC"/>
    <s v="Distributed high-level open architecture"/>
    <n v="6800"/>
    <n v="14865"/>
    <n v="1.1860294117647059"/>
    <x v="1"/>
    <n v="244"/>
    <s v="US"/>
    <s v="USD"/>
    <n v="1404968400"/>
    <n v="1405141200"/>
    <x v="529"/>
    <d v="2014-07-12T05:00:00"/>
    <b v="0"/>
    <b v="0"/>
    <s v="music/rock"/>
    <n v="60.922131147540981"/>
    <x v="1"/>
    <s v="rock"/>
  </r>
  <r>
    <n v="568"/>
    <s v="Hardin-Foley"/>
    <s v="Synergized zero tolerance help-desk"/>
    <n v="72400"/>
    <n v="134688"/>
    <n v="0.86033149171270717"/>
    <x v="1"/>
    <n v="5180"/>
    <s v="US"/>
    <s v="USD"/>
    <n v="1279170000"/>
    <n v="1283058000"/>
    <x v="530"/>
    <d v="2010-08-29T05:00:00"/>
    <b v="0"/>
    <b v="0"/>
    <s v="theater/plays"/>
    <n v="26.0015444015444"/>
    <x v="3"/>
    <s v="plays"/>
  </r>
  <r>
    <n v="569"/>
    <s v="Fischer, Fowler and Arnold"/>
    <s v="Extended multi-tasking definition"/>
    <n v="20100"/>
    <n v="47705"/>
    <n v="1.3733830845771144"/>
    <x v="1"/>
    <n v="589"/>
    <s v="IT"/>
    <s v="EUR"/>
    <n v="1294725600"/>
    <n v="1295762400"/>
    <x v="531"/>
    <d v="2011-01-23T06:00:00"/>
    <b v="0"/>
    <b v="0"/>
    <s v="film &amp; video/animation"/>
    <n v="80.993208828522924"/>
    <x v="4"/>
    <s v="animation"/>
  </r>
  <r>
    <n v="570"/>
    <s v="Martinez-Juarez"/>
    <s v="Realigned uniform knowledge user"/>
    <n v="31200"/>
    <n v="95364"/>
    <n v="2.0565384615384614"/>
    <x v="1"/>
    <n v="2725"/>
    <s v="US"/>
    <s v="USD"/>
    <n v="1419055200"/>
    <n v="1419573600"/>
    <x v="515"/>
    <d v="2014-12-26T06:00:00"/>
    <b v="0"/>
    <b v="1"/>
    <s v="music/rock"/>
    <n v="34.995963302752294"/>
    <x v="1"/>
    <s v="rock"/>
  </r>
  <r>
    <n v="571"/>
    <s v="Wilson and Sons"/>
    <s v="Monitored grid-enabled model"/>
    <n v="3500"/>
    <n v="3295"/>
    <n v="-5.8571428571428573E-2"/>
    <x v="0"/>
    <n v="35"/>
    <s v="IT"/>
    <s v="EUR"/>
    <n v="1434690000"/>
    <n v="1438750800"/>
    <x v="532"/>
    <d v="2015-08-05T05:00:00"/>
    <b v="0"/>
    <b v="0"/>
    <s v="film &amp; video/shorts"/>
    <n v="94.142857142857139"/>
    <x v="4"/>
    <s v="shorts"/>
  </r>
  <r>
    <n v="572"/>
    <s v="Clements Group"/>
    <s v="Assimilated actuating policy"/>
    <n v="9000"/>
    <n v="4896"/>
    <n v="-0.45600000000000002"/>
    <x v="3"/>
    <n v="94"/>
    <s v="US"/>
    <s v="USD"/>
    <n v="1443416400"/>
    <n v="1444798800"/>
    <x v="533"/>
    <d v="2015-10-14T05:00:00"/>
    <b v="0"/>
    <b v="1"/>
    <s v="music/rock"/>
    <n v="52.085106382978722"/>
    <x v="1"/>
    <s v="rock"/>
  </r>
  <r>
    <n v="573"/>
    <s v="Valenzuela-Cook"/>
    <s v="Total incremental productivity"/>
    <n v="6700"/>
    <n v="7496"/>
    <n v="0.11880597014925373"/>
    <x v="1"/>
    <n v="300"/>
    <s v="US"/>
    <s v="USD"/>
    <n v="1399006800"/>
    <n v="1399179600"/>
    <x v="409"/>
    <d v="2014-05-04T05:00:00"/>
    <b v="0"/>
    <b v="0"/>
    <s v="journalism/audio"/>
    <n v="24.986666666666668"/>
    <x v="8"/>
    <s v="audio"/>
  </r>
  <r>
    <n v="574"/>
    <s v="Parker, Haley and Foster"/>
    <s v="Adaptive local task-force"/>
    <n v="2700"/>
    <n v="9967"/>
    <n v="2.6914814814814814"/>
    <x v="1"/>
    <n v="144"/>
    <s v="US"/>
    <s v="USD"/>
    <n v="1575698400"/>
    <n v="1576562400"/>
    <x v="534"/>
    <d v="2019-12-17T06:00:00"/>
    <b v="0"/>
    <b v="1"/>
    <s v="food/food trucks"/>
    <n v="69.215277777777771"/>
    <x v="0"/>
    <s v="food trucks"/>
  </r>
  <r>
    <n v="575"/>
    <s v="Fuentes LLC"/>
    <s v="Universal zero-defect concept"/>
    <n v="83300"/>
    <n v="52421"/>
    <n v="-0.37069627851140458"/>
    <x v="0"/>
    <n v="558"/>
    <s v="US"/>
    <s v="USD"/>
    <n v="1400562000"/>
    <n v="1400821200"/>
    <x v="53"/>
    <d v="2014-05-23T05:00:00"/>
    <b v="0"/>
    <b v="1"/>
    <s v="theater/plays"/>
    <n v="93.944444444444443"/>
    <x v="3"/>
    <s v="plays"/>
  </r>
  <r>
    <n v="576"/>
    <s v="Moran and Sons"/>
    <s v="Object-based bottom-line superstructure"/>
    <n v="9700"/>
    <n v="6298"/>
    <n v="-0.3507216494845361"/>
    <x v="0"/>
    <n v="64"/>
    <s v="US"/>
    <s v="USD"/>
    <n v="1509512400"/>
    <n v="1510984800"/>
    <x v="535"/>
    <d v="2017-11-18T06:00:00"/>
    <b v="0"/>
    <b v="0"/>
    <s v="theater/plays"/>
    <n v="98.40625"/>
    <x v="3"/>
    <s v="plays"/>
  </r>
  <r>
    <n v="577"/>
    <s v="Stevens Inc"/>
    <s v="Adaptive 24hour projection"/>
    <n v="8200"/>
    <n v="1546"/>
    <n v="-0.8114634146341464"/>
    <x v="3"/>
    <n v="37"/>
    <s v="US"/>
    <s v="USD"/>
    <n v="1299823200"/>
    <n v="1302066000"/>
    <x v="536"/>
    <d v="2011-04-06T05:00:00"/>
    <b v="0"/>
    <b v="0"/>
    <s v="music/jazz"/>
    <n v="41.783783783783782"/>
    <x v="1"/>
    <s v="jazz"/>
  </r>
  <r>
    <n v="578"/>
    <s v="Martinez-Johnson"/>
    <s v="Sharable radical toolset"/>
    <n v="96500"/>
    <n v="16168"/>
    <n v="-0.83245595854922283"/>
    <x v="0"/>
    <n v="245"/>
    <s v="US"/>
    <s v="USD"/>
    <n v="1322719200"/>
    <n v="1322978400"/>
    <x v="537"/>
    <d v="2011-12-04T06:00:00"/>
    <b v="0"/>
    <b v="0"/>
    <s v="film &amp; video/science fiction"/>
    <n v="65.991836734693877"/>
    <x v="4"/>
    <s v="science fiction"/>
  </r>
  <r>
    <n v="579"/>
    <s v="Franklin Inc"/>
    <s v="Focused multimedia knowledgebase"/>
    <n v="6200"/>
    <n v="6269"/>
    <n v="1.1129032258064516E-2"/>
    <x v="1"/>
    <n v="87"/>
    <s v="US"/>
    <s v="USD"/>
    <n v="1312693200"/>
    <n v="1313730000"/>
    <x v="538"/>
    <d v="2011-08-19T05:00:00"/>
    <b v="0"/>
    <b v="0"/>
    <s v="music/jazz"/>
    <n v="72.05747126436782"/>
    <x v="1"/>
    <s v="jazz"/>
  </r>
  <r>
    <n v="580"/>
    <s v="Perez PLC"/>
    <s v="Seamless 6thgeneration extranet"/>
    <n v="43800"/>
    <n v="149578"/>
    <n v="2.4150228310502282"/>
    <x v="1"/>
    <n v="3116"/>
    <s v="US"/>
    <s v="USD"/>
    <n v="1393394400"/>
    <n v="1394085600"/>
    <x v="539"/>
    <d v="2014-03-06T06:00:00"/>
    <b v="0"/>
    <b v="0"/>
    <s v="theater/plays"/>
    <n v="48.003209242618745"/>
    <x v="3"/>
    <s v="plays"/>
  </r>
  <r>
    <n v="581"/>
    <s v="Sanchez, Cross and Savage"/>
    <s v="Sharable mobile knowledgebase"/>
    <n v="6000"/>
    <n v="3841"/>
    <n v="-0.35983333333333334"/>
    <x v="0"/>
    <n v="71"/>
    <s v="US"/>
    <s v="USD"/>
    <n v="1304053200"/>
    <n v="1305349200"/>
    <x v="540"/>
    <d v="2011-05-14T05:00:00"/>
    <b v="0"/>
    <b v="0"/>
    <s v="technology/web"/>
    <n v="54.098591549295776"/>
    <x v="2"/>
    <s v="web"/>
  </r>
  <r>
    <n v="582"/>
    <s v="Pineda Ltd"/>
    <s v="Cross-group global system engine"/>
    <n v="8700"/>
    <n v="4531"/>
    <n v="-0.47919540229885055"/>
    <x v="0"/>
    <n v="42"/>
    <s v="US"/>
    <s v="USD"/>
    <n v="1433912400"/>
    <n v="1434344400"/>
    <x v="505"/>
    <d v="2015-06-15T05:00:00"/>
    <b v="0"/>
    <b v="1"/>
    <s v="games/video games"/>
    <n v="107.88095238095238"/>
    <x v="6"/>
    <s v="video games"/>
  </r>
  <r>
    <n v="583"/>
    <s v="Powell and Sons"/>
    <s v="Centralized clear-thinking conglomeration"/>
    <n v="18900"/>
    <n v="60934"/>
    <n v="2.2240211640211642"/>
    <x v="1"/>
    <n v="909"/>
    <s v="US"/>
    <s v="USD"/>
    <n v="1329717600"/>
    <n v="1331186400"/>
    <x v="541"/>
    <d v="2012-03-08T06:00:00"/>
    <b v="0"/>
    <b v="0"/>
    <s v="film &amp; video/documentary"/>
    <n v="67.034103410341032"/>
    <x v="4"/>
    <s v="documentary"/>
  </r>
  <r>
    <n v="584"/>
    <s v="Nunez-Richards"/>
    <s v="De-engineered cohesive system engine"/>
    <n v="86400"/>
    <n v="103255"/>
    <n v="0.19508101851851853"/>
    <x v="1"/>
    <n v="1613"/>
    <s v="US"/>
    <s v="USD"/>
    <n v="1335330000"/>
    <n v="1336539600"/>
    <x v="542"/>
    <d v="2012-05-09T05:00:00"/>
    <b v="0"/>
    <b v="0"/>
    <s v="technology/web"/>
    <n v="64.01425914445133"/>
    <x v="2"/>
    <s v="web"/>
  </r>
  <r>
    <n v="585"/>
    <s v="Pugh LLC"/>
    <s v="Reactive analyzing function"/>
    <n v="8900"/>
    <n v="13065"/>
    <n v="0.46797752808988763"/>
    <x v="1"/>
    <n v="136"/>
    <s v="US"/>
    <s v="USD"/>
    <n v="1268888400"/>
    <n v="1269752400"/>
    <x v="543"/>
    <d v="2010-03-28T05:00:00"/>
    <b v="0"/>
    <b v="0"/>
    <s v="publishing/translations"/>
    <n v="96.066176470588232"/>
    <x v="5"/>
    <s v="translations"/>
  </r>
  <r>
    <n v="586"/>
    <s v="Rowe-Wong"/>
    <s v="Robust hybrid budgetary management"/>
    <n v="700"/>
    <n v="6654"/>
    <n v="8.5057142857142853"/>
    <x v="1"/>
    <n v="130"/>
    <s v="US"/>
    <s v="USD"/>
    <n v="1289973600"/>
    <n v="1291615200"/>
    <x v="544"/>
    <d v="2010-12-06T06:00:00"/>
    <b v="0"/>
    <b v="0"/>
    <s v="music/rock"/>
    <n v="51.184615384615384"/>
    <x v="1"/>
    <s v="rock"/>
  </r>
  <r>
    <n v="587"/>
    <s v="Williams-Santos"/>
    <s v="Open-source analyzing monitoring"/>
    <n v="9400"/>
    <n v="6852"/>
    <n v="-0.27106382978723403"/>
    <x v="0"/>
    <n v="156"/>
    <s v="CA"/>
    <s v="CAD"/>
    <n v="1547877600"/>
    <n v="1552366800"/>
    <x v="35"/>
    <d v="2019-03-12T05:00:00"/>
    <b v="0"/>
    <b v="1"/>
    <s v="food/food trucks"/>
    <n v="43.92307692307692"/>
    <x v="0"/>
    <s v="food trucks"/>
  </r>
  <r>
    <n v="588"/>
    <s v="Weber Inc"/>
    <s v="Up-sized discrete firmware"/>
    <n v="157600"/>
    <n v="124517"/>
    <n v="-0.20991751269035533"/>
    <x v="0"/>
    <n v="1368"/>
    <s v="GB"/>
    <s v="GBP"/>
    <n v="1269493200"/>
    <n v="1272171600"/>
    <x v="152"/>
    <d v="2010-04-25T05:00:00"/>
    <b v="0"/>
    <b v="0"/>
    <s v="theater/plays"/>
    <n v="91.021198830409361"/>
    <x v="3"/>
    <s v="plays"/>
  </r>
  <r>
    <n v="589"/>
    <s v="Avery, Brown and Parker"/>
    <s v="Exclusive intangible extranet"/>
    <n v="7900"/>
    <n v="5113"/>
    <n v="-0.3527848101265823"/>
    <x v="0"/>
    <n v="102"/>
    <s v="US"/>
    <s v="USD"/>
    <n v="1436072400"/>
    <n v="1436677200"/>
    <x v="545"/>
    <d v="2015-07-12T05:00:00"/>
    <b v="0"/>
    <b v="0"/>
    <s v="film &amp; video/documentary"/>
    <n v="50.127450980392155"/>
    <x v="4"/>
    <s v="documentary"/>
  </r>
  <r>
    <n v="590"/>
    <s v="Cox Group"/>
    <s v="Synergized analyzing process improvement"/>
    <n v="7100"/>
    <n v="5824"/>
    <n v="-0.17971830985915493"/>
    <x v="0"/>
    <n v="86"/>
    <s v="AU"/>
    <s v="AUD"/>
    <n v="1419141600"/>
    <n v="1420092000"/>
    <x v="546"/>
    <d v="2015-01-01T06:00:00"/>
    <b v="0"/>
    <b v="0"/>
    <s v="publishing/radio &amp; podcasts"/>
    <n v="67.720930232558146"/>
    <x v="5"/>
    <s v="radio &amp; podcasts"/>
  </r>
  <r>
    <n v="591"/>
    <s v="Jensen LLC"/>
    <s v="Realigned dedicated system engine"/>
    <n v="600"/>
    <n v="6226"/>
    <n v="9.3766666666666669"/>
    <x v="1"/>
    <n v="102"/>
    <s v="US"/>
    <s v="USD"/>
    <n v="1279083600"/>
    <n v="1279947600"/>
    <x v="547"/>
    <d v="2010-07-24T05:00:00"/>
    <b v="0"/>
    <b v="0"/>
    <s v="games/video games"/>
    <n v="61.03921568627451"/>
    <x v="6"/>
    <s v="video games"/>
  </r>
  <r>
    <n v="592"/>
    <s v="Brown Inc"/>
    <s v="Object-based bandwidth-monitored concept"/>
    <n v="156800"/>
    <n v="20243"/>
    <n v="-0.87089923469387753"/>
    <x v="0"/>
    <n v="253"/>
    <s v="US"/>
    <s v="USD"/>
    <n v="1401426000"/>
    <n v="1402203600"/>
    <x v="548"/>
    <d v="2014-06-08T05:00:00"/>
    <b v="0"/>
    <b v="0"/>
    <s v="theater/plays"/>
    <n v="80.011857707509876"/>
    <x v="3"/>
    <s v="plays"/>
  </r>
  <r>
    <n v="593"/>
    <s v="Hale-Hayes"/>
    <s v="Ameliorated client-driven open system"/>
    <n v="121600"/>
    <n v="188288"/>
    <n v="0.54842105263157892"/>
    <x v="1"/>
    <n v="4006"/>
    <s v="US"/>
    <s v="USD"/>
    <n v="1395810000"/>
    <n v="1396933200"/>
    <x v="549"/>
    <d v="2014-04-08T05:00:00"/>
    <b v="0"/>
    <b v="0"/>
    <s v="film &amp; video/animation"/>
    <n v="47.001497753369947"/>
    <x v="4"/>
    <s v="animation"/>
  </r>
  <r>
    <n v="594"/>
    <s v="Mcbride PLC"/>
    <s v="Upgradable leadingedge Local Area Network"/>
    <n v="157300"/>
    <n v="11167"/>
    <n v="-0.92900826446280993"/>
    <x v="0"/>
    <n v="157"/>
    <s v="US"/>
    <s v="USD"/>
    <n v="1467003600"/>
    <n v="1467262800"/>
    <x v="550"/>
    <d v="2016-06-30T05:00:00"/>
    <b v="0"/>
    <b v="1"/>
    <s v="theater/plays"/>
    <n v="71.127388535031841"/>
    <x v="3"/>
    <s v="plays"/>
  </r>
  <r>
    <n v="595"/>
    <s v="Harris-Jennings"/>
    <s v="Customizable intermediate data-warehouse"/>
    <n v="70300"/>
    <n v="146595"/>
    <n v="1.0852773826458038"/>
    <x v="1"/>
    <n v="1629"/>
    <s v="US"/>
    <s v="USD"/>
    <n v="1268715600"/>
    <n v="1270530000"/>
    <x v="551"/>
    <d v="2010-04-06T05:00:00"/>
    <b v="0"/>
    <b v="1"/>
    <s v="theater/plays"/>
    <n v="89.99079189686924"/>
    <x v="3"/>
    <s v="plays"/>
  </r>
  <r>
    <n v="596"/>
    <s v="Becker-Scott"/>
    <s v="Managed optimizing archive"/>
    <n v="7900"/>
    <n v="7875"/>
    <n v="-3.1645569620253164E-3"/>
    <x v="0"/>
    <n v="183"/>
    <s v="US"/>
    <s v="USD"/>
    <n v="1457157600"/>
    <n v="1457762400"/>
    <x v="552"/>
    <d v="2016-03-12T06:00:00"/>
    <b v="0"/>
    <b v="1"/>
    <s v="film &amp; video/drama"/>
    <n v="43.032786885245905"/>
    <x v="4"/>
    <s v="drama"/>
  </r>
  <r>
    <n v="597"/>
    <s v="Todd, Freeman and Henry"/>
    <s v="Diverse systematic projection"/>
    <n v="73800"/>
    <n v="148779"/>
    <n v="1.0159756097560975"/>
    <x v="1"/>
    <n v="2188"/>
    <s v="US"/>
    <s v="USD"/>
    <n v="1573970400"/>
    <n v="1575525600"/>
    <x v="462"/>
    <d v="2019-12-05T06:00:00"/>
    <b v="0"/>
    <b v="0"/>
    <s v="theater/plays"/>
    <n v="67.997714808043881"/>
    <x v="3"/>
    <s v="plays"/>
  </r>
  <r>
    <n v="598"/>
    <s v="Martinez, Garza and Young"/>
    <s v="Up-sized web-enabled info-mediaries"/>
    <n v="108500"/>
    <n v="175868"/>
    <n v="0.62090322580645163"/>
    <x v="1"/>
    <n v="2409"/>
    <s v="IT"/>
    <s v="EUR"/>
    <n v="1276578000"/>
    <n v="1279083600"/>
    <x v="553"/>
    <d v="2010-07-14T05:00:00"/>
    <b v="0"/>
    <b v="0"/>
    <s v="music/rock"/>
    <n v="73.004566210045667"/>
    <x v="1"/>
    <s v="rock"/>
  </r>
  <r>
    <n v="599"/>
    <s v="Smith-Ramos"/>
    <s v="Persevering optimizing Graphical User Interface"/>
    <n v="140300"/>
    <n v="5112"/>
    <n v="-0.96356379187455454"/>
    <x v="0"/>
    <n v="82"/>
    <s v="DK"/>
    <s v="DKK"/>
    <n v="1423720800"/>
    <n v="1424412000"/>
    <x v="554"/>
    <d v="2015-02-20T06:00:00"/>
    <b v="0"/>
    <b v="0"/>
    <s v="film &amp; video/documentary"/>
    <n v="62.341463414634148"/>
    <x v="4"/>
    <s v="documentary"/>
  </r>
  <r>
    <n v="600"/>
    <s v="Brown-George"/>
    <s v="Cross-platform tertiary array"/>
    <n v="100"/>
    <n v="5"/>
    <n v="-0.95"/>
    <x v="0"/>
    <n v="1"/>
    <s v="GB"/>
    <s v="GBP"/>
    <n v="1375160400"/>
    <n v="1376197200"/>
    <x v="555"/>
    <d v="2013-08-11T05:00:00"/>
    <b v="0"/>
    <b v="0"/>
    <s v="food/food trucks"/>
    <n v="5"/>
    <x v="0"/>
    <s v="food trucks"/>
  </r>
  <r>
    <n v="601"/>
    <s v="Waters and Sons"/>
    <s v="Inverse neutral structure"/>
    <n v="6300"/>
    <n v="13018"/>
    <n v="1.0663492063492064"/>
    <x v="1"/>
    <n v="194"/>
    <s v="US"/>
    <s v="USD"/>
    <n v="1401426000"/>
    <n v="1402894800"/>
    <x v="548"/>
    <d v="2014-06-16T05:00:00"/>
    <b v="1"/>
    <b v="0"/>
    <s v="technology/wearables"/>
    <n v="67.103092783505161"/>
    <x v="2"/>
    <s v="wearables"/>
  </r>
  <r>
    <n v="602"/>
    <s v="Brown Ltd"/>
    <s v="Quality-focused system-worthy support"/>
    <n v="71100"/>
    <n v="91176"/>
    <n v="0.28236286919831222"/>
    <x v="1"/>
    <n v="1140"/>
    <s v="US"/>
    <s v="USD"/>
    <n v="1433480400"/>
    <n v="1434430800"/>
    <x v="62"/>
    <d v="2015-06-16T05:00:00"/>
    <b v="0"/>
    <b v="0"/>
    <s v="theater/plays"/>
    <n v="79.978947368421046"/>
    <x v="3"/>
    <s v="plays"/>
  </r>
  <r>
    <n v="603"/>
    <s v="Christian, Yates and Greer"/>
    <s v="Vision-oriented 5thgeneration array"/>
    <n v="5300"/>
    <n v="6342"/>
    <n v="0.19660377358490566"/>
    <x v="1"/>
    <n v="102"/>
    <s v="US"/>
    <s v="USD"/>
    <n v="1555563600"/>
    <n v="1557896400"/>
    <x v="556"/>
    <d v="2019-05-15T05:00:00"/>
    <b v="0"/>
    <b v="0"/>
    <s v="theater/plays"/>
    <n v="62.176470588235297"/>
    <x v="3"/>
    <s v="plays"/>
  </r>
  <r>
    <n v="604"/>
    <s v="Cole, Hernandez and Rodriguez"/>
    <s v="Cross-platform logistical circuit"/>
    <n v="88700"/>
    <n v="151438"/>
    <n v="0.70730552423900794"/>
    <x v="1"/>
    <n v="2857"/>
    <s v="US"/>
    <s v="USD"/>
    <n v="1295676000"/>
    <n v="1297490400"/>
    <x v="557"/>
    <d v="2011-02-12T06:00:00"/>
    <b v="0"/>
    <b v="0"/>
    <s v="theater/plays"/>
    <n v="53.005950297514879"/>
    <x v="3"/>
    <s v="plays"/>
  </r>
  <r>
    <n v="605"/>
    <s v="Ortiz, Valenzuela and Collins"/>
    <s v="Profound solution-oriented matrix"/>
    <n v="3300"/>
    <n v="6178"/>
    <n v="0.87212121212121207"/>
    <x v="1"/>
    <n v="107"/>
    <s v="US"/>
    <s v="USD"/>
    <n v="1443848400"/>
    <n v="1447394400"/>
    <x v="27"/>
    <d v="2015-11-13T06:00:00"/>
    <b v="0"/>
    <b v="0"/>
    <s v="publishing/nonfiction"/>
    <n v="57.738317757009348"/>
    <x v="5"/>
    <s v="nonfiction"/>
  </r>
  <r>
    <n v="606"/>
    <s v="Valencia PLC"/>
    <s v="Extended asynchronous initiative"/>
    <n v="3400"/>
    <n v="6405"/>
    <n v="0.88382352941176467"/>
    <x v="1"/>
    <n v="160"/>
    <s v="GB"/>
    <s v="GBP"/>
    <n v="1457330400"/>
    <n v="1458277200"/>
    <x v="558"/>
    <d v="2016-03-18T05:00:00"/>
    <b v="0"/>
    <b v="0"/>
    <s v="music/rock"/>
    <n v="40.03125"/>
    <x v="1"/>
    <s v="rock"/>
  </r>
  <r>
    <n v="607"/>
    <s v="Gordon, Mendez and Johnson"/>
    <s v="Fundamental needs-based frame"/>
    <n v="137600"/>
    <n v="180667"/>
    <n v="0.31298691860465117"/>
    <x v="1"/>
    <n v="2230"/>
    <s v="US"/>
    <s v="USD"/>
    <n v="1395550800"/>
    <n v="1395723600"/>
    <x v="559"/>
    <d v="2014-03-25T05:00:00"/>
    <b v="0"/>
    <b v="0"/>
    <s v="food/food trucks"/>
    <n v="81.016591928251117"/>
    <x v="0"/>
    <s v="food trucks"/>
  </r>
  <r>
    <n v="608"/>
    <s v="Johnson Group"/>
    <s v="Compatible full-range leverage"/>
    <n v="3900"/>
    <n v="11075"/>
    <n v="1.8397435897435896"/>
    <x v="1"/>
    <n v="316"/>
    <s v="US"/>
    <s v="USD"/>
    <n v="1551852000"/>
    <n v="1552197600"/>
    <x v="426"/>
    <d v="2019-03-10T06:00:00"/>
    <b v="0"/>
    <b v="1"/>
    <s v="music/jazz"/>
    <n v="35.047468354430379"/>
    <x v="1"/>
    <s v="jazz"/>
  </r>
  <r>
    <n v="609"/>
    <s v="Rose-Fuller"/>
    <s v="Upgradable holistic system engine"/>
    <n v="10000"/>
    <n v="12042"/>
    <n v="0.20419999999999999"/>
    <x v="1"/>
    <n v="117"/>
    <s v="US"/>
    <s v="USD"/>
    <n v="1547618400"/>
    <n v="1549087200"/>
    <x v="560"/>
    <d v="2019-02-02T06:00:00"/>
    <b v="0"/>
    <b v="0"/>
    <s v="film &amp; video/science fiction"/>
    <n v="102.92307692307692"/>
    <x v="4"/>
    <s v="science fiction"/>
  </r>
  <r>
    <n v="610"/>
    <s v="Hughes, Mendez and Patterson"/>
    <s v="Stand-alone multi-state data-warehouse"/>
    <n v="42800"/>
    <n v="179356"/>
    <n v="3.1905607476635516"/>
    <x v="1"/>
    <n v="6406"/>
    <s v="US"/>
    <s v="USD"/>
    <n v="1355637600"/>
    <n v="1356847200"/>
    <x v="561"/>
    <d v="2012-12-30T06:00:00"/>
    <b v="0"/>
    <b v="0"/>
    <s v="theater/plays"/>
    <n v="27.998126756166094"/>
    <x v="3"/>
    <s v="plays"/>
  </r>
  <r>
    <n v="611"/>
    <s v="Brady, Cortez and Rodriguez"/>
    <s v="Multi-lateral maximized core"/>
    <n v="8200"/>
    <n v="1136"/>
    <n v="-0.86146341463414633"/>
    <x v="3"/>
    <n v="15"/>
    <s v="US"/>
    <s v="USD"/>
    <n v="1374728400"/>
    <n v="1375765200"/>
    <x v="562"/>
    <d v="2013-08-06T05:00:00"/>
    <b v="0"/>
    <b v="0"/>
    <s v="theater/plays"/>
    <n v="75.733333333333334"/>
    <x v="3"/>
    <s v="plays"/>
  </r>
  <r>
    <n v="612"/>
    <s v="Wang, Nguyen and Horton"/>
    <s v="Innovative holistic hub"/>
    <n v="6200"/>
    <n v="8645"/>
    <n v="0.39435483870967741"/>
    <x v="1"/>
    <n v="192"/>
    <s v="US"/>
    <s v="USD"/>
    <n v="1287810000"/>
    <n v="1289800800"/>
    <x v="563"/>
    <d v="2010-11-15T06:00:00"/>
    <b v="0"/>
    <b v="0"/>
    <s v="music/electric music"/>
    <n v="45.026041666666664"/>
    <x v="1"/>
    <s v="electric music"/>
  </r>
  <r>
    <n v="613"/>
    <s v="Santos, Williams and Brown"/>
    <s v="Reverse-engineered 24/7 methodology"/>
    <n v="1100"/>
    <n v="1914"/>
    <n v="0.74"/>
    <x v="1"/>
    <n v="26"/>
    <s v="CA"/>
    <s v="CAD"/>
    <n v="1503723600"/>
    <n v="1504501200"/>
    <x v="564"/>
    <d v="2017-09-04T05:00:00"/>
    <b v="0"/>
    <b v="0"/>
    <s v="theater/plays"/>
    <n v="73.615384615384613"/>
    <x v="3"/>
    <s v="plays"/>
  </r>
  <r>
    <n v="614"/>
    <s v="Barnett and Sons"/>
    <s v="Business-focused dynamic info-mediaries"/>
    <n v="26500"/>
    <n v="41205"/>
    <n v="0.55490566037735845"/>
    <x v="1"/>
    <n v="723"/>
    <s v="US"/>
    <s v="USD"/>
    <n v="1484114400"/>
    <n v="1485669600"/>
    <x v="565"/>
    <d v="2017-01-29T06:00:00"/>
    <b v="0"/>
    <b v="0"/>
    <s v="theater/plays"/>
    <n v="56.991701244813278"/>
    <x v="3"/>
    <s v="plays"/>
  </r>
  <r>
    <n v="615"/>
    <s v="Petersen-Rodriguez"/>
    <s v="Digitized clear-thinking installation"/>
    <n v="8500"/>
    <n v="14488"/>
    <n v="0.70447058823529407"/>
    <x v="1"/>
    <n v="170"/>
    <s v="IT"/>
    <s v="EUR"/>
    <n v="1461906000"/>
    <n v="1462770000"/>
    <x v="566"/>
    <d v="2016-05-09T05:00:00"/>
    <b v="0"/>
    <b v="0"/>
    <s v="theater/plays"/>
    <n v="85.223529411764702"/>
    <x v="3"/>
    <s v="plays"/>
  </r>
  <r>
    <n v="616"/>
    <s v="Burnett-Mora"/>
    <s v="Quality-focused 24/7 superstructure"/>
    <n v="6400"/>
    <n v="12129"/>
    <n v="0.89515624999999999"/>
    <x v="1"/>
    <n v="238"/>
    <s v="GB"/>
    <s v="GBP"/>
    <n v="1379653200"/>
    <n v="1379739600"/>
    <x v="567"/>
    <d v="2013-09-21T05:00:00"/>
    <b v="0"/>
    <b v="1"/>
    <s v="music/indie rock"/>
    <n v="50.962184873949582"/>
    <x v="1"/>
    <s v="indie rock"/>
  </r>
  <r>
    <n v="617"/>
    <s v="King LLC"/>
    <s v="Multi-channeled local intranet"/>
    <n v="1400"/>
    <n v="3496"/>
    <n v="1.4971428571428571"/>
    <x v="1"/>
    <n v="55"/>
    <s v="US"/>
    <s v="USD"/>
    <n v="1401858000"/>
    <n v="1402722000"/>
    <x v="568"/>
    <d v="2014-06-14T05:00:00"/>
    <b v="0"/>
    <b v="0"/>
    <s v="theater/plays"/>
    <n v="63.563636363636363"/>
    <x v="3"/>
    <s v="plays"/>
  </r>
  <r>
    <n v="618"/>
    <s v="Miller Ltd"/>
    <s v="Open-architected mobile emulation"/>
    <n v="198600"/>
    <n v="97037"/>
    <n v="-0.51139476334340384"/>
    <x v="0"/>
    <n v="1198"/>
    <s v="US"/>
    <s v="USD"/>
    <n v="1367470800"/>
    <n v="1369285200"/>
    <x v="569"/>
    <d v="2013-05-23T05:00:00"/>
    <b v="0"/>
    <b v="0"/>
    <s v="publishing/nonfiction"/>
    <n v="80.999165275459092"/>
    <x v="5"/>
    <s v="nonfiction"/>
  </r>
  <r>
    <n v="619"/>
    <s v="Case LLC"/>
    <s v="Ameliorated foreground methodology"/>
    <n v="195900"/>
    <n v="55757"/>
    <n v="-0.71538029606942322"/>
    <x v="0"/>
    <n v="648"/>
    <s v="US"/>
    <s v="USD"/>
    <n v="1304658000"/>
    <n v="1304744400"/>
    <x v="570"/>
    <d v="2011-05-07T05:00:00"/>
    <b v="1"/>
    <b v="1"/>
    <s v="theater/plays"/>
    <n v="86.044753086419746"/>
    <x v="3"/>
    <s v="plays"/>
  </r>
  <r>
    <n v="620"/>
    <s v="Swanson, Wilson and Baker"/>
    <s v="Synergized well-modulated project"/>
    <n v="4300"/>
    <n v="11525"/>
    <n v="1.680232558139535"/>
    <x v="1"/>
    <n v="128"/>
    <s v="AU"/>
    <s v="AUD"/>
    <n v="1467954000"/>
    <n v="1468299600"/>
    <x v="571"/>
    <d v="2016-07-12T05:00:00"/>
    <b v="0"/>
    <b v="0"/>
    <s v="photography/photography books"/>
    <n v="90.0390625"/>
    <x v="7"/>
    <s v="photography books"/>
  </r>
  <r>
    <n v="621"/>
    <s v="Dean, Fox and Phillips"/>
    <s v="Extended context-sensitive forecast"/>
    <n v="25600"/>
    <n v="158669"/>
    <n v="5.1980078125000002"/>
    <x v="1"/>
    <n v="2144"/>
    <s v="US"/>
    <s v="USD"/>
    <n v="1473742800"/>
    <n v="1474174800"/>
    <x v="572"/>
    <d v="2016-09-18T05:00:00"/>
    <b v="0"/>
    <b v="0"/>
    <s v="theater/plays"/>
    <n v="74.006063432835816"/>
    <x v="3"/>
    <s v="plays"/>
  </r>
  <r>
    <n v="622"/>
    <s v="Smith-Smith"/>
    <s v="Total leadingedge neural-net"/>
    <n v="189000"/>
    <n v="5916"/>
    <n v="-0.96869841269841273"/>
    <x v="0"/>
    <n v="64"/>
    <s v="US"/>
    <s v="USD"/>
    <n v="1523768400"/>
    <n v="1526014800"/>
    <x v="573"/>
    <d v="2018-05-11T05:00:00"/>
    <b v="0"/>
    <b v="0"/>
    <s v="music/indie rock"/>
    <n v="92.4375"/>
    <x v="1"/>
    <s v="indie rock"/>
  </r>
  <r>
    <n v="623"/>
    <s v="Smith, Scott and Rodriguez"/>
    <s v="Organic actuating protocol"/>
    <n v="94300"/>
    <n v="150806"/>
    <n v="0.5992152704135737"/>
    <x v="1"/>
    <n v="2693"/>
    <s v="GB"/>
    <s v="GBP"/>
    <n v="1437022800"/>
    <n v="1437454800"/>
    <x v="574"/>
    <d v="2015-07-21T05:00:00"/>
    <b v="0"/>
    <b v="0"/>
    <s v="theater/plays"/>
    <n v="55.999257333828446"/>
    <x v="3"/>
    <s v="plays"/>
  </r>
  <r>
    <n v="624"/>
    <s v="White, Robertson and Roberts"/>
    <s v="Down-sized national software"/>
    <n v="5100"/>
    <n v="14249"/>
    <n v="1.793921568627451"/>
    <x v="1"/>
    <n v="432"/>
    <s v="US"/>
    <s v="USD"/>
    <n v="1422165600"/>
    <n v="1422684000"/>
    <x v="511"/>
    <d v="2015-01-31T06:00:00"/>
    <b v="0"/>
    <b v="0"/>
    <s v="photography/photography books"/>
    <n v="32.983796296296298"/>
    <x v="7"/>
    <s v="photography books"/>
  </r>
  <r>
    <n v="625"/>
    <s v="Martinez Inc"/>
    <s v="Organic upward-trending Graphical User Interface"/>
    <n v="7500"/>
    <n v="5803"/>
    <n v="-0.22626666666666667"/>
    <x v="0"/>
    <n v="62"/>
    <s v="US"/>
    <s v="USD"/>
    <n v="1580104800"/>
    <n v="1581314400"/>
    <x v="575"/>
    <d v="2020-02-10T06:00:00"/>
    <b v="0"/>
    <b v="0"/>
    <s v="theater/plays"/>
    <n v="93.596774193548384"/>
    <x v="3"/>
    <s v="plays"/>
  </r>
  <r>
    <n v="626"/>
    <s v="Tucker, Mccoy and Marquez"/>
    <s v="Synergistic tertiary budgetary management"/>
    <n v="6400"/>
    <n v="13205"/>
    <n v="1.06328125"/>
    <x v="1"/>
    <n v="189"/>
    <s v="US"/>
    <s v="USD"/>
    <n v="1285650000"/>
    <n v="1286427600"/>
    <x v="576"/>
    <d v="2010-10-07T05:00:00"/>
    <b v="0"/>
    <b v="1"/>
    <s v="theater/plays"/>
    <n v="69.867724867724874"/>
    <x v="3"/>
    <s v="plays"/>
  </r>
  <r>
    <n v="627"/>
    <s v="Martin, Lee and Armstrong"/>
    <s v="Open-architected incremental ability"/>
    <n v="1600"/>
    <n v="11108"/>
    <n v="5.9424999999999999"/>
    <x v="1"/>
    <n v="154"/>
    <s v="GB"/>
    <s v="GBP"/>
    <n v="1276664400"/>
    <n v="1278738000"/>
    <x v="577"/>
    <d v="2010-07-10T05:00:00"/>
    <b v="1"/>
    <b v="0"/>
    <s v="food/food trucks"/>
    <n v="72.129870129870127"/>
    <x v="0"/>
    <s v="food trucks"/>
  </r>
  <r>
    <n v="628"/>
    <s v="Dunn, Moreno and Green"/>
    <s v="Intuitive object-oriented task-force"/>
    <n v="1900"/>
    <n v="2884"/>
    <n v="0.5178947368421053"/>
    <x v="1"/>
    <n v="96"/>
    <s v="US"/>
    <s v="USD"/>
    <n v="1286168400"/>
    <n v="1286427600"/>
    <x v="578"/>
    <d v="2010-10-07T05:00:00"/>
    <b v="0"/>
    <b v="0"/>
    <s v="music/indie rock"/>
    <n v="30.041666666666668"/>
    <x v="1"/>
    <s v="indie rock"/>
  </r>
  <r>
    <n v="629"/>
    <s v="Jackson, Martinez and Ray"/>
    <s v="Multi-tiered executive toolset"/>
    <n v="85900"/>
    <n v="55476"/>
    <n v="-0.3541792782305006"/>
    <x v="0"/>
    <n v="750"/>
    <s v="US"/>
    <s v="USD"/>
    <n v="1467781200"/>
    <n v="1467954000"/>
    <x v="579"/>
    <d v="2016-07-08T05:00:00"/>
    <b v="0"/>
    <b v="1"/>
    <s v="theater/plays"/>
    <n v="73.968000000000004"/>
    <x v="3"/>
    <s v="plays"/>
  </r>
  <r>
    <n v="630"/>
    <s v="Patterson-Johnson"/>
    <s v="Grass-roots directional workforce"/>
    <n v="9500"/>
    <n v="5973"/>
    <n v="-0.37126315789473685"/>
    <x v="3"/>
    <n v="87"/>
    <s v="US"/>
    <s v="USD"/>
    <n v="1556686800"/>
    <n v="1557637200"/>
    <x v="580"/>
    <d v="2019-05-12T05:00:00"/>
    <b v="0"/>
    <b v="1"/>
    <s v="theater/plays"/>
    <n v="68.65517241379311"/>
    <x v="3"/>
    <s v="plays"/>
  </r>
  <r>
    <n v="631"/>
    <s v="Carlson-Hernandez"/>
    <s v="Quality-focused real-time solution"/>
    <n v="59200"/>
    <n v="183756"/>
    <n v="2.1039864864864866"/>
    <x v="1"/>
    <n v="3063"/>
    <s v="US"/>
    <s v="USD"/>
    <n v="1553576400"/>
    <n v="1553922000"/>
    <x v="581"/>
    <d v="2019-03-30T05:00:00"/>
    <b v="0"/>
    <b v="0"/>
    <s v="theater/plays"/>
    <n v="59.992164544564154"/>
    <x v="3"/>
    <s v="plays"/>
  </r>
  <r>
    <n v="632"/>
    <s v="Parker PLC"/>
    <s v="Reduced interactive matrix"/>
    <n v="72100"/>
    <n v="30902"/>
    <n v="-0.57140083217753124"/>
    <x v="2"/>
    <n v="278"/>
    <s v="US"/>
    <s v="USD"/>
    <n v="1414904400"/>
    <n v="1416463200"/>
    <x v="582"/>
    <d v="2014-11-20T06:00:00"/>
    <b v="0"/>
    <b v="0"/>
    <s v="theater/plays"/>
    <n v="111.15827338129496"/>
    <x v="3"/>
    <s v="plays"/>
  </r>
  <r>
    <n v="633"/>
    <s v="Yu and Sons"/>
    <s v="Adaptive context-sensitive architecture"/>
    <n v="6700"/>
    <n v="5569"/>
    <n v="-0.16880597014925372"/>
    <x v="0"/>
    <n v="105"/>
    <s v="US"/>
    <s v="USD"/>
    <n v="1446876000"/>
    <n v="1447221600"/>
    <x v="336"/>
    <d v="2015-11-11T06:00:00"/>
    <b v="0"/>
    <b v="0"/>
    <s v="film &amp; video/animation"/>
    <n v="53.038095238095238"/>
    <x v="4"/>
    <s v="animation"/>
  </r>
  <r>
    <n v="634"/>
    <s v="Taylor, Johnson and Hernandez"/>
    <s v="Polarized incremental portal"/>
    <n v="118200"/>
    <n v="92824"/>
    <n v="-0.21468697123519459"/>
    <x v="3"/>
    <n v="1658"/>
    <s v="US"/>
    <s v="USD"/>
    <n v="1490418000"/>
    <n v="1491627600"/>
    <x v="583"/>
    <d v="2017-04-08T05:00:00"/>
    <b v="0"/>
    <b v="0"/>
    <s v="film &amp; video/television"/>
    <n v="55.985524728588658"/>
    <x v="4"/>
    <s v="television"/>
  </r>
  <r>
    <n v="635"/>
    <s v="Mack Ltd"/>
    <s v="Reactive regional access"/>
    <n v="139000"/>
    <n v="158590"/>
    <n v="0.14093525179856115"/>
    <x v="1"/>
    <n v="2266"/>
    <s v="US"/>
    <s v="USD"/>
    <n v="1360389600"/>
    <n v="1363150800"/>
    <x v="584"/>
    <d v="2013-03-13T05:00:00"/>
    <b v="0"/>
    <b v="0"/>
    <s v="film &amp; video/television"/>
    <n v="69.986760812003524"/>
    <x v="4"/>
    <s v="television"/>
  </r>
  <r>
    <n v="636"/>
    <s v="Lamb-Sanders"/>
    <s v="Stand-alone reciprocal frame"/>
    <n v="197700"/>
    <n v="127591"/>
    <n v="-0.35462316641375824"/>
    <x v="0"/>
    <n v="2604"/>
    <s v="DK"/>
    <s v="DKK"/>
    <n v="1326866400"/>
    <n v="1330754400"/>
    <x v="585"/>
    <d v="2012-03-03T06:00:00"/>
    <b v="0"/>
    <b v="1"/>
    <s v="film &amp; video/animation"/>
    <n v="48.998079877112133"/>
    <x v="4"/>
    <s v="animation"/>
  </r>
  <r>
    <n v="637"/>
    <s v="Williams-Ramirez"/>
    <s v="Open-architected 24/7 throughput"/>
    <n v="8500"/>
    <n v="6750"/>
    <n v="-0.20588235294117646"/>
    <x v="0"/>
    <n v="65"/>
    <s v="US"/>
    <s v="USD"/>
    <n v="1479103200"/>
    <n v="1479794400"/>
    <x v="586"/>
    <d v="2016-11-22T06:00:00"/>
    <b v="0"/>
    <b v="0"/>
    <s v="theater/plays"/>
    <n v="103.84615384615384"/>
    <x v="3"/>
    <s v="plays"/>
  </r>
  <r>
    <n v="638"/>
    <s v="Weaver Ltd"/>
    <s v="Monitored 24/7 approach"/>
    <n v="81600"/>
    <n v="9318"/>
    <n v="-0.88580882352941182"/>
    <x v="0"/>
    <n v="94"/>
    <s v="US"/>
    <s v="USD"/>
    <n v="1280206800"/>
    <n v="1281243600"/>
    <x v="587"/>
    <d v="2010-08-08T05:00:00"/>
    <b v="0"/>
    <b v="1"/>
    <s v="theater/plays"/>
    <n v="99.127659574468083"/>
    <x v="3"/>
    <s v="plays"/>
  </r>
  <r>
    <n v="639"/>
    <s v="Barnes-Williams"/>
    <s v="Upgradable explicit forecast"/>
    <n v="8600"/>
    <n v="4832"/>
    <n v="-0.43813953488372093"/>
    <x v="2"/>
    <n v="45"/>
    <s v="US"/>
    <s v="USD"/>
    <n v="1532754000"/>
    <n v="1532754000"/>
    <x v="588"/>
    <d v="2018-07-28T05:00:00"/>
    <b v="0"/>
    <b v="1"/>
    <s v="film &amp; video/drama"/>
    <n v="107.37777777777778"/>
    <x v="4"/>
    <s v="drama"/>
  </r>
  <r>
    <n v="640"/>
    <s v="Richardson, Woodward and Hansen"/>
    <s v="Pre-emptive context-sensitive support"/>
    <n v="119800"/>
    <n v="19769"/>
    <n v="-0.83498330550918198"/>
    <x v="0"/>
    <n v="257"/>
    <s v="US"/>
    <s v="USD"/>
    <n v="1453096800"/>
    <n v="1453356000"/>
    <x v="589"/>
    <d v="2016-01-21T06:00:00"/>
    <b v="0"/>
    <b v="0"/>
    <s v="theater/plays"/>
    <n v="76.922178988326849"/>
    <x v="3"/>
    <s v="plays"/>
  </r>
  <r>
    <n v="641"/>
    <s v="Hunt, Barker and Baker"/>
    <s v="Business-focused leadingedge instruction set"/>
    <n v="9400"/>
    <n v="11277"/>
    <n v="0.1996808510638298"/>
    <x v="1"/>
    <n v="194"/>
    <s v="CH"/>
    <s v="CHF"/>
    <n v="1487570400"/>
    <n v="1489986000"/>
    <x v="590"/>
    <d v="2017-03-20T05:00:00"/>
    <b v="0"/>
    <b v="0"/>
    <s v="theater/plays"/>
    <n v="58.128865979381445"/>
    <x v="3"/>
    <s v="plays"/>
  </r>
  <r>
    <n v="642"/>
    <s v="Ramos, Moreno and Lewis"/>
    <s v="Extended multi-state knowledge user"/>
    <n v="9200"/>
    <n v="13382"/>
    <n v="0.45456521739130434"/>
    <x v="1"/>
    <n v="129"/>
    <s v="CA"/>
    <s v="CAD"/>
    <n v="1545026400"/>
    <n v="1545804000"/>
    <x v="591"/>
    <d v="2018-12-26T06:00:00"/>
    <b v="0"/>
    <b v="0"/>
    <s v="technology/wearables"/>
    <n v="103.73643410852713"/>
    <x v="2"/>
    <s v="wearables"/>
  </r>
  <r>
    <n v="643"/>
    <s v="Harris Inc"/>
    <s v="Future-proofed modular groupware"/>
    <n v="14900"/>
    <n v="32986"/>
    <n v="1.2138255033557046"/>
    <x v="1"/>
    <n v="375"/>
    <s v="US"/>
    <s v="USD"/>
    <n v="1488348000"/>
    <n v="1489899600"/>
    <x v="592"/>
    <d v="2017-03-19T05:00:00"/>
    <b v="0"/>
    <b v="0"/>
    <s v="theater/plays"/>
    <n v="87.962666666666664"/>
    <x v="3"/>
    <s v="plays"/>
  </r>
  <r>
    <n v="644"/>
    <s v="Peters-Nelson"/>
    <s v="Distributed real-time algorithm"/>
    <n v="169400"/>
    <n v="81984"/>
    <n v="-0.51603305785123965"/>
    <x v="0"/>
    <n v="2928"/>
    <s v="CA"/>
    <s v="CAD"/>
    <n v="1545112800"/>
    <n v="1546495200"/>
    <x v="593"/>
    <d v="2019-01-03T06:00:00"/>
    <b v="0"/>
    <b v="0"/>
    <s v="theater/plays"/>
    <n v="28"/>
    <x v="3"/>
    <s v="plays"/>
  </r>
  <r>
    <n v="645"/>
    <s v="Ferguson, Murphy and Bright"/>
    <s v="Multi-lateral heuristic throughput"/>
    <n v="192100"/>
    <n v="178483"/>
    <n v="-7.0884955752212389E-2"/>
    <x v="0"/>
    <n v="4697"/>
    <s v="US"/>
    <s v="USD"/>
    <n v="1537938000"/>
    <n v="1539752400"/>
    <x v="594"/>
    <d v="2018-10-17T05:00:00"/>
    <b v="0"/>
    <b v="1"/>
    <s v="music/rock"/>
    <n v="37.999361294443261"/>
    <x v="1"/>
    <s v="rock"/>
  </r>
  <r>
    <n v="646"/>
    <s v="Robinson Group"/>
    <s v="Switchable reciprocal middleware"/>
    <n v="98700"/>
    <n v="87448"/>
    <n v="-0.11400202634245188"/>
    <x v="0"/>
    <n v="2915"/>
    <s v="US"/>
    <s v="USD"/>
    <n v="1363150800"/>
    <n v="1364101200"/>
    <x v="595"/>
    <d v="2013-03-24T05:00:00"/>
    <b v="0"/>
    <b v="0"/>
    <s v="games/video games"/>
    <n v="29.999313893653515"/>
    <x v="6"/>
    <s v="video games"/>
  </r>
  <r>
    <n v="647"/>
    <s v="Jordan-Wolfe"/>
    <s v="Inverse multimedia Graphic Interface"/>
    <n v="4500"/>
    <n v="1863"/>
    <n v="-0.58599999999999997"/>
    <x v="0"/>
    <n v="18"/>
    <s v="US"/>
    <s v="USD"/>
    <n v="1523250000"/>
    <n v="1525323600"/>
    <x v="596"/>
    <d v="2018-05-03T05:00:00"/>
    <b v="0"/>
    <b v="0"/>
    <s v="publishing/translations"/>
    <n v="103.5"/>
    <x v="5"/>
    <s v="translations"/>
  </r>
  <r>
    <n v="648"/>
    <s v="Vargas-Cox"/>
    <s v="Vision-oriented local contingency"/>
    <n v="98600"/>
    <n v="62174"/>
    <n v="-0.36943204868154156"/>
    <x v="3"/>
    <n v="723"/>
    <s v="US"/>
    <s v="USD"/>
    <n v="1499317200"/>
    <n v="1500872400"/>
    <x v="597"/>
    <d v="2017-07-24T05:00:00"/>
    <b v="1"/>
    <b v="0"/>
    <s v="food/food trucks"/>
    <n v="85.994467496542185"/>
    <x v="0"/>
    <s v="food trucks"/>
  </r>
  <r>
    <n v="649"/>
    <s v="Yang and Sons"/>
    <s v="Reactive 6thgeneration hub"/>
    <n v="121700"/>
    <n v="59003"/>
    <n v="-0.51517666392769101"/>
    <x v="0"/>
    <n v="602"/>
    <s v="CH"/>
    <s v="CHF"/>
    <n v="1287550800"/>
    <n v="1288501200"/>
    <x v="598"/>
    <d v="2010-10-31T05:00:00"/>
    <b v="1"/>
    <b v="1"/>
    <s v="theater/plays"/>
    <n v="98.011627906976742"/>
    <x v="3"/>
    <s v="plays"/>
  </r>
  <r>
    <n v="650"/>
    <s v="Wilson, Wilson and Mathis"/>
    <s v="Optional asymmetric success"/>
    <n v="100"/>
    <n v="2"/>
    <n v="-0.98"/>
    <x v="0"/>
    <n v="1"/>
    <s v="US"/>
    <s v="USD"/>
    <n v="1404795600"/>
    <n v="1407128400"/>
    <x v="599"/>
    <d v="2014-08-04T05:00:00"/>
    <b v="0"/>
    <b v="0"/>
    <s v="music/jazz"/>
    <n v="2"/>
    <x v="1"/>
    <s v="jazz"/>
  </r>
  <r>
    <n v="651"/>
    <s v="Wang, Koch and Weaver"/>
    <s v="Digitized analyzing capacity"/>
    <n v="196700"/>
    <n v="174039"/>
    <n v="-0.11520589730554143"/>
    <x v="0"/>
    <n v="3868"/>
    <s v="IT"/>
    <s v="EUR"/>
    <n v="1393048800"/>
    <n v="1394344800"/>
    <x v="600"/>
    <d v="2014-03-09T06:00:00"/>
    <b v="0"/>
    <b v="0"/>
    <s v="film &amp; video/shorts"/>
    <n v="44.994570837642193"/>
    <x v="4"/>
    <s v="shorts"/>
  </r>
  <r>
    <n v="652"/>
    <s v="Cisneros Ltd"/>
    <s v="Vision-oriented regional hub"/>
    <n v="10000"/>
    <n v="12684"/>
    <n v="0.26840000000000003"/>
    <x v="1"/>
    <n v="409"/>
    <s v="US"/>
    <s v="USD"/>
    <n v="1470373200"/>
    <n v="1474088400"/>
    <x v="601"/>
    <d v="2016-09-17T05:00:00"/>
    <b v="0"/>
    <b v="0"/>
    <s v="technology/web"/>
    <n v="31.012224938875306"/>
    <x v="2"/>
    <s v="web"/>
  </r>
  <r>
    <n v="653"/>
    <s v="Williams-Jones"/>
    <s v="Monitored incremental info-mediaries"/>
    <n v="600"/>
    <n v="14033"/>
    <n v="22.388333333333332"/>
    <x v="1"/>
    <n v="234"/>
    <s v="US"/>
    <s v="USD"/>
    <n v="1460091600"/>
    <n v="1460264400"/>
    <x v="602"/>
    <d v="2016-04-10T05:00:00"/>
    <b v="0"/>
    <b v="0"/>
    <s v="technology/web"/>
    <n v="59.970085470085472"/>
    <x v="2"/>
    <s v="web"/>
  </r>
  <r>
    <n v="654"/>
    <s v="Roberts, Hinton and Williams"/>
    <s v="Programmable static middleware"/>
    <n v="35000"/>
    <n v="177936"/>
    <n v="4.0838857142857146"/>
    <x v="1"/>
    <n v="3016"/>
    <s v="US"/>
    <s v="USD"/>
    <n v="1440392400"/>
    <n v="1440824400"/>
    <x v="335"/>
    <d v="2015-08-29T05:00:00"/>
    <b v="0"/>
    <b v="0"/>
    <s v="music/metal"/>
    <n v="58.9973474801061"/>
    <x v="1"/>
    <s v="metal"/>
  </r>
  <r>
    <n v="655"/>
    <s v="Gonzalez, Williams and Benson"/>
    <s v="Multi-layered bottom-line encryption"/>
    <n v="6900"/>
    <n v="13212"/>
    <n v="0.9147826086956522"/>
    <x v="1"/>
    <n v="264"/>
    <s v="US"/>
    <s v="USD"/>
    <n v="1488434400"/>
    <n v="1489554000"/>
    <x v="603"/>
    <d v="2017-03-15T05:00:00"/>
    <b v="1"/>
    <b v="0"/>
    <s v="photography/photography books"/>
    <n v="50.045454545454547"/>
    <x v="7"/>
    <s v="photography books"/>
  </r>
  <r>
    <n v="656"/>
    <s v="Hobbs, Brown and Lee"/>
    <s v="Vision-oriented systematic Graphical User Interface"/>
    <n v="118400"/>
    <n v="49879"/>
    <n v="-0.57872466216216212"/>
    <x v="0"/>
    <n v="504"/>
    <s v="AU"/>
    <s v="AUD"/>
    <n v="1514440800"/>
    <n v="1514872800"/>
    <x v="604"/>
    <d v="2018-01-02T06:00:00"/>
    <b v="0"/>
    <b v="0"/>
    <s v="food/food trucks"/>
    <n v="98.966269841269835"/>
    <x v="0"/>
    <s v="food trucks"/>
  </r>
  <r>
    <n v="657"/>
    <s v="Russo, Kim and Mccoy"/>
    <s v="Balanced optimal hardware"/>
    <n v="10000"/>
    <n v="824"/>
    <n v="-0.91759999999999997"/>
    <x v="0"/>
    <n v="14"/>
    <s v="US"/>
    <s v="USD"/>
    <n v="1514354400"/>
    <n v="1515736800"/>
    <x v="605"/>
    <d v="2018-01-12T06:00:00"/>
    <b v="0"/>
    <b v="0"/>
    <s v="film &amp; video/science fiction"/>
    <n v="58.857142857142854"/>
    <x v="4"/>
    <s v="science fiction"/>
  </r>
  <r>
    <n v="658"/>
    <s v="Howell, Myers and Olson"/>
    <s v="Self-enabling mission-critical success"/>
    <n v="52600"/>
    <n v="31594"/>
    <n v="-0.39935361216730036"/>
    <x v="3"/>
    <n v="390"/>
    <s v="US"/>
    <s v="USD"/>
    <n v="1440910800"/>
    <n v="1442898000"/>
    <x v="606"/>
    <d v="2015-09-22T05:00:00"/>
    <b v="0"/>
    <b v="0"/>
    <s v="music/rock"/>
    <n v="81.010256410256417"/>
    <x v="1"/>
    <s v="rock"/>
  </r>
  <r>
    <n v="659"/>
    <s v="Bailey and Sons"/>
    <s v="Grass-roots dynamic emulation"/>
    <n v="120700"/>
    <n v="57010"/>
    <n v="-0.52767191383595691"/>
    <x v="0"/>
    <n v="750"/>
    <s v="GB"/>
    <s v="GBP"/>
    <n v="1296108000"/>
    <n v="1296194400"/>
    <x v="65"/>
    <d v="2011-01-28T06:00:00"/>
    <b v="0"/>
    <b v="0"/>
    <s v="film &amp; video/documentary"/>
    <n v="76.013333333333335"/>
    <x v="4"/>
    <s v="documentary"/>
  </r>
  <r>
    <n v="660"/>
    <s v="Jensen-Brown"/>
    <s v="Fundamental disintermediate matrix"/>
    <n v="9100"/>
    <n v="7438"/>
    <n v="-0.18263736263736263"/>
    <x v="0"/>
    <n v="77"/>
    <s v="US"/>
    <s v="USD"/>
    <n v="1440133200"/>
    <n v="1440910800"/>
    <x v="607"/>
    <d v="2015-08-30T05:00:00"/>
    <b v="1"/>
    <b v="0"/>
    <s v="theater/plays"/>
    <n v="96.597402597402592"/>
    <x v="3"/>
    <s v="plays"/>
  </r>
  <r>
    <n v="661"/>
    <s v="Smith Group"/>
    <s v="Right-sized secondary challenge"/>
    <n v="106800"/>
    <n v="57872"/>
    <n v="-0.45812734082397005"/>
    <x v="0"/>
    <n v="752"/>
    <s v="DK"/>
    <s v="DKK"/>
    <n v="1332910800"/>
    <n v="1335502800"/>
    <x v="608"/>
    <d v="2012-04-27T05:00:00"/>
    <b v="0"/>
    <b v="0"/>
    <s v="music/jazz"/>
    <n v="76.957446808510639"/>
    <x v="1"/>
    <s v="jazz"/>
  </r>
  <r>
    <n v="662"/>
    <s v="Murphy-Farrell"/>
    <s v="Implemented exuding software"/>
    <n v="9100"/>
    <n v="8906"/>
    <n v="-2.131868131868132E-2"/>
    <x v="0"/>
    <n v="131"/>
    <s v="US"/>
    <s v="USD"/>
    <n v="1544335200"/>
    <n v="1544680800"/>
    <x v="609"/>
    <d v="2018-12-13T06:00:00"/>
    <b v="0"/>
    <b v="0"/>
    <s v="theater/plays"/>
    <n v="67.984732824427482"/>
    <x v="3"/>
    <s v="plays"/>
  </r>
  <r>
    <n v="663"/>
    <s v="Everett-Wolfe"/>
    <s v="Total optimizing software"/>
    <n v="10000"/>
    <n v="7724"/>
    <n v="-0.2276"/>
    <x v="0"/>
    <n v="87"/>
    <s v="US"/>
    <s v="USD"/>
    <n v="1286427600"/>
    <n v="1288414800"/>
    <x v="610"/>
    <d v="2010-10-30T05:00:00"/>
    <b v="0"/>
    <b v="0"/>
    <s v="theater/plays"/>
    <n v="88.781609195402297"/>
    <x v="3"/>
    <s v="plays"/>
  </r>
  <r>
    <n v="664"/>
    <s v="Young PLC"/>
    <s v="Optional maximized attitude"/>
    <n v="79400"/>
    <n v="26571"/>
    <n v="-0.66535264483627199"/>
    <x v="0"/>
    <n v="1063"/>
    <s v="US"/>
    <s v="USD"/>
    <n v="1329717600"/>
    <n v="1330581600"/>
    <x v="541"/>
    <d v="2012-03-01T06:00:00"/>
    <b v="0"/>
    <b v="0"/>
    <s v="music/jazz"/>
    <n v="24.99623706491063"/>
    <x v="1"/>
    <s v="jazz"/>
  </r>
  <r>
    <n v="665"/>
    <s v="Park-Goodman"/>
    <s v="Customer-focused impactful extranet"/>
    <n v="5100"/>
    <n v="12219"/>
    <n v="1.3958823529411766"/>
    <x v="1"/>
    <n v="272"/>
    <s v="US"/>
    <s v="USD"/>
    <n v="1310187600"/>
    <n v="1311397200"/>
    <x v="611"/>
    <d v="2011-07-23T05:00:00"/>
    <b v="0"/>
    <b v="1"/>
    <s v="film &amp; video/documentary"/>
    <n v="44.922794117647058"/>
    <x v="4"/>
    <s v="documentary"/>
  </r>
  <r>
    <n v="666"/>
    <s v="York, Barr and Grant"/>
    <s v="Cloned bottom-line success"/>
    <n v="3100"/>
    <n v="1985"/>
    <n v="-0.35967741935483871"/>
    <x v="3"/>
    <n v="25"/>
    <s v="US"/>
    <s v="USD"/>
    <n v="1377838800"/>
    <n v="1378357200"/>
    <x v="612"/>
    <d v="2013-09-05T05:00:00"/>
    <b v="0"/>
    <b v="1"/>
    <s v="theater/plays"/>
    <n v="79.400000000000006"/>
    <x v="3"/>
    <s v="plays"/>
  </r>
  <r>
    <n v="667"/>
    <s v="Little Ltd"/>
    <s v="Decentralized bandwidth-monitored ability"/>
    <n v="6900"/>
    <n v="12155"/>
    <n v="0.76159420289855073"/>
    <x v="1"/>
    <n v="419"/>
    <s v="US"/>
    <s v="USD"/>
    <n v="1410325200"/>
    <n v="1411102800"/>
    <x v="613"/>
    <d v="2014-09-19T05:00:00"/>
    <b v="0"/>
    <b v="0"/>
    <s v="journalism/audio"/>
    <n v="29.009546539379475"/>
    <x v="8"/>
    <s v="audio"/>
  </r>
  <r>
    <n v="668"/>
    <s v="Brown and Sons"/>
    <s v="Programmable leadingedge budgetary management"/>
    <n v="27500"/>
    <n v="5593"/>
    <n v="-0.79661818181818178"/>
    <x v="0"/>
    <n v="76"/>
    <s v="US"/>
    <s v="USD"/>
    <n v="1343797200"/>
    <n v="1344834000"/>
    <x v="614"/>
    <d v="2012-08-13T05:00:00"/>
    <b v="0"/>
    <b v="0"/>
    <s v="theater/plays"/>
    <n v="73.59210526315789"/>
    <x v="3"/>
    <s v="plays"/>
  </r>
  <r>
    <n v="669"/>
    <s v="Payne, Garrett and Thomas"/>
    <s v="Upgradable bi-directional concept"/>
    <n v="48800"/>
    <n v="175020"/>
    <n v="2.5864754098360656"/>
    <x v="1"/>
    <n v="1621"/>
    <s v="IT"/>
    <s v="EUR"/>
    <n v="1498453200"/>
    <n v="1499230800"/>
    <x v="615"/>
    <d v="2017-07-05T05:00:00"/>
    <b v="0"/>
    <b v="0"/>
    <s v="theater/plays"/>
    <n v="107.97038864898211"/>
    <x v="3"/>
    <s v="plays"/>
  </r>
  <r>
    <n v="670"/>
    <s v="Robinson Group"/>
    <s v="Re-contextualized homogeneous flexibility"/>
    <n v="16200"/>
    <n v="75955"/>
    <n v="3.6885802469135802"/>
    <x v="1"/>
    <n v="1101"/>
    <s v="US"/>
    <s v="USD"/>
    <n v="1456380000"/>
    <n v="1457416800"/>
    <x v="90"/>
    <d v="2016-03-08T06:00:00"/>
    <b v="0"/>
    <b v="0"/>
    <s v="music/indie rock"/>
    <n v="68.987284287011803"/>
    <x v="1"/>
    <s v="indie rock"/>
  </r>
  <r>
    <n v="671"/>
    <s v="Robinson-Kelly"/>
    <s v="Monitored bi-directional standardization"/>
    <n v="97600"/>
    <n v="119127"/>
    <n v="0.22056352459016393"/>
    <x v="1"/>
    <n v="1073"/>
    <s v="US"/>
    <s v="USD"/>
    <n v="1280552400"/>
    <n v="1280898000"/>
    <x v="616"/>
    <d v="2010-08-04T05:00:00"/>
    <b v="0"/>
    <b v="1"/>
    <s v="theater/plays"/>
    <n v="111.02236719478098"/>
    <x v="3"/>
    <s v="plays"/>
  </r>
  <r>
    <n v="672"/>
    <s v="Kelly-Colon"/>
    <s v="Stand-alone grid-enabled leverage"/>
    <n v="197900"/>
    <n v="110689"/>
    <n v="-0.44068216270843863"/>
    <x v="0"/>
    <n v="4428"/>
    <s v="AU"/>
    <s v="AUD"/>
    <n v="1521608400"/>
    <n v="1522472400"/>
    <x v="617"/>
    <d v="2018-03-31T05:00:00"/>
    <b v="0"/>
    <b v="0"/>
    <s v="theater/plays"/>
    <n v="24.997515808491418"/>
    <x v="3"/>
    <s v="plays"/>
  </r>
  <r>
    <n v="673"/>
    <s v="Turner, Scott and Gentry"/>
    <s v="Assimilated regional groupware"/>
    <n v="5600"/>
    <n v="2445"/>
    <n v="-0.56339285714285714"/>
    <x v="0"/>
    <n v="58"/>
    <s v="IT"/>
    <s v="EUR"/>
    <n v="1460696400"/>
    <n v="1462510800"/>
    <x v="618"/>
    <d v="2016-05-06T05:00:00"/>
    <b v="0"/>
    <b v="0"/>
    <s v="music/indie rock"/>
    <n v="42.155172413793103"/>
    <x v="1"/>
    <s v="indie rock"/>
  </r>
  <r>
    <n v="674"/>
    <s v="Sanchez Ltd"/>
    <s v="Up-sized 24hour instruction set"/>
    <n v="170700"/>
    <n v="57250"/>
    <n v="-0.66461628588166377"/>
    <x v="3"/>
    <n v="1218"/>
    <s v="US"/>
    <s v="USD"/>
    <n v="1313730000"/>
    <n v="1317790800"/>
    <x v="619"/>
    <d v="2011-10-05T05:00:00"/>
    <b v="0"/>
    <b v="0"/>
    <s v="photography/photography books"/>
    <n v="47.003284072249592"/>
    <x v="7"/>
    <s v="photography books"/>
  </r>
  <r>
    <n v="675"/>
    <s v="Giles-Smith"/>
    <s v="Right-sized web-enabled intranet"/>
    <n v="9700"/>
    <n v="11929"/>
    <n v="0.22979381443298968"/>
    <x v="1"/>
    <n v="331"/>
    <s v="US"/>
    <s v="USD"/>
    <n v="1568178000"/>
    <n v="1568782800"/>
    <x v="620"/>
    <d v="2019-09-18T05:00:00"/>
    <b v="0"/>
    <b v="0"/>
    <s v="journalism/audio"/>
    <n v="36.0392749244713"/>
    <x v="8"/>
    <s v="audio"/>
  </r>
  <r>
    <n v="676"/>
    <s v="Thompson-Moreno"/>
    <s v="Expanded needs-based orchestration"/>
    <n v="62300"/>
    <n v="118214"/>
    <n v="0.89749598715890855"/>
    <x v="1"/>
    <n v="1170"/>
    <s v="US"/>
    <s v="USD"/>
    <n v="1348635600"/>
    <n v="1349413200"/>
    <x v="621"/>
    <d v="2012-10-05T05:00:00"/>
    <b v="0"/>
    <b v="0"/>
    <s v="photography/photography books"/>
    <n v="101.03760683760684"/>
    <x v="7"/>
    <s v="photography books"/>
  </r>
  <r>
    <n v="677"/>
    <s v="Murphy-Fox"/>
    <s v="Organic system-worthy orchestration"/>
    <n v="5300"/>
    <n v="4432"/>
    <n v="-0.16377358490566038"/>
    <x v="0"/>
    <n v="111"/>
    <s v="US"/>
    <s v="USD"/>
    <n v="1468126800"/>
    <n v="1472446800"/>
    <x v="622"/>
    <d v="2016-08-29T05:00:00"/>
    <b v="0"/>
    <b v="0"/>
    <s v="publishing/fiction"/>
    <n v="39.927927927927925"/>
    <x v="5"/>
    <s v="fiction"/>
  </r>
  <r>
    <n v="678"/>
    <s v="Rodriguez-Patterson"/>
    <s v="Inverse static standardization"/>
    <n v="99500"/>
    <n v="17879"/>
    <n v="-0.82031155778894471"/>
    <x v="3"/>
    <n v="215"/>
    <s v="US"/>
    <s v="USD"/>
    <n v="1547877600"/>
    <n v="1548050400"/>
    <x v="35"/>
    <d v="2019-01-21T06:00:00"/>
    <b v="0"/>
    <b v="0"/>
    <s v="film &amp; video/drama"/>
    <n v="83.158139534883716"/>
    <x v="4"/>
    <s v="drama"/>
  </r>
  <r>
    <n v="679"/>
    <s v="Davis Ltd"/>
    <s v="Synchronized motivating solution"/>
    <n v="1400"/>
    <n v="14511"/>
    <n v="9.3650000000000002"/>
    <x v="1"/>
    <n v="363"/>
    <s v="US"/>
    <s v="USD"/>
    <n v="1571374800"/>
    <n v="1571806800"/>
    <x v="623"/>
    <d v="2019-10-23T05:00:00"/>
    <b v="0"/>
    <b v="1"/>
    <s v="food/food trucks"/>
    <n v="39.97520661157025"/>
    <x v="0"/>
    <s v="food trucks"/>
  </r>
  <r>
    <n v="680"/>
    <s v="Nelson-Valdez"/>
    <s v="Open-source 4thgeneration open system"/>
    <n v="145600"/>
    <n v="141822"/>
    <n v="-2.5947802197802197E-2"/>
    <x v="0"/>
    <n v="2955"/>
    <s v="US"/>
    <s v="USD"/>
    <n v="1576303200"/>
    <n v="1576476000"/>
    <x v="624"/>
    <d v="2019-12-16T06:00:00"/>
    <b v="0"/>
    <b v="1"/>
    <s v="games/mobile games"/>
    <n v="47.993908629441627"/>
    <x v="6"/>
    <s v="mobile games"/>
  </r>
  <r>
    <n v="681"/>
    <s v="Kelly PLC"/>
    <s v="Decentralized context-sensitive superstructure"/>
    <n v="184100"/>
    <n v="159037"/>
    <n v="-0.13613796849538295"/>
    <x v="0"/>
    <n v="1657"/>
    <s v="US"/>
    <s v="USD"/>
    <n v="1324447200"/>
    <n v="1324965600"/>
    <x v="625"/>
    <d v="2011-12-27T06:00:00"/>
    <b v="0"/>
    <b v="0"/>
    <s v="theater/plays"/>
    <n v="95.978877489438744"/>
    <x v="3"/>
    <s v="plays"/>
  </r>
  <r>
    <n v="682"/>
    <s v="Nguyen and Sons"/>
    <s v="Compatible 5thgeneration concept"/>
    <n v="5400"/>
    <n v="8109"/>
    <n v="0.50166666666666671"/>
    <x v="1"/>
    <n v="103"/>
    <s v="US"/>
    <s v="USD"/>
    <n v="1386741600"/>
    <n v="1387519200"/>
    <x v="626"/>
    <d v="2013-12-20T06:00:00"/>
    <b v="0"/>
    <b v="0"/>
    <s v="theater/plays"/>
    <n v="78.728155339805824"/>
    <x v="3"/>
    <s v="plays"/>
  </r>
  <r>
    <n v="683"/>
    <s v="Jones PLC"/>
    <s v="Virtual systemic intranet"/>
    <n v="2300"/>
    <n v="8244"/>
    <n v="2.5843478260869563"/>
    <x v="1"/>
    <n v="147"/>
    <s v="US"/>
    <s v="USD"/>
    <n v="1537074000"/>
    <n v="1537246800"/>
    <x v="627"/>
    <d v="2018-09-18T05:00:00"/>
    <b v="0"/>
    <b v="0"/>
    <s v="theater/plays"/>
    <n v="56.081632653061227"/>
    <x v="3"/>
    <s v="plays"/>
  </r>
  <r>
    <n v="684"/>
    <s v="Gilmore LLC"/>
    <s v="Optimized systemic algorithm"/>
    <n v="1400"/>
    <n v="7600"/>
    <n v="4.4285714285714288"/>
    <x v="1"/>
    <n v="110"/>
    <s v="CA"/>
    <s v="CAD"/>
    <n v="1277787600"/>
    <n v="1279515600"/>
    <x v="628"/>
    <d v="2010-07-19T05:00:00"/>
    <b v="0"/>
    <b v="0"/>
    <s v="publishing/nonfiction"/>
    <n v="69.090909090909093"/>
    <x v="5"/>
    <s v="nonfiction"/>
  </r>
  <r>
    <n v="685"/>
    <s v="Lee-Cobb"/>
    <s v="Customizable homogeneous firmware"/>
    <n v="140000"/>
    <n v="94501"/>
    <n v="-0.32499285714285714"/>
    <x v="0"/>
    <n v="926"/>
    <s v="CA"/>
    <s v="CAD"/>
    <n v="1440306000"/>
    <n v="1442379600"/>
    <x v="629"/>
    <d v="2015-09-16T05:00:00"/>
    <b v="0"/>
    <b v="0"/>
    <s v="theater/plays"/>
    <n v="102.05291576673866"/>
    <x v="3"/>
    <s v="plays"/>
  </r>
  <r>
    <n v="686"/>
    <s v="Jones, Wiley and Robbins"/>
    <s v="Front-line cohesive extranet"/>
    <n v="7500"/>
    <n v="14381"/>
    <n v="0.91746666666666665"/>
    <x v="1"/>
    <n v="134"/>
    <s v="US"/>
    <s v="USD"/>
    <n v="1522126800"/>
    <n v="1523077200"/>
    <x v="630"/>
    <d v="2018-04-07T05:00:00"/>
    <b v="0"/>
    <b v="0"/>
    <s v="technology/wearables"/>
    <n v="107.32089552238806"/>
    <x v="2"/>
    <s v="wearables"/>
  </r>
  <r>
    <n v="687"/>
    <s v="Martin, Gates and Holt"/>
    <s v="Distributed holistic neural-net"/>
    <n v="1500"/>
    <n v="13980"/>
    <n v="8.32"/>
    <x v="1"/>
    <n v="269"/>
    <s v="US"/>
    <s v="USD"/>
    <n v="1489298400"/>
    <n v="1489554000"/>
    <x v="631"/>
    <d v="2017-03-15T05:00:00"/>
    <b v="0"/>
    <b v="0"/>
    <s v="theater/plays"/>
    <n v="51.970260223048328"/>
    <x v="3"/>
    <s v="plays"/>
  </r>
  <r>
    <n v="688"/>
    <s v="Bowen, Davies and Burns"/>
    <s v="Devolved client-server monitoring"/>
    <n v="2900"/>
    <n v="12449"/>
    <n v="3.2927586206896553"/>
    <x v="1"/>
    <n v="175"/>
    <s v="US"/>
    <s v="USD"/>
    <n v="1547100000"/>
    <n v="1548482400"/>
    <x v="632"/>
    <d v="2019-01-26T06:00:00"/>
    <b v="0"/>
    <b v="1"/>
    <s v="film &amp; video/television"/>
    <n v="71.137142857142862"/>
    <x v="4"/>
    <s v="television"/>
  </r>
  <r>
    <n v="689"/>
    <s v="Nguyen Inc"/>
    <s v="Seamless directional capacity"/>
    <n v="7300"/>
    <n v="7348"/>
    <n v="6.5753424657534251E-3"/>
    <x v="1"/>
    <n v="69"/>
    <s v="US"/>
    <s v="USD"/>
    <n v="1383022800"/>
    <n v="1384063200"/>
    <x v="633"/>
    <d v="2013-11-10T06:00:00"/>
    <b v="0"/>
    <b v="0"/>
    <s v="technology/web"/>
    <n v="106.49275362318841"/>
    <x v="2"/>
    <s v="web"/>
  </r>
  <r>
    <n v="690"/>
    <s v="Walsh-Watts"/>
    <s v="Polarized actuating implementation"/>
    <n v="3600"/>
    <n v="8158"/>
    <n v="1.2661111111111112"/>
    <x v="1"/>
    <n v="190"/>
    <s v="US"/>
    <s v="USD"/>
    <n v="1322373600"/>
    <n v="1322892000"/>
    <x v="634"/>
    <d v="2011-12-03T06:00:00"/>
    <b v="0"/>
    <b v="1"/>
    <s v="film &amp; video/documentary"/>
    <n v="42.93684210526316"/>
    <x v="4"/>
    <s v="documentary"/>
  </r>
  <r>
    <n v="691"/>
    <s v="Ray, Li and Li"/>
    <s v="Front-line disintermediate hub"/>
    <n v="5000"/>
    <n v="7119"/>
    <n v="0.42380000000000001"/>
    <x v="1"/>
    <n v="237"/>
    <s v="US"/>
    <s v="USD"/>
    <n v="1349240400"/>
    <n v="1350709200"/>
    <x v="635"/>
    <d v="2012-10-20T05:00:00"/>
    <b v="1"/>
    <b v="1"/>
    <s v="film &amp; video/documentary"/>
    <n v="30.037974683544302"/>
    <x v="4"/>
    <s v="documentary"/>
  </r>
  <r>
    <n v="692"/>
    <s v="Murray Ltd"/>
    <s v="Decentralized 4thgeneration challenge"/>
    <n v="6000"/>
    <n v="5438"/>
    <n v="-9.3666666666666662E-2"/>
    <x v="0"/>
    <n v="77"/>
    <s v="GB"/>
    <s v="GBP"/>
    <n v="1562648400"/>
    <n v="1564203600"/>
    <x v="636"/>
    <d v="2019-07-27T05:00:00"/>
    <b v="0"/>
    <b v="0"/>
    <s v="music/rock"/>
    <n v="70.623376623376629"/>
    <x v="1"/>
    <s v="rock"/>
  </r>
  <r>
    <n v="693"/>
    <s v="Bradford-Silva"/>
    <s v="Reverse-engineered composite hierarchy"/>
    <n v="180400"/>
    <n v="115396"/>
    <n v="-0.36033259423503328"/>
    <x v="0"/>
    <n v="1748"/>
    <s v="US"/>
    <s v="USD"/>
    <n v="1508216400"/>
    <n v="1509685200"/>
    <x v="637"/>
    <d v="2017-11-03T05:00:00"/>
    <b v="0"/>
    <b v="0"/>
    <s v="theater/plays"/>
    <n v="66.016018306636155"/>
    <x v="3"/>
    <s v="plays"/>
  </r>
  <r>
    <n v="694"/>
    <s v="Mora-Bradley"/>
    <s v="Programmable tangible ability"/>
    <n v="9100"/>
    <n v="7656"/>
    <n v="-0.15868131868131868"/>
    <x v="0"/>
    <n v="79"/>
    <s v="US"/>
    <s v="USD"/>
    <n v="1511762400"/>
    <n v="1514959200"/>
    <x v="638"/>
    <d v="2018-01-03T06:00:00"/>
    <b v="0"/>
    <b v="0"/>
    <s v="theater/plays"/>
    <n v="96.911392405063296"/>
    <x v="3"/>
    <s v="plays"/>
  </r>
  <r>
    <n v="695"/>
    <s v="Cardenas, Thompson and Carey"/>
    <s v="Configurable full-range emulation"/>
    <n v="9200"/>
    <n v="12322"/>
    <n v="0.33934782608695652"/>
    <x v="1"/>
    <n v="196"/>
    <s v="IT"/>
    <s v="EUR"/>
    <n v="1447480800"/>
    <n v="1448863200"/>
    <x v="639"/>
    <d v="2015-11-30T06:00:00"/>
    <b v="1"/>
    <b v="0"/>
    <s v="music/rock"/>
    <n v="62.867346938775512"/>
    <x v="1"/>
    <s v="rock"/>
  </r>
  <r>
    <n v="696"/>
    <s v="Lopez, Reid and Johnson"/>
    <s v="Total real-time hardware"/>
    <n v="164100"/>
    <n v="96888"/>
    <n v="-0.40957952468007314"/>
    <x v="0"/>
    <n v="889"/>
    <s v="US"/>
    <s v="USD"/>
    <n v="1429506000"/>
    <n v="1429592400"/>
    <x v="640"/>
    <d v="2015-04-21T05:00:00"/>
    <b v="0"/>
    <b v="1"/>
    <s v="theater/plays"/>
    <n v="108.98537682789652"/>
    <x v="3"/>
    <s v="plays"/>
  </r>
  <r>
    <n v="697"/>
    <s v="Fox-Williams"/>
    <s v="Profound system-worthy functionalities"/>
    <n v="128900"/>
    <n v="196960"/>
    <n v="0.52800620636152051"/>
    <x v="1"/>
    <n v="7295"/>
    <s v="US"/>
    <s v="USD"/>
    <n v="1522472400"/>
    <n v="1522645200"/>
    <x v="641"/>
    <d v="2018-04-02T05:00:00"/>
    <b v="0"/>
    <b v="0"/>
    <s v="music/electric music"/>
    <n v="26.999314599040439"/>
    <x v="1"/>
    <s v="electric music"/>
  </r>
  <r>
    <n v="698"/>
    <s v="Taylor, Wood and Taylor"/>
    <s v="Cloned hybrid focus group"/>
    <n v="42100"/>
    <n v="188057"/>
    <n v="3.4669121140142516"/>
    <x v="1"/>
    <n v="2893"/>
    <s v="CA"/>
    <s v="CAD"/>
    <n v="1322114400"/>
    <n v="1323324000"/>
    <x v="642"/>
    <d v="2011-12-08T06:00:00"/>
    <b v="0"/>
    <b v="0"/>
    <s v="technology/wearables"/>
    <n v="65.004147943311438"/>
    <x v="2"/>
    <s v="wearables"/>
  </r>
  <r>
    <n v="699"/>
    <s v="King Inc"/>
    <s v="Ergonomic dedicated focus group"/>
    <n v="7400"/>
    <n v="6245"/>
    <n v="-0.15608108108108107"/>
    <x v="0"/>
    <n v="56"/>
    <s v="US"/>
    <s v="USD"/>
    <n v="1561438800"/>
    <n v="1561525200"/>
    <x v="230"/>
    <d v="2019-06-26T05:00:00"/>
    <b v="0"/>
    <b v="0"/>
    <s v="film &amp; video/drama"/>
    <n v="111.51785714285714"/>
    <x v="4"/>
    <s v="drama"/>
  </r>
  <r>
    <n v="700"/>
    <s v="Cole, Petty and Cameron"/>
    <s v="Realigned zero administration paradigm"/>
    <n v="100"/>
    <n v="3"/>
    <n v="-0.97"/>
    <x v="0"/>
    <n v="1"/>
    <s v="US"/>
    <s v="USD"/>
    <n v="1264399200"/>
    <n v="1265695200"/>
    <x v="67"/>
    <d v="2010-02-09T06:00:00"/>
    <b v="0"/>
    <b v="0"/>
    <s v="technology/wearables"/>
    <n v="3"/>
    <x v="2"/>
    <s v="wearables"/>
  </r>
  <r>
    <n v="701"/>
    <s v="Mcclain LLC"/>
    <s v="Open-source multi-tasking methodology"/>
    <n v="52000"/>
    <n v="91014"/>
    <n v="0.7502692307692308"/>
    <x v="1"/>
    <n v="820"/>
    <s v="US"/>
    <s v="USD"/>
    <n v="1301202000"/>
    <n v="1301806800"/>
    <x v="643"/>
    <d v="2011-04-03T05:00:00"/>
    <b v="1"/>
    <b v="0"/>
    <s v="theater/plays"/>
    <n v="110.99268292682927"/>
    <x v="3"/>
    <s v="plays"/>
  </r>
  <r>
    <n v="702"/>
    <s v="Sims-Gross"/>
    <s v="Object-based attitude-oriented analyzer"/>
    <n v="8700"/>
    <n v="4710"/>
    <n v="-0.45862068965517239"/>
    <x v="0"/>
    <n v="83"/>
    <s v="US"/>
    <s v="USD"/>
    <n v="1374469200"/>
    <n v="1374901200"/>
    <x v="644"/>
    <d v="2013-07-27T05:00:00"/>
    <b v="0"/>
    <b v="0"/>
    <s v="technology/wearables"/>
    <n v="56.746987951807228"/>
    <x v="2"/>
    <s v="wearables"/>
  </r>
  <r>
    <n v="703"/>
    <s v="Perez Group"/>
    <s v="Cross-platform tertiary hub"/>
    <n v="63400"/>
    <n v="197728"/>
    <n v="2.1187381703470032"/>
    <x v="1"/>
    <n v="2038"/>
    <s v="US"/>
    <s v="USD"/>
    <n v="1334984400"/>
    <n v="1336453200"/>
    <x v="645"/>
    <d v="2012-05-08T05:00:00"/>
    <b v="1"/>
    <b v="1"/>
    <s v="publishing/translations"/>
    <n v="97.020608439646708"/>
    <x v="5"/>
    <s v="translations"/>
  </r>
  <r>
    <n v="704"/>
    <s v="Haynes-Williams"/>
    <s v="Seamless clear-thinking artificial intelligence"/>
    <n v="8700"/>
    <n v="10682"/>
    <n v="0.227816091954023"/>
    <x v="1"/>
    <n v="116"/>
    <s v="US"/>
    <s v="USD"/>
    <n v="1467608400"/>
    <n v="1468904400"/>
    <x v="646"/>
    <d v="2016-07-19T05:00:00"/>
    <b v="0"/>
    <b v="0"/>
    <s v="film &amp; video/animation"/>
    <n v="92.08620689655173"/>
    <x v="4"/>
    <s v="animation"/>
  </r>
  <r>
    <n v="705"/>
    <s v="Ford LLC"/>
    <s v="Centralized tangible success"/>
    <n v="169700"/>
    <n v="168048"/>
    <n v="-9.7348261638185024E-3"/>
    <x v="0"/>
    <n v="2025"/>
    <s v="GB"/>
    <s v="GBP"/>
    <n v="1386741600"/>
    <n v="1387087200"/>
    <x v="626"/>
    <d v="2013-12-15T06:00:00"/>
    <b v="0"/>
    <b v="0"/>
    <s v="publishing/nonfiction"/>
    <n v="82.986666666666665"/>
    <x v="5"/>
    <s v="nonfiction"/>
  </r>
  <r>
    <n v="706"/>
    <s v="Moreno Ltd"/>
    <s v="Customer-focused multimedia methodology"/>
    <n v="108400"/>
    <n v="138586"/>
    <n v="0.27846863468634686"/>
    <x v="1"/>
    <n v="1345"/>
    <s v="AU"/>
    <s v="AUD"/>
    <n v="1546754400"/>
    <n v="1547445600"/>
    <x v="647"/>
    <d v="2019-01-14T06:00:00"/>
    <b v="0"/>
    <b v="1"/>
    <s v="technology/web"/>
    <n v="103.03791821561339"/>
    <x v="2"/>
    <s v="web"/>
  </r>
  <r>
    <n v="707"/>
    <s v="Moore, Cook and Wright"/>
    <s v="Visionary maximized Local Area Network"/>
    <n v="7300"/>
    <n v="11579"/>
    <n v="0.5861643835616438"/>
    <x v="1"/>
    <n v="168"/>
    <s v="US"/>
    <s v="USD"/>
    <n v="1544248800"/>
    <n v="1547359200"/>
    <x v="159"/>
    <d v="2019-01-13T06:00:00"/>
    <b v="0"/>
    <b v="0"/>
    <s v="film &amp; video/drama"/>
    <n v="68.922619047619051"/>
    <x v="4"/>
    <s v="drama"/>
  </r>
  <r>
    <n v="708"/>
    <s v="Ortega LLC"/>
    <s v="Secured bifurcated intranet"/>
    <n v="1700"/>
    <n v="12020"/>
    <n v="6.0705882352941174"/>
    <x v="1"/>
    <n v="137"/>
    <s v="CH"/>
    <s v="CHF"/>
    <n v="1495429200"/>
    <n v="1496293200"/>
    <x v="648"/>
    <d v="2017-06-01T05:00:00"/>
    <b v="0"/>
    <b v="0"/>
    <s v="theater/plays"/>
    <n v="87.737226277372258"/>
    <x v="3"/>
    <s v="plays"/>
  </r>
  <r>
    <n v="709"/>
    <s v="Silva, Walker and Martin"/>
    <s v="Grass-roots 4thgeneration product"/>
    <n v="9800"/>
    <n v="13954"/>
    <n v="0.42387755102040814"/>
    <x v="1"/>
    <n v="186"/>
    <s v="IT"/>
    <s v="EUR"/>
    <n v="1334811600"/>
    <n v="1335416400"/>
    <x v="267"/>
    <d v="2012-04-26T05:00:00"/>
    <b v="0"/>
    <b v="0"/>
    <s v="theater/plays"/>
    <n v="75.021505376344081"/>
    <x v="3"/>
    <s v="plays"/>
  </r>
  <r>
    <n v="710"/>
    <s v="Huynh, Gallegos and Mills"/>
    <s v="Reduced next generation info-mediaries"/>
    <n v="4300"/>
    <n v="6358"/>
    <n v="0.47860465116279072"/>
    <x v="1"/>
    <n v="125"/>
    <s v="US"/>
    <s v="USD"/>
    <n v="1531544400"/>
    <n v="1532149200"/>
    <x v="649"/>
    <d v="2018-07-21T05:00:00"/>
    <b v="0"/>
    <b v="1"/>
    <s v="theater/plays"/>
    <n v="50.863999999999997"/>
    <x v="3"/>
    <s v="plays"/>
  </r>
  <r>
    <n v="711"/>
    <s v="Anderson LLC"/>
    <s v="Customizable full-range artificial intelligence"/>
    <n v="6200"/>
    <n v="1260"/>
    <n v="-0.79677419354838708"/>
    <x v="0"/>
    <n v="14"/>
    <s v="IT"/>
    <s v="EUR"/>
    <n v="1453615200"/>
    <n v="1453788000"/>
    <x v="248"/>
    <d v="2016-01-26T06:00:00"/>
    <b v="1"/>
    <b v="1"/>
    <s v="theater/plays"/>
    <n v="90"/>
    <x v="3"/>
    <s v="plays"/>
  </r>
  <r>
    <n v="712"/>
    <s v="Garza-Bryant"/>
    <s v="Programmable leadingedge contingency"/>
    <n v="800"/>
    <n v="14725"/>
    <n v="17.40625"/>
    <x v="1"/>
    <n v="202"/>
    <s v="US"/>
    <s v="USD"/>
    <n v="1467954000"/>
    <n v="1471496400"/>
    <x v="571"/>
    <d v="2016-08-18T05:00:00"/>
    <b v="0"/>
    <b v="0"/>
    <s v="theater/plays"/>
    <n v="72.896039603960389"/>
    <x v="3"/>
    <s v="plays"/>
  </r>
  <r>
    <n v="713"/>
    <s v="Mays LLC"/>
    <s v="Multi-layered global groupware"/>
    <n v="6900"/>
    <n v="11174"/>
    <n v="0.61942028985507247"/>
    <x v="1"/>
    <n v="103"/>
    <s v="US"/>
    <s v="USD"/>
    <n v="1471842000"/>
    <n v="1472878800"/>
    <x v="650"/>
    <d v="2016-09-03T05:00:00"/>
    <b v="0"/>
    <b v="0"/>
    <s v="publishing/radio &amp; podcasts"/>
    <n v="108.48543689320388"/>
    <x v="5"/>
    <s v="radio &amp; podcasts"/>
  </r>
  <r>
    <n v="714"/>
    <s v="Evans-Jones"/>
    <s v="Switchable methodical superstructure"/>
    <n v="38500"/>
    <n v="182036"/>
    <n v="3.7282077922077921"/>
    <x v="1"/>
    <n v="1785"/>
    <s v="US"/>
    <s v="USD"/>
    <n v="1408424400"/>
    <n v="1408510800"/>
    <x v="1"/>
    <d v="2014-08-20T05:00:00"/>
    <b v="0"/>
    <b v="0"/>
    <s v="music/rock"/>
    <n v="101.98095238095237"/>
    <x v="1"/>
    <s v="rock"/>
  </r>
  <r>
    <n v="715"/>
    <s v="Fischer, Torres and Walker"/>
    <s v="Expanded even-keeled portal"/>
    <n v="118000"/>
    <n v="28870"/>
    <n v="-0.75533898305084746"/>
    <x v="0"/>
    <n v="656"/>
    <s v="US"/>
    <s v="USD"/>
    <n v="1281157200"/>
    <n v="1281589200"/>
    <x v="651"/>
    <d v="2010-08-12T05:00:00"/>
    <b v="0"/>
    <b v="0"/>
    <s v="games/mobile games"/>
    <n v="44.009146341463413"/>
    <x v="6"/>
    <s v="mobile games"/>
  </r>
  <r>
    <n v="716"/>
    <s v="Tapia, Kramer and Hicks"/>
    <s v="Advanced modular moderator"/>
    <n v="2000"/>
    <n v="10353"/>
    <n v="4.1764999999999999"/>
    <x v="1"/>
    <n v="157"/>
    <s v="US"/>
    <s v="USD"/>
    <n v="1373432400"/>
    <n v="1375851600"/>
    <x v="652"/>
    <d v="2013-08-07T05:00:00"/>
    <b v="0"/>
    <b v="1"/>
    <s v="theater/plays"/>
    <n v="65.942675159235662"/>
    <x v="3"/>
    <s v="plays"/>
  </r>
  <r>
    <n v="717"/>
    <s v="Barnes, Wilcox and Riley"/>
    <s v="Reverse-engineered well-modulated ability"/>
    <n v="5600"/>
    <n v="13868"/>
    <n v="1.4764285714285714"/>
    <x v="1"/>
    <n v="555"/>
    <s v="US"/>
    <s v="USD"/>
    <n v="1313989200"/>
    <n v="1315803600"/>
    <x v="653"/>
    <d v="2011-09-12T05:00:00"/>
    <b v="0"/>
    <b v="0"/>
    <s v="film &amp; video/documentary"/>
    <n v="24.987387387387386"/>
    <x v="4"/>
    <s v="documentary"/>
  </r>
  <r>
    <n v="718"/>
    <s v="Reyes PLC"/>
    <s v="Expanded optimal pricing structure"/>
    <n v="8300"/>
    <n v="8317"/>
    <n v="2.0481927710843373E-3"/>
    <x v="1"/>
    <n v="297"/>
    <s v="US"/>
    <s v="USD"/>
    <n v="1371445200"/>
    <n v="1373691600"/>
    <x v="654"/>
    <d v="2013-07-13T05:00:00"/>
    <b v="0"/>
    <b v="0"/>
    <s v="technology/wearables"/>
    <n v="28.003367003367003"/>
    <x v="2"/>
    <s v="wearables"/>
  </r>
  <r>
    <n v="719"/>
    <s v="Pace, Simpson and Watkins"/>
    <s v="Down-sized uniform ability"/>
    <n v="6900"/>
    <n v="10557"/>
    <n v="0.53"/>
    <x v="1"/>
    <n v="123"/>
    <s v="US"/>
    <s v="USD"/>
    <n v="1338267600"/>
    <n v="1339218000"/>
    <x v="655"/>
    <d v="2012-06-09T05:00:00"/>
    <b v="0"/>
    <b v="0"/>
    <s v="publishing/fiction"/>
    <n v="85.829268292682926"/>
    <x v="5"/>
    <s v="fiction"/>
  </r>
  <r>
    <n v="720"/>
    <s v="Valenzuela, Davidson and Castro"/>
    <s v="Multi-layered upward-trending conglomeration"/>
    <n v="8700"/>
    <n v="3227"/>
    <n v="-0.62908045977011495"/>
    <x v="3"/>
    <n v="38"/>
    <s v="DK"/>
    <s v="DKK"/>
    <n v="1519192800"/>
    <n v="1520402400"/>
    <x v="656"/>
    <d v="2018-03-07T06:00:00"/>
    <b v="0"/>
    <b v="1"/>
    <s v="theater/plays"/>
    <n v="84.921052631578945"/>
    <x v="3"/>
    <s v="plays"/>
  </r>
  <r>
    <n v="721"/>
    <s v="Dominguez-Owens"/>
    <s v="Open-architected systematic intranet"/>
    <n v="123600"/>
    <n v="5429"/>
    <n v="-0.95607605177993527"/>
    <x v="3"/>
    <n v="60"/>
    <s v="US"/>
    <s v="USD"/>
    <n v="1522818000"/>
    <n v="1523336400"/>
    <x v="657"/>
    <d v="2018-04-10T05:00:00"/>
    <b v="0"/>
    <b v="0"/>
    <s v="music/rock"/>
    <n v="90.483333333333334"/>
    <x v="1"/>
    <s v="rock"/>
  </r>
  <r>
    <n v="722"/>
    <s v="Thomas-Simmons"/>
    <s v="Proactive 24hour frame"/>
    <n v="48500"/>
    <n v="75906"/>
    <n v="0.56507216494845358"/>
    <x v="1"/>
    <n v="3036"/>
    <s v="US"/>
    <s v="USD"/>
    <n v="1509948000"/>
    <n v="1512280800"/>
    <x v="265"/>
    <d v="2017-12-03T06:00:00"/>
    <b v="0"/>
    <b v="0"/>
    <s v="film &amp; video/documentary"/>
    <n v="25.00197628458498"/>
    <x v="4"/>
    <s v="documentary"/>
  </r>
  <r>
    <n v="723"/>
    <s v="Beck-Knight"/>
    <s v="Exclusive fresh-thinking model"/>
    <n v="4900"/>
    <n v="13250"/>
    <n v="1.7040816326530612"/>
    <x v="1"/>
    <n v="144"/>
    <s v="AU"/>
    <s v="AUD"/>
    <n v="1456898400"/>
    <n v="1458709200"/>
    <x v="658"/>
    <d v="2016-03-23T05:00:00"/>
    <b v="0"/>
    <b v="0"/>
    <s v="theater/plays"/>
    <n v="92.013888888888886"/>
    <x v="3"/>
    <s v="plays"/>
  </r>
  <r>
    <n v="724"/>
    <s v="Mccoy Ltd"/>
    <s v="Business-focused encompassing intranet"/>
    <n v="8400"/>
    <n v="11261"/>
    <n v="0.34059523809523812"/>
    <x v="1"/>
    <n v="121"/>
    <s v="GB"/>
    <s v="GBP"/>
    <n v="1413954000"/>
    <n v="1414126800"/>
    <x v="659"/>
    <d v="2014-10-24T05:00:00"/>
    <b v="0"/>
    <b v="1"/>
    <s v="theater/plays"/>
    <n v="93.066115702479337"/>
    <x v="3"/>
    <s v="plays"/>
  </r>
  <r>
    <n v="725"/>
    <s v="Dawson-Tyler"/>
    <s v="Optional 6thgeneration access"/>
    <n v="193200"/>
    <n v="97369"/>
    <n v="-0.49601966873706005"/>
    <x v="0"/>
    <n v="1596"/>
    <s v="US"/>
    <s v="USD"/>
    <n v="1416031200"/>
    <n v="1416204000"/>
    <x v="660"/>
    <d v="2014-11-17T06:00:00"/>
    <b v="0"/>
    <b v="0"/>
    <s v="games/mobile games"/>
    <n v="61.008145363408524"/>
    <x v="6"/>
    <s v="mobile games"/>
  </r>
  <r>
    <n v="726"/>
    <s v="Johns-Thomas"/>
    <s v="Realigned web-enabled functionalities"/>
    <n v="54300"/>
    <n v="48227"/>
    <n v="-0.11184162062615101"/>
    <x v="3"/>
    <n v="524"/>
    <s v="US"/>
    <s v="USD"/>
    <n v="1287982800"/>
    <n v="1288501200"/>
    <x v="661"/>
    <d v="2010-10-31T05:00:00"/>
    <b v="0"/>
    <b v="1"/>
    <s v="theater/plays"/>
    <n v="92.036259541984734"/>
    <x v="3"/>
    <s v="plays"/>
  </r>
  <r>
    <n v="727"/>
    <s v="Quinn, Cruz and Schmidt"/>
    <s v="Enterprise-wide multimedia software"/>
    <n v="8900"/>
    <n v="14685"/>
    <n v="0.65"/>
    <x v="1"/>
    <n v="181"/>
    <s v="US"/>
    <s v="USD"/>
    <n v="1547964000"/>
    <n v="1552971600"/>
    <x v="4"/>
    <d v="2019-03-19T05:00:00"/>
    <b v="0"/>
    <b v="0"/>
    <s v="technology/web"/>
    <n v="81.132596685082873"/>
    <x v="2"/>
    <s v="web"/>
  </r>
  <r>
    <n v="728"/>
    <s v="Stewart Inc"/>
    <s v="Versatile mission-critical knowledgebase"/>
    <n v="4200"/>
    <n v="735"/>
    <n v="-0.82499999999999996"/>
    <x v="0"/>
    <n v="10"/>
    <s v="US"/>
    <s v="USD"/>
    <n v="1464152400"/>
    <n v="1465102800"/>
    <x v="662"/>
    <d v="2016-06-05T05:00:00"/>
    <b v="0"/>
    <b v="0"/>
    <s v="theater/plays"/>
    <n v="73.5"/>
    <x v="3"/>
    <s v="plays"/>
  </r>
  <r>
    <n v="729"/>
    <s v="Moore Group"/>
    <s v="Multi-lateral object-oriented open system"/>
    <n v="5600"/>
    <n v="10397"/>
    <n v="0.8566071428571429"/>
    <x v="1"/>
    <n v="122"/>
    <s v="US"/>
    <s v="USD"/>
    <n v="1359957600"/>
    <n v="1360130400"/>
    <x v="663"/>
    <d v="2013-02-06T06:00:00"/>
    <b v="0"/>
    <b v="0"/>
    <s v="film &amp; video/drama"/>
    <n v="85.221311475409834"/>
    <x v="4"/>
    <s v="drama"/>
  </r>
  <r>
    <n v="730"/>
    <s v="Carson PLC"/>
    <s v="Visionary system-worthy attitude"/>
    <n v="28800"/>
    <n v="118847"/>
    <n v="3.1266319444444446"/>
    <x v="1"/>
    <n v="1071"/>
    <s v="CA"/>
    <s v="CAD"/>
    <n v="1432357200"/>
    <n v="1432875600"/>
    <x v="664"/>
    <d v="2015-05-29T05:00:00"/>
    <b v="0"/>
    <b v="0"/>
    <s v="technology/wearables"/>
    <n v="110.96825396825396"/>
    <x v="2"/>
    <s v="wearables"/>
  </r>
  <r>
    <n v="731"/>
    <s v="Cruz, Hall and Mason"/>
    <s v="Synergized content-based hierarchy"/>
    <n v="8000"/>
    <n v="7220"/>
    <n v="-9.7500000000000003E-2"/>
    <x v="3"/>
    <n v="219"/>
    <s v="US"/>
    <s v="USD"/>
    <n v="1500786000"/>
    <n v="1500872400"/>
    <x v="665"/>
    <d v="2017-07-24T05:00:00"/>
    <b v="0"/>
    <b v="0"/>
    <s v="technology/web"/>
    <n v="32.968036529680369"/>
    <x v="2"/>
    <s v="web"/>
  </r>
  <r>
    <n v="732"/>
    <s v="Glass, Baker and Jones"/>
    <s v="Business-focused 24hour access"/>
    <n v="117000"/>
    <n v="107622"/>
    <n v="-8.0153846153846159E-2"/>
    <x v="0"/>
    <n v="1121"/>
    <s v="US"/>
    <s v="USD"/>
    <n v="1490158800"/>
    <n v="1492146000"/>
    <x v="666"/>
    <d v="2017-04-14T05:00:00"/>
    <b v="0"/>
    <b v="1"/>
    <s v="music/rock"/>
    <n v="96.005352363960753"/>
    <x v="1"/>
    <s v="rock"/>
  </r>
  <r>
    <n v="733"/>
    <s v="Marquez-Kerr"/>
    <s v="Automated hybrid orchestration"/>
    <n v="15800"/>
    <n v="83267"/>
    <n v="4.2700632911392402"/>
    <x v="1"/>
    <n v="980"/>
    <s v="US"/>
    <s v="USD"/>
    <n v="1406178000"/>
    <n v="1407301200"/>
    <x v="43"/>
    <d v="2014-08-06T05:00:00"/>
    <b v="0"/>
    <b v="0"/>
    <s v="music/metal"/>
    <n v="84.96632653061225"/>
    <x v="1"/>
    <s v="metal"/>
  </r>
  <r>
    <n v="734"/>
    <s v="Stone PLC"/>
    <s v="Exclusive 5thgeneration leverage"/>
    <n v="4200"/>
    <n v="13404"/>
    <n v="2.1914285714285713"/>
    <x v="1"/>
    <n v="536"/>
    <s v="US"/>
    <s v="USD"/>
    <n v="1485583200"/>
    <n v="1486620000"/>
    <x v="667"/>
    <d v="2017-02-09T06:00:00"/>
    <b v="0"/>
    <b v="1"/>
    <s v="theater/plays"/>
    <n v="25.007462686567163"/>
    <x v="3"/>
    <s v="plays"/>
  </r>
  <r>
    <n v="735"/>
    <s v="Caldwell PLC"/>
    <s v="Grass-roots zero administration alliance"/>
    <n v="37100"/>
    <n v="131404"/>
    <n v="2.5418867924528303"/>
    <x v="1"/>
    <n v="1991"/>
    <s v="US"/>
    <s v="USD"/>
    <n v="1459314000"/>
    <n v="1459918800"/>
    <x v="668"/>
    <d v="2016-04-06T05:00:00"/>
    <b v="0"/>
    <b v="0"/>
    <s v="photography/photography books"/>
    <n v="65.998995479658461"/>
    <x v="7"/>
    <s v="photography books"/>
  </r>
  <r>
    <n v="736"/>
    <s v="Silva-Hawkins"/>
    <s v="Proactive heuristic orchestration"/>
    <n v="7700"/>
    <n v="2533"/>
    <n v="-0.67103896103896099"/>
    <x v="3"/>
    <n v="29"/>
    <s v="US"/>
    <s v="USD"/>
    <n v="1424412000"/>
    <n v="1424757600"/>
    <x v="669"/>
    <d v="2015-02-24T06:00:00"/>
    <b v="0"/>
    <b v="0"/>
    <s v="publishing/nonfiction"/>
    <n v="87.34482758620689"/>
    <x v="5"/>
    <s v="nonfiction"/>
  </r>
  <r>
    <n v="737"/>
    <s v="Gardner Inc"/>
    <s v="Function-based systematic Graphical User Interface"/>
    <n v="3700"/>
    <n v="5028"/>
    <n v="0.35891891891891892"/>
    <x v="1"/>
    <n v="180"/>
    <s v="US"/>
    <s v="USD"/>
    <n v="1478844000"/>
    <n v="1479880800"/>
    <x v="670"/>
    <d v="2016-11-23T06:00:00"/>
    <b v="0"/>
    <b v="0"/>
    <s v="music/indie rock"/>
    <n v="27.933333333333334"/>
    <x v="1"/>
    <s v="indie rock"/>
  </r>
  <r>
    <n v="738"/>
    <s v="Garcia Group"/>
    <s v="Extended zero administration software"/>
    <n v="74700"/>
    <n v="1557"/>
    <n v="-0.97915662650602409"/>
    <x v="0"/>
    <n v="15"/>
    <s v="US"/>
    <s v="USD"/>
    <n v="1416117600"/>
    <n v="1418018400"/>
    <x v="671"/>
    <d v="2014-12-08T06:00:00"/>
    <b v="0"/>
    <b v="1"/>
    <s v="theater/plays"/>
    <n v="103.8"/>
    <x v="3"/>
    <s v="plays"/>
  </r>
  <r>
    <n v="739"/>
    <s v="Meyer-Avila"/>
    <s v="Multi-tiered discrete support"/>
    <n v="10000"/>
    <n v="6100"/>
    <n v="-0.39"/>
    <x v="0"/>
    <n v="191"/>
    <s v="US"/>
    <s v="USD"/>
    <n v="1340946000"/>
    <n v="1341032400"/>
    <x v="672"/>
    <d v="2012-06-30T05:00:00"/>
    <b v="0"/>
    <b v="0"/>
    <s v="music/indie rock"/>
    <n v="31.937172774869111"/>
    <x v="1"/>
    <s v="indie rock"/>
  </r>
  <r>
    <n v="740"/>
    <s v="Nelson, Smith and Graham"/>
    <s v="Phased system-worthy conglomeration"/>
    <n v="5300"/>
    <n v="1592"/>
    <n v="-0.69962264150943398"/>
    <x v="0"/>
    <n v="16"/>
    <s v="US"/>
    <s v="USD"/>
    <n v="1486101600"/>
    <n v="1486360800"/>
    <x v="673"/>
    <d v="2017-02-06T06:00:00"/>
    <b v="0"/>
    <b v="0"/>
    <s v="theater/plays"/>
    <n v="99.5"/>
    <x v="3"/>
    <s v="plays"/>
  </r>
  <r>
    <n v="741"/>
    <s v="Garcia Ltd"/>
    <s v="Balanced mobile alliance"/>
    <n v="1200"/>
    <n v="14150"/>
    <n v="10.791666666666666"/>
    <x v="1"/>
    <n v="130"/>
    <s v="US"/>
    <s v="USD"/>
    <n v="1274590800"/>
    <n v="1274677200"/>
    <x v="674"/>
    <d v="2010-05-24T05:00:00"/>
    <b v="0"/>
    <b v="0"/>
    <s v="theater/plays"/>
    <n v="108.84615384615384"/>
    <x v="3"/>
    <s v="plays"/>
  </r>
  <r>
    <n v="742"/>
    <s v="West-Stevens"/>
    <s v="Reactive solution-oriented groupware"/>
    <n v="1200"/>
    <n v="13513"/>
    <n v="10.260833333333334"/>
    <x v="1"/>
    <n v="122"/>
    <s v="US"/>
    <s v="USD"/>
    <n v="1263880800"/>
    <n v="1267509600"/>
    <x v="675"/>
    <d v="2010-03-02T06:00:00"/>
    <b v="0"/>
    <b v="0"/>
    <s v="music/electric music"/>
    <n v="110.76229508196721"/>
    <x v="1"/>
    <s v="electric music"/>
  </r>
  <r>
    <n v="743"/>
    <s v="Clark-Conrad"/>
    <s v="Exclusive bandwidth-monitored orchestration"/>
    <n v="3900"/>
    <n v="504"/>
    <n v="-0.87076923076923074"/>
    <x v="0"/>
    <n v="17"/>
    <s v="US"/>
    <s v="USD"/>
    <n v="1445403600"/>
    <n v="1445922000"/>
    <x v="676"/>
    <d v="2015-10-27T05:00:00"/>
    <b v="0"/>
    <b v="1"/>
    <s v="theater/plays"/>
    <n v="29.647058823529413"/>
    <x v="3"/>
    <s v="plays"/>
  </r>
  <r>
    <n v="744"/>
    <s v="Fitzgerald Group"/>
    <s v="Intuitive exuding initiative"/>
    <n v="2000"/>
    <n v="14240"/>
    <n v="6.12"/>
    <x v="1"/>
    <n v="140"/>
    <s v="US"/>
    <s v="USD"/>
    <n v="1533877200"/>
    <n v="1534050000"/>
    <x v="342"/>
    <d v="2018-08-12T05:00:00"/>
    <b v="0"/>
    <b v="1"/>
    <s v="theater/plays"/>
    <n v="101.71428571428571"/>
    <x v="3"/>
    <s v="plays"/>
  </r>
  <r>
    <n v="745"/>
    <s v="Hill, Mccann and Moore"/>
    <s v="Streamlined needs-based knowledge user"/>
    <n v="6900"/>
    <n v="2091"/>
    <n v="-0.69695652173913047"/>
    <x v="0"/>
    <n v="34"/>
    <s v="US"/>
    <s v="USD"/>
    <n v="1275195600"/>
    <n v="1277528400"/>
    <x v="677"/>
    <d v="2010-06-26T05:00:00"/>
    <b v="0"/>
    <b v="0"/>
    <s v="technology/wearables"/>
    <n v="61.5"/>
    <x v="2"/>
    <s v="wearables"/>
  </r>
  <r>
    <n v="746"/>
    <s v="Edwards LLC"/>
    <s v="Automated system-worthy structure"/>
    <n v="55800"/>
    <n v="118580"/>
    <n v="1.125089605734767"/>
    <x v="1"/>
    <n v="3388"/>
    <s v="US"/>
    <s v="USD"/>
    <n v="1318136400"/>
    <n v="1318568400"/>
    <x v="678"/>
    <d v="2011-10-14T05:00:00"/>
    <b v="0"/>
    <b v="0"/>
    <s v="technology/web"/>
    <n v="35"/>
    <x v="2"/>
    <s v="web"/>
  </r>
  <r>
    <n v="747"/>
    <s v="Greer and Sons"/>
    <s v="Secured clear-thinking intranet"/>
    <n v="4900"/>
    <n v="11214"/>
    <n v="1.2885714285714285"/>
    <x v="1"/>
    <n v="280"/>
    <s v="US"/>
    <s v="USD"/>
    <n v="1283403600"/>
    <n v="1284354000"/>
    <x v="679"/>
    <d v="2010-09-13T05:00:00"/>
    <b v="0"/>
    <b v="0"/>
    <s v="theater/plays"/>
    <n v="40.049999999999997"/>
    <x v="3"/>
    <s v="plays"/>
  </r>
  <r>
    <n v="748"/>
    <s v="Martinez PLC"/>
    <s v="Cloned actuating architecture"/>
    <n v="194900"/>
    <n v="68137"/>
    <n v="-0.6504002052334531"/>
    <x v="3"/>
    <n v="614"/>
    <s v="US"/>
    <s v="USD"/>
    <n v="1267423200"/>
    <n v="1269579600"/>
    <x v="680"/>
    <d v="2010-03-26T05:00:00"/>
    <b v="0"/>
    <b v="1"/>
    <s v="film &amp; video/animation"/>
    <n v="110.97231270358306"/>
    <x v="4"/>
    <s v="animation"/>
  </r>
  <r>
    <n v="749"/>
    <s v="Hunter-Logan"/>
    <s v="Down-sized needs-based task-force"/>
    <n v="8600"/>
    <n v="13527"/>
    <n v="0.572906976744186"/>
    <x v="1"/>
    <n v="366"/>
    <s v="IT"/>
    <s v="EUR"/>
    <n v="1412744400"/>
    <n v="1413781200"/>
    <x v="681"/>
    <d v="2014-10-20T05:00:00"/>
    <b v="0"/>
    <b v="1"/>
    <s v="technology/wearables"/>
    <n v="36.959016393442624"/>
    <x v="2"/>
    <s v="wearables"/>
  </r>
  <r>
    <n v="750"/>
    <s v="Ramos and Sons"/>
    <s v="Extended responsive Internet solution"/>
    <n v="100"/>
    <n v="1"/>
    <n v="-0.99"/>
    <x v="0"/>
    <n v="1"/>
    <s v="GB"/>
    <s v="GBP"/>
    <n v="1277960400"/>
    <n v="1280120400"/>
    <x v="682"/>
    <d v="2010-07-26T05:00:00"/>
    <b v="0"/>
    <b v="0"/>
    <s v="music/electric music"/>
    <n v="1"/>
    <x v="1"/>
    <s v="electric music"/>
  </r>
  <r>
    <n v="751"/>
    <s v="Lane-Barber"/>
    <s v="Universal value-added moderator"/>
    <n v="3600"/>
    <n v="8363"/>
    <n v="1.3230555555555557"/>
    <x v="1"/>
    <n v="270"/>
    <s v="US"/>
    <s v="USD"/>
    <n v="1458190800"/>
    <n v="1459486800"/>
    <x v="683"/>
    <d v="2016-04-01T05:00:00"/>
    <b v="1"/>
    <b v="1"/>
    <s v="publishing/nonfiction"/>
    <n v="30.974074074074075"/>
    <x v="5"/>
    <s v="nonfiction"/>
  </r>
  <r>
    <n v="752"/>
    <s v="Lowery Group"/>
    <s v="Sharable motivating emulation"/>
    <n v="5800"/>
    <n v="5362"/>
    <n v="-7.5517241379310346E-2"/>
    <x v="3"/>
    <n v="114"/>
    <s v="US"/>
    <s v="USD"/>
    <n v="1280984400"/>
    <n v="1282539600"/>
    <x v="684"/>
    <d v="2010-08-23T05:00:00"/>
    <b v="0"/>
    <b v="1"/>
    <s v="theater/plays"/>
    <n v="47.035087719298247"/>
    <x v="3"/>
    <s v="plays"/>
  </r>
  <r>
    <n v="753"/>
    <s v="Guerrero-Griffin"/>
    <s v="Networked web-enabled product"/>
    <n v="4700"/>
    <n v="12065"/>
    <n v="1.5670212765957447"/>
    <x v="1"/>
    <n v="137"/>
    <s v="US"/>
    <s v="USD"/>
    <n v="1274590800"/>
    <n v="1275886800"/>
    <x v="674"/>
    <d v="2010-06-07T05:00:00"/>
    <b v="0"/>
    <b v="0"/>
    <s v="photography/photography books"/>
    <n v="88.065693430656935"/>
    <x v="7"/>
    <s v="photography books"/>
  </r>
  <r>
    <n v="754"/>
    <s v="Perez, Reed and Lee"/>
    <s v="Advanced dedicated encoding"/>
    <n v="70400"/>
    <n v="118603"/>
    <n v="0.68470170454545454"/>
    <x v="1"/>
    <n v="3205"/>
    <s v="US"/>
    <s v="USD"/>
    <n v="1351400400"/>
    <n v="1355983200"/>
    <x v="685"/>
    <d v="2012-12-20T06:00:00"/>
    <b v="0"/>
    <b v="0"/>
    <s v="theater/plays"/>
    <n v="37.005616224648989"/>
    <x v="3"/>
    <s v="plays"/>
  </r>
  <r>
    <n v="755"/>
    <s v="Chen, Pollard and Clarke"/>
    <s v="Stand-alone multi-state project"/>
    <n v="4500"/>
    <n v="7496"/>
    <n v="0.6657777777777778"/>
    <x v="1"/>
    <n v="288"/>
    <s v="DK"/>
    <s v="DKK"/>
    <n v="1514354400"/>
    <n v="1515391200"/>
    <x v="605"/>
    <d v="2018-01-08T06:00:00"/>
    <b v="0"/>
    <b v="1"/>
    <s v="theater/plays"/>
    <n v="26.027777777777779"/>
    <x v="3"/>
    <s v="plays"/>
  </r>
  <r>
    <n v="756"/>
    <s v="Serrano, Gallagher and Griffith"/>
    <s v="Customizable bi-directional monitoring"/>
    <n v="1300"/>
    <n v="10037"/>
    <n v="6.7207692307692311"/>
    <x v="1"/>
    <n v="148"/>
    <s v="US"/>
    <s v="USD"/>
    <n v="1421733600"/>
    <n v="1422252000"/>
    <x v="686"/>
    <d v="2015-01-26T06:00:00"/>
    <b v="0"/>
    <b v="0"/>
    <s v="theater/plays"/>
    <n v="67.817567567567565"/>
    <x v="3"/>
    <s v="plays"/>
  </r>
  <r>
    <n v="757"/>
    <s v="Callahan-Gilbert"/>
    <s v="Profit-focused motivating function"/>
    <n v="1400"/>
    <n v="5696"/>
    <n v="3.0685714285714285"/>
    <x v="1"/>
    <n v="114"/>
    <s v="US"/>
    <s v="USD"/>
    <n v="1305176400"/>
    <n v="1305522000"/>
    <x v="687"/>
    <d v="2011-05-16T05:00:00"/>
    <b v="0"/>
    <b v="0"/>
    <s v="film &amp; video/drama"/>
    <n v="49.964912280701753"/>
    <x v="4"/>
    <s v="drama"/>
  </r>
  <r>
    <n v="758"/>
    <s v="Logan-Miranda"/>
    <s v="Proactive systemic firmware"/>
    <n v="29600"/>
    <n v="167005"/>
    <n v="4.6420608108108112"/>
    <x v="1"/>
    <n v="1518"/>
    <s v="CA"/>
    <s v="CAD"/>
    <n v="1414126800"/>
    <n v="1414904400"/>
    <x v="688"/>
    <d v="2014-11-02T05:00:00"/>
    <b v="0"/>
    <b v="0"/>
    <s v="music/rock"/>
    <n v="110.01646903820817"/>
    <x v="1"/>
    <s v="rock"/>
  </r>
  <r>
    <n v="759"/>
    <s v="Rodriguez PLC"/>
    <s v="Grass-roots upward-trending installation"/>
    <n v="167500"/>
    <n v="114615"/>
    <n v="-0.3157313432835821"/>
    <x v="0"/>
    <n v="1274"/>
    <s v="US"/>
    <s v="USD"/>
    <n v="1517810400"/>
    <n v="1520402400"/>
    <x v="689"/>
    <d v="2018-03-07T06:00:00"/>
    <b v="0"/>
    <b v="0"/>
    <s v="music/electric music"/>
    <n v="89.964678178963894"/>
    <x v="1"/>
    <s v="electric music"/>
  </r>
  <r>
    <n v="760"/>
    <s v="Smith-Kennedy"/>
    <s v="Virtual heuristic hub"/>
    <n v="48300"/>
    <n v="16592"/>
    <n v="-0.65648033126293992"/>
    <x v="0"/>
    <n v="210"/>
    <s v="IT"/>
    <s v="EUR"/>
    <n v="1564635600"/>
    <n v="1567141200"/>
    <x v="690"/>
    <d v="2019-08-30T05:00:00"/>
    <b v="0"/>
    <b v="1"/>
    <s v="games/video games"/>
    <n v="79.009523809523813"/>
    <x v="6"/>
    <s v="video games"/>
  </r>
  <r>
    <n v="761"/>
    <s v="Mitchell-Lee"/>
    <s v="Customizable leadingedge model"/>
    <n v="2200"/>
    <n v="14420"/>
    <n v="5.5545454545454547"/>
    <x v="1"/>
    <n v="166"/>
    <s v="US"/>
    <s v="USD"/>
    <n v="1500699600"/>
    <n v="1501131600"/>
    <x v="691"/>
    <d v="2017-07-27T05:00:00"/>
    <b v="0"/>
    <b v="0"/>
    <s v="music/rock"/>
    <n v="86.867469879518069"/>
    <x v="1"/>
    <s v="rock"/>
  </r>
  <r>
    <n v="762"/>
    <s v="Davis Ltd"/>
    <s v="Upgradable uniform service-desk"/>
    <n v="3500"/>
    <n v="6204"/>
    <n v="0.77257142857142858"/>
    <x v="1"/>
    <n v="100"/>
    <s v="AU"/>
    <s v="AUD"/>
    <n v="1354082400"/>
    <n v="1355032800"/>
    <x v="692"/>
    <d v="2012-12-09T06:00:00"/>
    <b v="0"/>
    <b v="0"/>
    <s v="music/jazz"/>
    <n v="62.04"/>
    <x v="1"/>
    <s v="jazz"/>
  </r>
  <r>
    <n v="763"/>
    <s v="Rowland PLC"/>
    <s v="Inverse client-driven product"/>
    <n v="5600"/>
    <n v="6338"/>
    <n v="0.13178571428571428"/>
    <x v="1"/>
    <n v="235"/>
    <s v="US"/>
    <s v="USD"/>
    <n v="1336453200"/>
    <n v="1339477200"/>
    <x v="693"/>
    <d v="2012-06-12T05:00:00"/>
    <b v="0"/>
    <b v="1"/>
    <s v="theater/plays"/>
    <n v="26.970212765957445"/>
    <x v="3"/>
    <s v="plays"/>
  </r>
  <r>
    <n v="764"/>
    <s v="Shaffer-Mason"/>
    <s v="Managed bandwidth-monitored system engine"/>
    <n v="1100"/>
    <n v="8010"/>
    <n v="6.2818181818181822"/>
    <x v="1"/>
    <n v="148"/>
    <s v="US"/>
    <s v="USD"/>
    <n v="1305262800"/>
    <n v="1305954000"/>
    <x v="694"/>
    <d v="2011-05-21T05:00:00"/>
    <b v="0"/>
    <b v="0"/>
    <s v="music/rock"/>
    <n v="54.121621621621621"/>
    <x v="1"/>
    <s v="rock"/>
  </r>
  <r>
    <n v="765"/>
    <s v="Matthews LLC"/>
    <s v="Advanced transitional help-desk"/>
    <n v="3900"/>
    <n v="8125"/>
    <n v="1.0833333333333333"/>
    <x v="1"/>
    <n v="198"/>
    <s v="US"/>
    <s v="USD"/>
    <n v="1492232400"/>
    <n v="1494392400"/>
    <x v="695"/>
    <d v="2017-05-10T05:00:00"/>
    <b v="1"/>
    <b v="1"/>
    <s v="music/indie rock"/>
    <n v="41.035353535353536"/>
    <x v="1"/>
    <s v="indie rock"/>
  </r>
  <r>
    <n v="766"/>
    <s v="Montgomery-Castro"/>
    <s v="De-engineered disintermediate encryption"/>
    <n v="43800"/>
    <n v="13653"/>
    <n v="-0.68828767123287671"/>
    <x v="0"/>
    <n v="248"/>
    <s v="AU"/>
    <s v="AUD"/>
    <n v="1537333200"/>
    <n v="1537419600"/>
    <x v="123"/>
    <d v="2018-09-20T05:00:00"/>
    <b v="0"/>
    <b v="0"/>
    <s v="film &amp; video/science fiction"/>
    <n v="55.052419354838712"/>
    <x v="4"/>
    <s v="science fiction"/>
  </r>
  <r>
    <n v="767"/>
    <s v="Hale, Pearson and Jenkins"/>
    <s v="Upgradable attitude-oriented project"/>
    <n v="97200"/>
    <n v="55372"/>
    <n v="-0.43032921810699587"/>
    <x v="0"/>
    <n v="513"/>
    <s v="US"/>
    <s v="USD"/>
    <n v="1444107600"/>
    <n v="1447999200"/>
    <x v="696"/>
    <d v="2015-11-20T06:00:00"/>
    <b v="0"/>
    <b v="0"/>
    <s v="publishing/translations"/>
    <n v="107.93762183235867"/>
    <x v="5"/>
    <s v="translations"/>
  </r>
  <r>
    <n v="768"/>
    <s v="Ramirez-Calderon"/>
    <s v="Fundamental zero tolerance alliance"/>
    <n v="4800"/>
    <n v="11088"/>
    <n v="1.31"/>
    <x v="1"/>
    <n v="150"/>
    <s v="US"/>
    <s v="USD"/>
    <n v="1386741600"/>
    <n v="1388037600"/>
    <x v="626"/>
    <d v="2013-12-26T06:00:00"/>
    <b v="0"/>
    <b v="0"/>
    <s v="theater/plays"/>
    <n v="73.92"/>
    <x v="3"/>
    <s v="plays"/>
  </r>
  <r>
    <n v="769"/>
    <s v="Johnson-Morales"/>
    <s v="Devolved 24hour forecast"/>
    <n v="125600"/>
    <n v="109106"/>
    <n v="-0.13132165605095542"/>
    <x v="0"/>
    <n v="3410"/>
    <s v="US"/>
    <s v="USD"/>
    <n v="1376542800"/>
    <n v="1378789200"/>
    <x v="697"/>
    <d v="2013-09-10T05:00:00"/>
    <b v="0"/>
    <b v="0"/>
    <s v="games/video games"/>
    <n v="31.995894428152493"/>
    <x v="6"/>
    <s v="video games"/>
  </r>
  <r>
    <n v="770"/>
    <s v="Mathis-Rodriguez"/>
    <s v="User-centric attitude-oriented intranet"/>
    <n v="4300"/>
    <n v="11642"/>
    <n v="1.7074418604651163"/>
    <x v="1"/>
    <n v="216"/>
    <s v="IT"/>
    <s v="EUR"/>
    <n v="1397451600"/>
    <n v="1398056400"/>
    <x v="698"/>
    <d v="2014-04-21T05:00:00"/>
    <b v="0"/>
    <b v="1"/>
    <s v="theater/plays"/>
    <n v="53.898148148148145"/>
    <x v="3"/>
    <s v="plays"/>
  </r>
  <r>
    <n v="771"/>
    <s v="Smith, Mack and Williams"/>
    <s v="Self-enabling 5thgeneration paradigm"/>
    <n v="5600"/>
    <n v="2769"/>
    <n v="-0.50553571428571431"/>
    <x v="3"/>
    <n v="26"/>
    <s v="US"/>
    <s v="USD"/>
    <n v="1548482400"/>
    <n v="1550815200"/>
    <x v="699"/>
    <d v="2019-02-22T06:00:00"/>
    <b v="0"/>
    <b v="0"/>
    <s v="theater/plays"/>
    <n v="106.5"/>
    <x v="3"/>
    <s v="plays"/>
  </r>
  <r>
    <n v="772"/>
    <s v="Johnson-Pace"/>
    <s v="Persistent 3rdgeneration moratorium"/>
    <n v="149600"/>
    <n v="169586"/>
    <n v="0.13359625668449199"/>
    <x v="1"/>
    <n v="5139"/>
    <s v="US"/>
    <s v="USD"/>
    <n v="1549692000"/>
    <n v="1550037600"/>
    <x v="700"/>
    <d v="2019-02-13T06:00:00"/>
    <b v="0"/>
    <b v="0"/>
    <s v="music/indie rock"/>
    <n v="32.999805409612762"/>
    <x v="1"/>
    <s v="indie rock"/>
  </r>
  <r>
    <n v="773"/>
    <s v="Meza, Kirby and Patel"/>
    <s v="Cross-platform empowering project"/>
    <n v="53100"/>
    <n v="101185"/>
    <n v="0.90555555555555556"/>
    <x v="1"/>
    <n v="2353"/>
    <s v="US"/>
    <s v="USD"/>
    <n v="1492059600"/>
    <n v="1492923600"/>
    <x v="701"/>
    <d v="2017-04-23T05:00:00"/>
    <b v="0"/>
    <b v="0"/>
    <s v="theater/plays"/>
    <n v="43.00254993625159"/>
    <x v="3"/>
    <s v="plays"/>
  </r>
  <r>
    <n v="774"/>
    <s v="Gonzalez-Snow"/>
    <s v="Polarized user-facing interface"/>
    <n v="5000"/>
    <n v="6775"/>
    <n v="0.35499999999999998"/>
    <x v="1"/>
    <n v="78"/>
    <s v="IT"/>
    <s v="EUR"/>
    <n v="1463979600"/>
    <n v="1467522000"/>
    <x v="702"/>
    <d v="2016-07-03T05:00:00"/>
    <b v="0"/>
    <b v="0"/>
    <s v="technology/web"/>
    <n v="86.858974358974365"/>
    <x v="2"/>
    <s v="web"/>
  </r>
  <r>
    <n v="775"/>
    <s v="Murphy LLC"/>
    <s v="Customer-focused non-volatile framework"/>
    <n v="9400"/>
    <n v="968"/>
    <n v="-0.89702127659574471"/>
    <x v="0"/>
    <n v="10"/>
    <s v="US"/>
    <s v="USD"/>
    <n v="1415253600"/>
    <n v="1416117600"/>
    <x v="703"/>
    <d v="2014-11-16T06:00:00"/>
    <b v="0"/>
    <b v="0"/>
    <s v="music/rock"/>
    <n v="96.8"/>
    <x v="1"/>
    <s v="rock"/>
  </r>
  <r>
    <n v="776"/>
    <s v="Taylor-Rowe"/>
    <s v="Synchronized multimedia frame"/>
    <n v="110800"/>
    <n v="72623"/>
    <n v="-0.34455776173285196"/>
    <x v="0"/>
    <n v="2201"/>
    <s v="US"/>
    <s v="USD"/>
    <n v="1562216400"/>
    <n v="1563771600"/>
    <x v="704"/>
    <d v="2019-07-22T05:00:00"/>
    <b v="0"/>
    <b v="0"/>
    <s v="theater/plays"/>
    <n v="32.995456610631528"/>
    <x v="3"/>
    <s v="plays"/>
  </r>
  <r>
    <n v="777"/>
    <s v="Henderson Ltd"/>
    <s v="Open-architected stable algorithm"/>
    <n v="93800"/>
    <n v="45987"/>
    <n v="-0.50973347547974412"/>
    <x v="0"/>
    <n v="676"/>
    <s v="US"/>
    <s v="USD"/>
    <n v="1316754000"/>
    <n v="1319259600"/>
    <x v="431"/>
    <d v="2011-10-22T05:00:00"/>
    <b v="0"/>
    <b v="0"/>
    <s v="theater/plays"/>
    <n v="68.028106508875737"/>
    <x v="3"/>
    <s v="plays"/>
  </r>
  <r>
    <n v="778"/>
    <s v="Moss-Guzman"/>
    <s v="Cross-platform optimizing website"/>
    <n v="1300"/>
    <n v="10243"/>
    <n v="6.8792307692307695"/>
    <x v="1"/>
    <n v="174"/>
    <s v="CH"/>
    <s v="CHF"/>
    <n v="1313211600"/>
    <n v="1313643600"/>
    <x v="705"/>
    <d v="2011-08-18T05:00:00"/>
    <b v="0"/>
    <b v="0"/>
    <s v="film &amp; video/animation"/>
    <n v="58.867816091954026"/>
    <x v="4"/>
    <s v="animation"/>
  </r>
  <r>
    <n v="779"/>
    <s v="Webb Group"/>
    <s v="Public-key actuating projection"/>
    <n v="108700"/>
    <n v="87293"/>
    <n v="-0.19693652253909844"/>
    <x v="0"/>
    <n v="831"/>
    <s v="US"/>
    <s v="USD"/>
    <n v="1439528400"/>
    <n v="1440306000"/>
    <x v="706"/>
    <d v="2015-08-23T05:00:00"/>
    <b v="0"/>
    <b v="1"/>
    <s v="theater/plays"/>
    <n v="105.04572803850782"/>
    <x v="3"/>
    <s v="plays"/>
  </r>
  <r>
    <n v="780"/>
    <s v="Brooks-Rodriguez"/>
    <s v="Implemented intangible instruction set"/>
    <n v="5100"/>
    <n v="5421"/>
    <n v="6.2941176470588237E-2"/>
    <x v="1"/>
    <n v="164"/>
    <s v="US"/>
    <s v="USD"/>
    <n v="1469163600"/>
    <n v="1470805200"/>
    <x v="707"/>
    <d v="2016-08-10T05:00:00"/>
    <b v="0"/>
    <b v="1"/>
    <s v="film &amp; video/drama"/>
    <n v="33.054878048780488"/>
    <x v="4"/>
    <s v="drama"/>
  </r>
  <r>
    <n v="781"/>
    <s v="Thomas Ltd"/>
    <s v="Cross-group interactive architecture"/>
    <n v="8700"/>
    <n v="4414"/>
    <n v="-0.49264367816091953"/>
    <x v="3"/>
    <n v="56"/>
    <s v="CH"/>
    <s v="CHF"/>
    <n v="1288501200"/>
    <n v="1292911200"/>
    <x v="708"/>
    <d v="2010-12-21T06:00:00"/>
    <b v="0"/>
    <b v="0"/>
    <s v="theater/plays"/>
    <n v="78.821428571428569"/>
    <x v="3"/>
    <s v="plays"/>
  </r>
  <r>
    <n v="782"/>
    <s v="Williams and Sons"/>
    <s v="Centralized asymmetric framework"/>
    <n v="5100"/>
    <n v="10981"/>
    <n v="1.1531372549019607"/>
    <x v="1"/>
    <n v="161"/>
    <s v="US"/>
    <s v="USD"/>
    <n v="1298959200"/>
    <n v="1301374800"/>
    <x v="709"/>
    <d v="2011-03-29T05:00:00"/>
    <b v="0"/>
    <b v="1"/>
    <s v="film &amp; video/animation"/>
    <n v="68.204968944099377"/>
    <x v="4"/>
    <s v="animation"/>
  </r>
  <r>
    <n v="783"/>
    <s v="Vega, Chan and Carney"/>
    <s v="Down-sized systematic utilization"/>
    <n v="7400"/>
    <n v="10451"/>
    <n v="0.4122972972972973"/>
    <x v="1"/>
    <n v="138"/>
    <s v="US"/>
    <s v="USD"/>
    <n v="1387260000"/>
    <n v="1387864800"/>
    <x v="710"/>
    <d v="2013-12-24T06:00:00"/>
    <b v="0"/>
    <b v="0"/>
    <s v="music/rock"/>
    <n v="75.731884057971016"/>
    <x v="1"/>
    <s v="rock"/>
  </r>
  <r>
    <n v="784"/>
    <s v="Byrd Group"/>
    <s v="Profound fault-tolerant model"/>
    <n v="88900"/>
    <n v="102535"/>
    <n v="0.15337457817772779"/>
    <x v="1"/>
    <n v="3308"/>
    <s v="US"/>
    <s v="USD"/>
    <n v="1457244000"/>
    <n v="1458190800"/>
    <x v="711"/>
    <d v="2016-03-17T05:00:00"/>
    <b v="0"/>
    <b v="0"/>
    <s v="technology/web"/>
    <n v="30.996070133010882"/>
    <x v="2"/>
    <s v="web"/>
  </r>
  <r>
    <n v="785"/>
    <s v="Peterson, Fletcher and Sanchez"/>
    <s v="Multi-channeled bi-directional moratorium"/>
    <n v="6700"/>
    <n v="12939"/>
    <n v="0.93119402985074629"/>
    <x v="1"/>
    <n v="127"/>
    <s v="AU"/>
    <s v="AUD"/>
    <n v="1556341200"/>
    <n v="1559278800"/>
    <x v="157"/>
    <d v="2019-05-31T05:00:00"/>
    <b v="0"/>
    <b v="1"/>
    <s v="film &amp; video/animation"/>
    <n v="101.88188976377953"/>
    <x v="4"/>
    <s v="animation"/>
  </r>
  <r>
    <n v="786"/>
    <s v="Smith-Brown"/>
    <s v="Object-based content-based ability"/>
    <n v="1500"/>
    <n v="10946"/>
    <n v="6.2973333333333334"/>
    <x v="1"/>
    <n v="207"/>
    <s v="IT"/>
    <s v="EUR"/>
    <n v="1522126800"/>
    <n v="1522731600"/>
    <x v="630"/>
    <d v="2018-04-03T05:00:00"/>
    <b v="0"/>
    <b v="1"/>
    <s v="music/jazz"/>
    <n v="52.879227053140099"/>
    <x v="1"/>
    <s v="jazz"/>
  </r>
  <r>
    <n v="787"/>
    <s v="Vance-Glover"/>
    <s v="Progressive coherent secured line"/>
    <n v="61200"/>
    <n v="60994"/>
    <n v="-3.3660130718954247E-3"/>
    <x v="0"/>
    <n v="859"/>
    <s v="CA"/>
    <s v="CAD"/>
    <n v="1305954000"/>
    <n v="1306731600"/>
    <x v="712"/>
    <d v="2011-05-30T05:00:00"/>
    <b v="0"/>
    <b v="0"/>
    <s v="music/rock"/>
    <n v="71.005820721769496"/>
    <x v="1"/>
    <s v="rock"/>
  </r>
  <r>
    <n v="788"/>
    <s v="Joyce PLC"/>
    <s v="Synchronized directional capability"/>
    <n v="3600"/>
    <n v="3174"/>
    <n v="-0.11833333333333333"/>
    <x v="2"/>
    <n v="31"/>
    <s v="US"/>
    <s v="USD"/>
    <n v="1350709200"/>
    <n v="1352527200"/>
    <x v="93"/>
    <d v="2012-11-10T06:00:00"/>
    <b v="0"/>
    <b v="0"/>
    <s v="film &amp; video/animation"/>
    <n v="102.38709677419355"/>
    <x v="4"/>
    <s v="animation"/>
  </r>
  <r>
    <n v="789"/>
    <s v="Kennedy-Miller"/>
    <s v="Cross-platform composite migration"/>
    <n v="9000"/>
    <n v="3351"/>
    <n v="-0.62766666666666671"/>
    <x v="0"/>
    <n v="45"/>
    <s v="US"/>
    <s v="USD"/>
    <n v="1401166800"/>
    <n v="1404363600"/>
    <x v="713"/>
    <d v="2014-07-03T05:00:00"/>
    <b v="0"/>
    <b v="0"/>
    <s v="theater/plays"/>
    <n v="74.466666666666669"/>
    <x v="3"/>
    <s v="plays"/>
  </r>
  <r>
    <n v="790"/>
    <s v="White-Obrien"/>
    <s v="Operative local pricing structure"/>
    <n v="185900"/>
    <n v="56774"/>
    <n v="-0.69459924690693919"/>
    <x v="3"/>
    <n v="1113"/>
    <s v="US"/>
    <s v="USD"/>
    <n v="1266127200"/>
    <n v="1266645600"/>
    <x v="714"/>
    <d v="2010-02-20T06:00:00"/>
    <b v="0"/>
    <b v="0"/>
    <s v="theater/plays"/>
    <n v="51.009883198562441"/>
    <x v="3"/>
    <s v="plays"/>
  </r>
  <r>
    <n v="791"/>
    <s v="Stafford, Hess and Raymond"/>
    <s v="Optional web-enabled extranet"/>
    <n v="2100"/>
    <n v="540"/>
    <n v="-0.74285714285714288"/>
    <x v="0"/>
    <n v="6"/>
    <s v="US"/>
    <s v="USD"/>
    <n v="1481436000"/>
    <n v="1482818400"/>
    <x v="715"/>
    <d v="2016-12-27T06:00:00"/>
    <b v="0"/>
    <b v="0"/>
    <s v="food/food trucks"/>
    <n v="90"/>
    <x v="0"/>
    <s v="food trucks"/>
  </r>
  <r>
    <n v="792"/>
    <s v="Jordan, Schneider and Hall"/>
    <s v="Reduced 6thgeneration intranet"/>
    <n v="2000"/>
    <n v="680"/>
    <n v="-0.66"/>
    <x v="0"/>
    <n v="7"/>
    <s v="US"/>
    <s v="USD"/>
    <n v="1372222800"/>
    <n v="1374642000"/>
    <x v="716"/>
    <d v="2013-07-24T05:00:00"/>
    <b v="0"/>
    <b v="1"/>
    <s v="theater/plays"/>
    <n v="97.142857142857139"/>
    <x v="3"/>
    <s v="plays"/>
  </r>
  <r>
    <n v="793"/>
    <s v="Rodriguez, Cox and Rodriguez"/>
    <s v="Networked disintermediate leverage"/>
    <n v="1100"/>
    <n v="13045"/>
    <n v="10.859090909090909"/>
    <x v="1"/>
    <n v="181"/>
    <s v="CH"/>
    <s v="CHF"/>
    <n v="1372136400"/>
    <n v="1372482000"/>
    <x v="448"/>
    <d v="2013-06-29T05:00:00"/>
    <b v="0"/>
    <b v="0"/>
    <s v="publishing/nonfiction"/>
    <n v="72.071823204419886"/>
    <x v="5"/>
    <s v="nonfiction"/>
  </r>
  <r>
    <n v="794"/>
    <s v="Welch Inc"/>
    <s v="Optional optimal website"/>
    <n v="6600"/>
    <n v="8276"/>
    <n v="0.25393939393939396"/>
    <x v="1"/>
    <n v="110"/>
    <s v="US"/>
    <s v="USD"/>
    <n v="1513922400"/>
    <n v="1514959200"/>
    <x v="717"/>
    <d v="2018-01-03T06:00:00"/>
    <b v="0"/>
    <b v="0"/>
    <s v="music/rock"/>
    <n v="75.236363636363635"/>
    <x v="1"/>
    <s v="rock"/>
  </r>
  <r>
    <n v="795"/>
    <s v="Vasquez Inc"/>
    <s v="Stand-alone asynchronous functionalities"/>
    <n v="7100"/>
    <n v="1022"/>
    <n v="-0.85605633802816905"/>
    <x v="0"/>
    <n v="31"/>
    <s v="US"/>
    <s v="USD"/>
    <n v="1477976400"/>
    <n v="1478235600"/>
    <x v="718"/>
    <d v="2016-11-04T05:00:00"/>
    <b v="0"/>
    <b v="0"/>
    <s v="film &amp; video/drama"/>
    <n v="32.967741935483872"/>
    <x v="4"/>
    <s v="drama"/>
  </r>
  <r>
    <n v="796"/>
    <s v="Freeman-Ferguson"/>
    <s v="Profound full-range open system"/>
    <n v="7800"/>
    <n v="4275"/>
    <n v="-0.45192307692307693"/>
    <x v="0"/>
    <n v="78"/>
    <s v="US"/>
    <s v="USD"/>
    <n v="1407474000"/>
    <n v="1408078800"/>
    <x v="719"/>
    <d v="2014-08-15T05:00:00"/>
    <b v="0"/>
    <b v="1"/>
    <s v="games/mobile games"/>
    <n v="54.807692307692307"/>
    <x v="6"/>
    <s v="mobile games"/>
  </r>
  <r>
    <n v="797"/>
    <s v="Houston, Moore and Rogers"/>
    <s v="Optional tangible utilization"/>
    <n v="7600"/>
    <n v="8332"/>
    <n v="9.6315789473684216E-2"/>
    <x v="1"/>
    <n v="185"/>
    <s v="US"/>
    <s v="USD"/>
    <n v="1546149600"/>
    <n v="1548136800"/>
    <x v="720"/>
    <d v="2019-01-22T06:00:00"/>
    <b v="0"/>
    <b v="0"/>
    <s v="technology/web"/>
    <n v="45.037837837837834"/>
    <x v="2"/>
    <s v="web"/>
  </r>
  <r>
    <n v="798"/>
    <s v="Small-Fuentes"/>
    <s v="Seamless maximized product"/>
    <n v="3400"/>
    <n v="6408"/>
    <n v="0.88470588235294123"/>
    <x v="1"/>
    <n v="121"/>
    <s v="US"/>
    <s v="USD"/>
    <n v="1338440400"/>
    <n v="1340859600"/>
    <x v="721"/>
    <d v="2012-06-28T05:00:00"/>
    <b v="0"/>
    <b v="1"/>
    <s v="theater/plays"/>
    <n v="52.958677685950413"/>
    <x v="3"/>
    <s v="plays"/>
  </r>
  <r>
    <n v="799"/>
    <s v="Reid-Day"/>
    <s v="Devolved tertiary time-frame"/>
    <n v="84500"/>
    <n v="73522"/>
    <n v="-0.12991715976331361"/>
    <x v="0"/>
    <n v="1225"/>
    <s v="GB"/>
    <s v="GBP"/>
    <n v="1454133600"/>
    <n v="1454479200"/>
    <x v="722"/>
    <d v="2016-02-03T06:00:00"/>
    <b v="0"/>
    <b v="0"/>
    <s v="theater/plays"/>
    <n v="60.017959183673469"/>
    <x v="3"/>
    <s v="plays"/>
  </r>
  <r>
    <n v="800"/>
    <s v="Wallace LLC"/>
    <s v="Centralized regional function"/>
    <n v="100"/>
    <n v="1"/>
    <n v="-0.99"/>
    <x v="0"/>
    <n v="1"/>
    <s v="CH"/>
    <s v="CHF"/>
    <n v="1434085200"/>
    <n v="1434430800"/>
    <x v="139"/>
    <d v="2015-06-16T05:00:00"/>
    <b v="0"/>
    <b v="0"/>
    <s v="music/rock"/>
    <n v="1"/>
    <x v="1"/>
    <s v="rock"/>
  </r>
  <r>
    <n v="801"/>
    <s v="Olson-Bishop"/>
    <s v="User-friendly high-level initiative"/>
    <n v="2300"/>
    <n v="4667"/>
    <n v="1.0291304347826087"/>
    <x v="1"/>
    <n v="106"/>
    <s v="US"/>
    <s v="USD"/>
    <n v="1577772000"/>
    <n v="1579672800"/>
    <x v="723"/>
    <d v="2020-01-22T06:00:00"/>
    <b v="0"/>
    <b v="1"/>
    <s v="photography/photography books"/>
    <n v="44.028301886792455"/>
    <x v="7"/>
    <s v="photography books"/>
  </r>
  <r>
    <n v="802"/>
    <s v="Rodriguez, Anderson and Porter"/>
    <s v="Reverse-engineered zero-defect infrastructure"/>
    <n v="6200"/>
    <n v="12216"/>
    <n v="0.9703225806451613"/>
    <x v="1"/>
    <n v="142"/>
    <s v="US"/>
    <s v="USD"/>
    <n v="1562216400"/>
    <n v="1562389200"/>
    <x v="704"/>
    <d v="2019-07-06T05:00:00"/>
    <b v="0"/>
    <b v="0"/>
    <s v="photography/photography books"/>
    <n v="86.028169014084511"/>
    <x v="7"/>
    <s v="photography books"/>
  </r>
  <r>
    <n v="803"/>
    <s v="Perez, Brown and Meyers"/>
    <s v="Stand-alone background customer loyalty"/>
    <n v="6100"/>
    <n v="6527"/>
    <n v="7.0000000000000007E-2"/>
    <x v="1"/>
    <n v="233"/>
    <s v="US"/>
    <s v="USD"/>
    <n v="1548568800"/>
    <n v="1551506400"/>
    <x v="724"/>
    <d v="2019-03-02T06:00:00"/>
    <b v="0"/>
    <b v="0"/>
    <s v="theater/plays"/>
    <n v="28.012875536480685"/>
    <x v="3"/>
    <s v="plays"/>
  </r>
  <r>
    <n v="804"/>
    <s v="English-Mccullough"/>
    <s v="Business-focused discrete software"/>
    <n v="2600"/>
    <n v="6987"/>
    <n v="1.6873076923076924"/>
    <x v="1"/>
    <n v="218"/>
    <s v="US"/>
    <s v="USD"/>
    <n v="1514872800"/>
    <n v="1516600800"/>
    <x v="725"/>
    <d v="2018-01-22T06:00:00"/>
    <b v="0"/>
    <b v="0"/>
    <s v="music/rock"/>
    <n v="32.050458715596328"/>
    <x v="1"/>
    <s v="rock"/>
  </r>
  <r>
    <n v="805"/>
    <s v="Smith-Nguyen"/>
    <s v="Advanced intermediate Graphic Interface"/>
    <n v="9700"/>
    <n v="4932"/>
    <n v="-0.49154639175257731"/>
    <x v="0"/>
    <n v="67"/>
    <s v="AU"/>
    <s v="AUD"/>
    <n v="1416031200"/>
    <n v="1420437600"/>
    <x v="660"/>
    <d v="2015-01-05T06:00:00"/>
    <b v="0"/>
    <b v="0"/>
    <s v="film &amp; video/documentary"/>
    <n v="73.611940298507463"/>
    <x v="4"/>
    <s v="documentary"/>
  </r>
  <r>
    <n v="806"/>
    <s v="Harmon-Madden"/>
    <s v="Adaptive holistic hub"/>
    <n v="700"/>
    <n v="8262"/>
    <n v="10.802857142857142"/>
    <x v="1"/>
    <n v="76"/>
    <s v="US"/>
    <s v="USD"/>
    <n v="1330927200"/>
    <n v="1332997200"/>
    <x v="726"/>
    <d v="2012-03-29T05:00:00"/>
    <b v="0"/>
    <b v="1"/>
    <s v="film &amp; video/drama"/>
    <n v="108.71052631578948"/>
    <x v="4"/>
    <s v="drama"/>
  </r>
  <r>
    <n v="807"/>
    <s v="Walker-Taylor"/>
    <s v="Automated uniform concept"/>
    <n v="700"/>
    <n v="1848"/>
    <n v="1.64"/>
    <x v="1"/>
    <n v="43"/>
    <s v="US"/>
    <s v="USD"/>
    <n v="1571115600"/>
    <n v="1574920800"/>
    <x v="727"/>
    <d v="2019-11-28T06:00:00"/>
    <b v="0"/>
    <b v="1"/>
    <s v="theater/plays"/>
    <n v="42.97674418604651"/>
    <x v="3"/>
    <s v="plays"/>
  </r>
  <r>
    <n v="808"/>
    <s v="Harris, Medina and Mitchell"/>
    <s v="Enhanced regional flexibility"/>
    <n v="5200"/>
    <n v="1583"/>
    <n v="-0.69557692307692309"/>
    <x v="0"/>
    <n v="19"/>
    <s v="US"/>
    <s v="USD"/>
    <n v="1463461200"/>
    <n v="1464930000"/>
    <x v="728"/>
    <d v="2016-06-03T05:00:00"/>
    <b v="0"/>
    <b v="0"/>
    <s v="food/food trucks"/>
    <n v="83.315789473684205"/>
    <x v="0"/>
    <s v="food trucks"/>
  </r>
  <r>
    <n v="809"/>
    <s v="Williams and Sons"/>
    <s v="Public-key bottom-line algorithm"/>
    <n v="140800"/>
    <n v="88536"/>
    <n v="-0.37119318181818184"/>
    <x v="0"/>
    <n v="2108"/>
    <s v="CH"/>
    <s v="CHF"/>
    <n v="1344920400"/>
    <n v="1345006800"/>
    <x v="729"/>
    <d v="2012-08-15T05:00:00"/>
    <b v="0"/>
    <b v="0"/>
    <s v="film &amp; video/documentary"/>
    <n v="42"/>
    <x v="4"/>
    <s v="documentary"/>
  </r>
  <r>
    <n v="810"/>
    <s v="Ball-Fisher"/>
    <s v="Multi-layered intangible instruction set"/>
    <n v="6400"/>
    <n v="12360"/>
    <n v="0.93125000000000002"/>
    <x v="1"/>
    <n v="221"/>
    <s v="US"/>
    <s v="USD"/>
    <n v="1511848800"/>
    <n v="1512712800"/>
    <x v="730"/>
    <d v="2017-12-08T06:00:00"/>
    <b v="0"/>
    <b v="1"/>
    <s v="theater/plays"/>
    <n v="55.927601809954751"/>
    <x v="3"/>
    <s v="plays"/>
  </r>
  <r>
    <n v="811"/>
    <s v="Page, Holt and Mack"/>
    <s v="Fundamental methodical emulation"/>
    <n v="92500"/>
    <n v="71320"/>
    <n v="-0.22897297297297298"/>
    <x v="0"/>
    <n v="679"/>
    <s v="US"/>
    <s v="USD"/>
    <n v="1452319200"/>
    <n v="1452492000"/>
    <x v="731"/>
    <d v="2016-01-11T06:00:00"/>
    <b v="0"/>
    <b v="1"/>
    <s v="games/video games"/>
    <n v="105.03681885125184"/>
    <x v="6"/>
    <s v="video games"/>
  </r>
  <r>
    <n v="812"/>
    <s v="Landry Group"/>
    <s v="Expanded value-added hardware"/>
    <n v="59700"/>
    <n v="134640"/>
    <n v="1.2552763819095478"/>
    <x v="1"/>
    <n v="2805"/>
    <s v="CA"/>
    <s v="CAD"/>
    <n v="1523854800"/>
    <n v="1524286800"/>
    <x v="78"/>
    <d v="2018-04-21T05:00:00"/>
    <b v="0"/>
    <b v="0"/>
    <s v="publishing/nonfiction"/>
    <n v="48"/>
    <x v="5"/>
    <s v="nonfiction"/>
  </r>
  <r>
    <n v="813"/>
    <s v="Buckley Group"/>
    <s v="Diverse high-level attitude"/>
    <n v="3200"/>
    <n v="7661"/>
    <n v="1.3940625"/>
    <x v="1"/>
    <n v="68"/>
    <s v="US"/>
    <s v="USD"/>
    <n v="1346043600"/>
    <n v="1346907600"/>
    <x v="732"/>
    <d v="2012-09-06T05:00:00"/>
    <b v="0"/>
    <b v="0"/>
    <s v="games/video games"/>
    <n v="112.66176470588235"/>
    <x v="6"/>
    <s v="video games"/>
  </r>
  <r>
    <n v="814"/>
    <s v="Vincent PLC"/>
    <s v="Visionary 24hour analyzer"/>
    <n v="3200"/>
    <n v="2950"/>
    <n v="-7.8125E-2"/>
    <x v="0"/>
    <n v="36"/>
    <s v="DK"/>
    <s v="DKK"/>
    <n v="1464325200"/>
    <n v="1464498000"/>
    <x v="733"/>
    <d v="2016-05-29T05:00:00"/>
    <b v="0"/>
    <b v="1"/>
    <s v="music/rock"/>
    <n v="81.944444444444443"/>
    <x v="1"/>
    <s v="rock"/>
  </r>
  <r>
    <n v="815"/>
    <s v="Watson-Douglas"/>
    <s v="Centralized bandwidth-monitored leverage"/>
    <n v="9000"/>
    <n v="11721"/>
    <n v="0.30233333333333334"/>
    <x v="1"/>
    <n v="183"/>
    <s v="CA"/>
    <s v="CAD"/>
    <n v="1511935200"/>
    <n v="1514181600"/>
    <x v="734"/>
    <d v="2017-12-25T06:00:00"/>
    <b v="0"/>
    <b v="0"/>
    <s v="music/rock"/>
    <n v="64.049180327868854"/>
    <x v="1"/>
    <s v="rock"/>
  </r>
  <r>
    <n v="816"/>
    <s v="Jones, Casey and Jones"/>
    <s v="Ergonomic mission-critical moratorium"/>
    <n v="2300"/>
    <n v="14150"/>
    <n v="5.1521739130434785"/>
    <x v="1"/>
    <n v="133"/>
    <s v="US"/>
    <s v="USD"/>
    <n v="1392012000"/>
    <n v="1392184800"/>
    <x v="406"/>
    <d v="2014-02-12T06:00:00"/>
    <b v="1"/>
    <b v="1"/>
    <s v="theater/plays"/>
    <n v="106.39097744360902"/>
    <x v="3"/>
    <s v="plays"/>
  </r>
  <r>
    <n v="817"/>
    <s v="Alvarez-Bauer"/>
    <s v="Front-line intermediate moderator"/>
    <n v="51300"/>
    <n v="189192"/>
    <n v="2.687953216374269"/>
    <x v="1"/>
    <n v="2489"/>
    <s v="IT"/>
    <s v="EUR"/>
    <n v="1556946000"/>
    <n v="1559365200"/>
    <x v="735"/>
    <d v="2019-06-01T05:00:00"/>
    <b v="0"/>
    <b v="1"/>
    <s v="publishing/nonfiction"/>
    <n v="76.011249497790274"/>
    <x v="5"/>
    <s v="nonfiction"/>
  </r>
  <r>
    <n v="818"/>
    <s v="Martinez LLC"/>
    <s v="Automated local secured line"/>
    <n v="700"/>
    <n v="7664"/>
    <n v="9.9485714285714284"/>
    <x v="1"/>
    <n v="69"/>
    <s v="US"/>
    <s v="USD"/>
    <n v="1548050400"/>
    <n v="1549173600"/>
    <x v="736"/>
    <d v="2019-02-03T06:00:00"/>
    <b v="0"/>
    <b v="1"/>
    <s v="theater/plays"/>
    <n v="111.07246376811594"/>
    <x v="3"/>
    <s v="plays"/>
  </r>
  <r>
    <n v="819"/>
    <s v="Buck-Khan"/>
    <s v="Integrated bandwidth-monitored alliance"/>
    <n v="8900"/>
    <n v="4509"/>
    <n v="-0.49337078651685395"/>
    <x v="0"/>
    <n v="47"/>
    <s v="US"/>
    <s v="USD"/>
    <n v="1353736800"/>
    <n v="1355032800"/>
    <x v="737"/>
    <d v="2012-12-09T06:00:00"/>
    <b v="1"/>
    <b v="0"/>
    <s v="games/video games"/>
    <n v="95.936170212765958"/>
    <x v="6"/>
    <s v="video games"/>
  </r>
  <r>
    <n v="820"/>
    <s v="Valdez, Williams and Meyer"/>
    <s v="Cross-group heuristic forecast"/>
    <n v="1500"/>
    <n v="12009"/>
    <n v="7.0060000000000002"/>
    <x v="1"/>
    <n v="279"/>
    <s v="GB"/>
    <s v="GBP"/>
    <n v="1532840400"/>
    <n v="1533963600"/>
    <x v="192"/>
    <d v="2018-08-11T05:00:00"/>
    <b v="0"/>
    <b v="1"/>
    <s v="music/rock"/>
    <n v="43.043010752688176"/>
    <x v="1"/>
    <s v="rock"/>
  </r>
  <r>
    <n v="821"/>
    <s v="Alvarez-Andrews"/>
    <s v="Extended impactful secured line"/>
    <n v="4900"/>
    <n v="14273"/>
    <n v="1.9128571428571428"/>
    <x v="1"/>
    <n v="210"/>
    <s v="US"/>
    <s v="USD"/>
    <n v="1488261600"/>
    <n v="1489381200"/>
    <x v="738"/>
    <d v="2017-03-13T05:00:00"/>
    <b v="0"/>
    <b v="0"/>
    <s v="film &amp; video/documentary"/>
    <n v="67.966666666666669"/>
    <x v="4"/>
    <s v="documentary"/>
  </r>
  <r>
    <n v="822"/>
    <s v="Stewart and Sons"/>
    <s v="Distributed optimizing protocol"/>
    <n v="54000"/>
    <n v="188982"/>
    <n v="2.4996666666666667"/>
    <x v="1"/>
    <n v="2100"/>
    <s v="US"/>
    <s v="USD"/>
    <n v="1393567200"/>
    <n v="1395032400"/>
    <x v="739"/>
    <d v="2014-03-17T05:00:00"/>
    <b v="0"/>
    <b v="0"/>
    <s v="music/rock"/>
    <n v="89.991428571428571"/>
    <x v="1"/>
    <s v="rock"/>
  </r>
  <r>
    <n v="823"/>
    <s v="Dyer Inc"/>
    <s v="Secured well-modulated system engine"/>
    <n v="4100"/>
    <n v="14640"/>
    <n v="2.5707317073170732"/>
    <x v="1"/>
    <n v="252"/>
    <s v="US"/>
    <s v="USD"/>
    <n v="1410325200"/>
    <n v="1412485200"/>
    <x v="613"/>
    <d v="2014-10-05T05:00:00"/>
    <b v="1"/>
    <b v="1"/>
    <s v="music/rock"/>
    <n v="58.095238095238095"/>
    <x v="1"/>
    <s v="rock"/>
  </r>
  <r>
    <n v="824"/>
    <s v="Anderson, Williams and Cox"/>
    <s v="Streamlined national benchmark"/>
    <n v="85000"/>
    <n v="107516"/>
    <n v="0.26489411764705884"/>
    <x v="1"/>
    <n v="1280"/>
    <s v="US"/>
    <s v="USD"/>
    <n v="1276923600"/>
    <n v="1279688400"/>
    <x v="740"/>
    <d v="2010-07-21T05:00:00"/>
    <b v="0"/>
    <b v="1"/>
    <s v="publishing/nonfiction"/>
    <n v="83.996875000000003"/>
    <x v="5"/>
    <s v="nonfiction"/>
  </r>
  <r>
    <n v="825"/>
    <s v="Solomon PLC"/>
    <s v="Open-architected 24/7 infrastructure"/>
    <n v="3600"/>
    <n v="13950"/>
    <n v="2.875"/>
    <x v="1"/>
    <n v="157"/>
    <s v="GB"/>
    <s v="GBP"/>
    <n v="1500958800"/>
    <n v="1501995600"/>
    <x v="145"/>
    <d v="2017-08-06T05:00:00"/>
    <b v="0"/>
    <b v="0"/>
    <s v="film &amp; video/shorts"/>
    <n v="88.853503184713375"/>
    <x v="4"/>
    <s v="shorts"/>
  </r>
  <r>
    <n v="826"/>
    <s v="Miller-Hubbard"/>
    <s v="Digitized 6thgeneration Local Area Network"/>
    <n v="2800"/>
    <n v="12797"/>
    <n v="3.570357142857143"/>
    <x v="1"/>
    <n v="194"/>
    <s v="US"/>
    <s v="USD"/>
    <n v="1292220000"/>
    <n v="1294639200"/>
    <x v="741"/>
    <d v="2011-01-10T06:00:00"/>
    <b v="0"/>
    <b v="1"/>
    <s v="theater/plays"/>
    <n v="65.963917525773198"/>
    <x v="3"/>
    <s v="plays"/>
  </r>
  <r>
    <n v="827"/>
    <s v="Miranda, Martinez and Lowery"/>
    <s v="Innovative actuating artificial intelligence"/>
    <n v="2300"/>
    <n v="6134"/>
    <n v="1.6669565217391304"/>
    <x v="1"/>
    <n v="82"/>
    <s v="AU"/>
    <s v="AUD"/>
    <n v="1304398800"/>
    <n v="1305435600"/>
    <x v="742"/>
    <d v="2011-05-15T05:00:00"/>
    <b v="0"/>
    <b v="1"/>
    <s v="film &amp; video/drama"/>
    <n v="74.804878048780495"/>
    <x v="4"/>
    <s v="drama"/>
  </r>
  <r>
    <n v="828"/>
    <s v="Munoz, Cherry and Bell"/>
    <s v="Cross-platform reciprocal budgetary management"/>
    <n v="7100"/>
    <n v="4899"/>
    <n v="-0.31"/>
    <x v="0"/>
    <n v="70"/>
    <s v="US"/>
    <s v="USD"/>
    <n v="1535432400"/>
    <n v="1537592400"/>
    <x v="202"/>
    <d v="2018-09-22T05:00:00"/>
    <b v="0"/>
    <b v="0"/>
    <s v="theater/plays"/>
    <n v="69.98571428571428"/>
    <x v="3"/>
    <s v="plays"/>
  </r>
  <r>
    <n v="829"/>
    <s v="Baker-Higgins"/>
    <s v="Vision-oriented scalable portal"/>
    <n v="9600"/>
    <n v="4929"/>
    <n v="-0.48656250000000001"/>
    <x v="0"/>
    <n v="154"/>
    <s v="US"/>
    <s v="USD"/>
    <n v="1433826000"/>
    <n v="1435122000"/>
    <x v="743"/>
    <d v="2015-06-24T05:00:00"/>
    <b v="0"/>
    <b v="0"/>
    <s v="theater/plays"/>
    <n v="32.006493506493506"/>
    <x v="3"/>
    <s v="plays"/>
  </r>
  <r>
    <n v="830"/>
    <s v="Johnson, Turner and Carroll"/>
    <s v="Persevering zero administration knowledge user"/>
    <n v="121600"/>
    <n v="1424"/>
    <n v="-0.9882894736842105"/>
    <x v="0"/>
    <n v="22"/>
    <s v="US"/>
    <s v="USD"/>
    <n v="1514959200"/>
    <n v="1520056800"/>
    <x v="744"/>
    <d v="2018-03-03T06:00:00"/>
    <b v="0"/>
    <b v="0"/>
    <s v="theater/plays"/>
    <n v="64.727272727272734"/>
    <x v="3"/>
    <s v="plays"/>
  </r>
  <r>
    <n v="831"/>
    <s v="Ward PLC"/>
    <s v="Front-line bottom-line Graphic Interface"/>
    <n v="97100"/>
    <n v="105817"/>
    <n v="8.9773429454170953E-2"/>
    <x v="1"/>
    <n v="4233"/>
    <s v="US"/>
    <s v="USD"/>
    <n v="1332738000"/>
    <n v="1335675600"/>
    <x v="745"/>
    <d v="2012-04-29T05:00:00"/>
    <b v="0"/>
    <b v="0"/>
    <s v="photography/photography books"/>
    <n v="24.998110087408456"/>
    <x v="7"/>
    <s v="photography books"/>
  </r>
  <r>
    <n v="832"/>
    <s v="Bradley, Beck and Mayo"/>
    <s v="Synergized fault-tolerant hierarchy"/>
    <n v="43200"/>
    <n v="136156"/>
    <n v="2.1517592592592591"/>
    <x v="1"/>
    <n v="1297"/>
    <s v="DK"/>
    <s v="DKK"/>
    <n v="1445490000"/>
    <n v="1448431200"/>
    <x v="746"/>
    <d v="2015-11-25T06:00:00"/>
    <b v="1"/>
    <b v="0"/>
    <s v="publishing/translations"/>
    <n v="104.97764070932922"/>
    <x v="5"/>
    <s v="translations"/>
  </r>
  <r>
    <n v="833"/>
    <s v="Levine, Martin and Hernandez"/>
    <s v="Expanded asynchronous groupware"/>
    <n v="6800"/>
    <n v="10723"/>
    <n v="0.57691176470588235"/>
    <x v="1"/>
    <n v="165"/>
    <s v="DK"/>
    <s v="DKK"/>
    <n v="1297663200"/>
    <n v="1298613600"/>
    <x v="747"/>
    <d v="2011-02-25T06:00:00"/>
    <b v="0"/>
    <b v="0"/>
    <s v="publishing/translations"/>
    <n v="64.987878787878785"/>
    <x v="5"/>
    <s v="translations"/>
  </r>
  <r>
    <n v="834"/>
    <s v="Gallegos, Wagner and Gaines"/>
    <s v="Expanded fault-tolerant emulation"/>
    <n v="7300"/>
    <n v="11228"/>
    <n v="0.53808219178082195"/>
    <x v="1"/>
    <n v="119"/>
    <s v="US"/>
    <s v="USD"/>
    <n v="1371963600"/>
    <n v="1372482000"/>
    <x v="362"/>
    <d v="2013-06-29T05:00:00"/>
    <b v="0"/>
    <b v="0"/>
    <s v="theater/plays"/>
    <n v="94.352941176470594"/>
    <x v="3"/>
    <s v="plays"/>
  </r>
  <r>
    <n v="835"/>
    <s v="Hodges, Smith and Kelly"/>
    <s v="Future-proofed 24hour model"/>
    <n v="86200"/>
    <n v="77355"/>
    <n v="-0.10261020881670534"/>
    <x v="0"/>
    <n v="1758"/>
    <s v="US"/>
    <s v="USD"/>
    <n v="1425103200"/>
    <n v="1425621600"/>
    <x v="748"/>
    <d v="2015-03-06T06:00:00"/>
    <b v="0"/>
    <b v="0"/>
    <s v="technology/web"/>
    <n v="44.001706484641637"/>
    <x v="2"/>
    <s v="web"/>
  </r>
  <r>
    <n v="836"/>
    <s v="Macias Inc"/>
    <s v="Optimized didactic intranet"/>
    <n v="8100"/>
    <n v="6086"/>
    <n v="-0.24864197530864199"/>
    <x v="0"/>
    <n v="94"/>
    <s v="US"/>
    <s v="USD"/>
    <n v="1265349600"/>
    <n v="1266300000"/>
    <x v="749"/>
    <d v="2010-02-16T06:00:00"/>
    <b v="0"/>
    <b v="0"/>
    <s v="music/indie rock"/>
    <n v="64.744680851063833"/>
    <x v="1"/>
    <s v="indie rock"/>
  </r>
  <r>
    <n v="837"/>
    <s v="Cook-Ortiz"/>
    <s v="Right-sized dedicated standardization"/>
    <n v="17700"/>
    <n v="150960"/>
    <n v="7.5288135593220336"/>
    <x v="1"/>
    <n v="1797"/>
    <s v="US"/>
    <s v="USD"/>
    <n v="1301202000"/>
    <n v="1305867600"/>
    <x v="643"/>
    <d v="2011-05-20T05:00:00"/>
    <b v="0"/>
    <b v="0"/>
    <s v="music/jazz"/>
    <n v="84.00667779632721"/>
    <x v="1"/>
    <s v="jazz"/>
  </r>
  <r>
    <n v="838"/>
    <s v="Jordan-Fischer"/>
    <s v="Vision-oriented high-level extranet"/>
    <n v="6400"/>
    <n v="8890"/>
    <n v="0.38906249999999998"/>
    <x v="1"/>
    <n v="261"/>
    <s v="US"/>
    <s v="USD"/>
    <n v="1538024400"/>
    <n v="1538802000"/>
    <x v="750"/>
    <d v="2018-10-06T05:00:00"/>
    <b v="0"/>
    <b v="0"/>
    <s v="theater/plays"/>
    <n v="34.061302681992338"/>
    <x v="3"/>
    <s v="plays"/>
  </r>
  <r>
    <n v="839"/>
    <s v="Pierce-Ramirez"/>
    <s v="Organized scalable initiative"/>
    <n v="7700"/>
    <n v="14644"/>
    <n v="0.90181818181818185"/>
    <x v="1"/>
    <n v="157"/>
    <s v="US"/>
    <s v="USD"/>
    <n v="1395032400"/>
    <n v="1398920400"/>
    <x v="751"/>
    <d v="2014-05-01T05:00:00"/>
    <b v="0"/>
    <b v="1"/>
    <s v="film &amp; video/documentary"/>
    <n v="93.273885350318466"/>
    <x v="4"/>
    <s v="documentary"/>
  </r>
  <r>
    <n v="840"/>
    <s v="Howell and Sons"/>
    <s v="Enhanced regional moderator"/>
    <n v="116300"/>
    <n v="116583"/>
    <n v="2.4333619948409286E-3"/>
    <x v="1"/>
    <n v="3533"/>
    <s v="US"/>
    <s v="USD"/>
    <n v="1405486800"/>
    <n v="1405659600"/>
    <x v="752"/>
    <d v="2014-07-18T05:00:00"/>
    <b v="0"/>
    <b v="1"/>
    <s v="theater/plays"/>
    <n v="32.998301726577978"/>
    <x v="3"/>
    <s v="plays"/>
  </r>
  <r>
    <n v="841"/>
    <s v="Garcia, Dunn and Richardson"/>
    <s v="Automated even-keeled emulation"/>
    <n v="9100"/>
    <n v="12991"/>
    <n v="0.42758241758241761"/>
    <x v="1"/>
    <n v="155"/>
    <s v="US"/>
    <s v="USD"/>
    <n v="1455861600"/>
    <n v="1457244000"/>
    <x v="753"/>
    <d v="2016-03-06T06:00:00"/>
    <b v="0"/>
    <b v="0"/>
    <s v="technology/web"/>
    <n v="83.812903225806451"/>
    <x v="2"/>
    <s v="web"/>
  </r>
  <r>
    <n v="842"/>
    <s v="Lawson and Sons"/>
    <s v="Reverse-engineered multi-tasking product"/>
    <n v="1500"/>
    <n v="8447"/>
    <n v="4.6313333333333331"/>
    <x v="1"/>
    <n v="132"/>
    <s v="IT"/>
    <s v="EUR"/>
    <n v="1529038800"/>
    <n v="1529298000"/>
    <x v="754"/>
    <d v="2018-06-18T05:00:00"/>
    <b v="0"/>
    <b v="0"/>
    <s v="technology/wearables"/>
    <n v="63.992424242424242"/>
    <x v="2"/>
    <s v="wearables"/>
  </r>
  <r>
    <n v="843"/>
    <s v="Porter-Hicks"/>
    <s v="De-engineered next generation parallelism"/>
    <n v="8800"/>
    <n v="2703"/>
    <n v="-0.69284090909090912"/>
    <x v="0"/>
    <n v="33"/>
    <s v="US"/>
    <s v="USD"/>
    <n v="1535259600"/>
    <n v="1535778000"/>
    <x v="755"/>
    <d v="2018-09-01T05:00:00"/>
    <b v="0"/>
    <b v="0"/>
    <s v="photography/photography books"/>
    <n v="81.909090909090907"/>
    <x v="7"/>
    <s v="photography books"/>
  </r>
  <r>
    <n v="844"/>
    <s v="Rodriguez-Hansen"/>
    <s v="Intuitive cohesive groupware"/>
    <n v="8800"/>
    <n v="8747"/>
    <n v="-6.0227272727272725E-3"/>
    <x v="3"/>
    <n v="94"/>
    <s v="US"/>
    <s v="USD"/>
    <n v="1327212000"/>
    <n v="1327471200"/>
    <x v="756"/>
    <d v="2012-01-25T06:00:00"/>
    <b v="0"/>
    <b v="0"/>
    <s v="film &amp; video/documentary"/>
    <n v="93.053191489361708"/>
    <x v="4"/>
    <s v="documentary"/>
  </r>
  <r>
    <n v="845"/>
    <s v="Williams LLC"/>
    <s v="Up-sized high-level access"/>
    <n v="69900"/>
    <n v="138087"/>
    <n v="0.97549356223175965"/>
    <x v="1"/>
    <n v="1354"/>
    <s v="GB"/>
    <s v="GBP"/>
    <n v="1526360400"/>
    <n v="1529557200"/>
    <x v="757"/>
    <d v="2018-06-21T05:00:00"/>
    <b v="0"/>
    <b v="0"/>
    <s v="technology/web"/>
    <n v="101.98449039881831"/>
    <x v="2"/>
    <s v="web"/>
  </r>
  <r>
    <n v="846"/>
    <s v="Cooper, Stanley and Bryant"/>
    <s v="Phased empowering success"/>
    <n v="1000"/>
    <n v="5085"/>
    <n v="4.085"/>
    <x v="1"/>
    <n v="48"/>
    <s v="US"/>
    <s v="USD"/>
    <n v="1532149200"/>
    <n v="1535259600"/>
    <x v="758"/>
    <d v="2018-08-26T05:00:00"/>
    <b v="1"/>
    <b v="1"/>
    <s v="technology/web"/>
    <n v="105.9375"/>
    <x v="2"/>
    <s v="web"/>
  </r>
  <r>
    <n v="847"/>
    <s v="Miller, Glenn and Adams"/>
    <s v="Distributed actuating project"/>
    <n v="4700"/>
    <n v="11174"/>
    <n v="1.3774468085106384"/>
    <x v="1"/>
    <n v="110"/>
    <s v="US"/>
    <s v="USD"/>
    <n v="1515304800"/>
    <n v="1515564000"/>
    <x v="759"/>
    <d v="2018-01-10T06:00:00"/>
    <b v="0"/>
    <b v="0"/>
    <s v="food/food trucks"/>
    <n v="101.58181818181818"/>
    <x v="0"/>
    <s v="food trucks"/>
  </r>
  <r>
    <n v="848"/>
    <s v="Cole, Salazar and Moreno"/>
    <s v="Robust motivating orchestration"/>
    <n v="3200"/>
    <n v="10831"/>
    <n v="2.3846875000000001"/>
    <x v="1"/>
    <n v="172"/>
    <s v="US"/>
    <s v="USD"/>
    <n v="1276318800"/>
    <n v="1277096400"/>
    <x v="760"/>
    <d v="2010-06-21T05:00:00"/>
    <b v="0"/>
    <b v="0"/>
    <s v="film &amp; video/drama"/>
    <n v="62.970930232558139"/>
    <x v="4"/>
    <s v="drama"/>
  </r>
  <r>
    <n v="849"/>
    <s v="Jones-Ryan"/>
    <s v="Vision-oriented uniform instruction set"/>
    <n v="6700"/>
    <n v="8917"/>
    <n v="0.33089552238805969"/>
    <x v="1"/>
    <n v="307"/>
    <s v="US"/>
    <s v="USD"/>
    <n v="1328767200"/>
    <n v="1329026400"/>
    <x v="761"/>
    <d v="2012-02-12T06:00:00"/>
    <b v="0"/>
    <b v="1"/>
    <s v="music/indie rock"/>
    <n v="29.045602605863191"/>
    <x v="1"/>
    <s v="indie rock"/>
  </r>
  <r>
    <n v="850"/>
    <s v="Hood, Perez and Meadows"/>
    <s v="Cross-group upward-trending hierarchy"/>
    <n v="100"/>
    <n v="1"/>
    <n v="-0.99"/>
    <x v="0"/>
    <n v="1"/>
    <s v="US"/>
    <s v="USD"/>
    <n v="1321682400"/>
    <n v="1322978400"/>
    <x v="762"/>
    <d v="2011-12-04T06:00:00"/>
    <b v="1"/>
    <b v="0"/>
    <s v="music/rock"/>
    <n v="1"/>
    <x v="1"/>
    <s v="rock"/>
  </r>
  <r>
    <n v="851"/>
    <s v="Bright and Sons"/>
    <s v="Object-based needs-based info-mediaries"/>
    <n v="6000"/>
    <n v="12468"/>
    <n v="1.0780000000000001"/>
    <x v="1"/>
    <n v="160"/>
    <s v="US"/>
    <s v="USD"/>
    <n v="1335934800"/>
    <n v="1338786000"/>
    <x v="444"/>
    <d v="2012-06-04T05:00:00"/>
    <b v="0"/>
    <b v="0"/>
    <s v="music/electric music"/>
    <n v="77.924999999999997"/>
    <x v="1"/>
    <s v="electric music"/>
  </r>
  <r>
    <n v="852"/>
    <s v="Brady Ltd"/>
    <s v="Open-source reciprocal standardization"/>
    <n v="4900"/>
    <n v="2505"/>
    <n v="-0.48877551020408161"/>
    <x v="0"/>
    <n v="31"/>
    <s v="US"/>
    <s v="USD"/>
    <n v="1310792400"/>
    <n v="1311656400"/>
    <x v="763"/>
    <d v="2011-07-26T05:00:00"/>
    <b v="0"/>
    <b v="1"/>
    <s v="games/video games"/>
    <n v="80.806451612903231"/>
    <x v="6"/>
    <s v="video games"/>
  </r>
  <r>
    <n v="853"/>
    <s v="Collier LLC"/>
    <s v="Secured well-modulated projection"/>
    <n v="17100"/>
    <n v="111502"/>
    <n v="5.5205847953216374"/>
    <x v="1"/>
    <n v="1467"/>
    <s v="CA"/>
    <s v="CAD"/>
    <n v="1308546000"/>
    <n v="1308978000"/>
    <x v="764"/>
    <d v="2011-06-25T05:00:00"/>
    <b v="0"/>
    <b v="1"/>
    <s v="music/indie rock"/>
    <n v="76.006816632583508"/>
    <x v="1"/>
    <s v="indie rock"/>
  </r>
  <r>
    <n v="854"/>
    <s v="Campbell, Thomas and Obrien"/>
    <s v="Multi-channeled secondary middleware"/>
    <n v="171000"/>
    <n v="194309"/>
    <n v="0.13630994152046783"/>
    <x v="1"/>
    <n v="2662"/>
    <s v="CA"/>
    <s v="CAD"/>
    <n v="1574056800"/>
    <n v="1576389600"/>
    <x v="765"/>
    <d v="2019-12-15T06:00:00"/>
    <b v="0"/>
    <b v="0"/>
    <s v="publishing/fiction"/>
    <n v="72.993613824192337"/>
    <x v="5"/>
    <s v="fiction"/>
  </r>
  <r>
    <n v="855"/>
    <s v="Moses-Terry"/>
    <s v="Horizontal clear-thinking framework"/>
    <n v="23400"/>
    <n v="23956"/>
    <n v="2.376068376068376E-2"/>
    <x v="1"/>
    <n v="452"/>
    <s v="AU"/>
    <s v="AUD"/>
    <n v="1308373200"/>
    <n v="1311051600"/>
    <x v="766"/>
    <d v="2011-07-19T05:00:00"/>
    <b v="0"/>
    <b v="0"/>
    <s v="theater/plays"/>
    <n v="53"/>
    <x v="3"/>
    <s v="plays"/>
  </r>
  <r>
    <n v="856"/>
    <s v="Williams and Sons"/>
    <s v="Profound composite core"/>
    <n v="2400"/>
    <n v="8558"/>
    <n v="2.5658333333333334"/>
    <x v="1"/>
    <n v="158"/>
    <s v="US"/>
    <s v="USD"/>
    <n v="1335243600"/>
    <n v="1336712400"/>
    <x v="767"/>
    <d v="2012-05-11T05:00:00"/>
    <b v="0"/>
    <b v="0"/>
    <s v="food/food trucks"/>
    <n v="54.164556962025316"/>
    <x v="0"/>
    <s v="food trucks"/>
  </r>
  <r>
    <n v="857"/>
    <s v="Miranda, Gray and Hale"/>
    <s v="Programmable disintermediate matrices"/>
    <n v="5300"/>
    <n v="7413"/>
    <n v="0.39867924528301885"/>
    <x v="1"/>
    <n v="225"/>
    <s v="CH"/>
    <s v="CHF"/>
    <n v="1328421600"/>
    <n v="1330408800"/>
    <x v="768"/>
    <d v="2012-02-28T06:00:00"/>
    <b v="1"/>
    <b v="0"/>
    <s v="film &amp; video/shorts"/>
    <n v="32.946666666666665"/>
    <x v="4"/>
    <s v="shorts"/>
  </r>
  <r>
    <n v="858"/>
    <s v="Ayala, Crawford and Taylor"/>
    <s v="Realigned 5thgeneration knowledge user"/>
    <n v="4000"/>
    <n v="2778"/>
    <n v="-0.30549999999999999"/>
    <x v="0"/>
    <n v="35"/>
    <s v="US"/>
    <s v="USD"/>
    <n v="1524286800"/>
    <n v="1524891600"/>
    <x v="769"/>
    <d v="2018-04-28T05:00:00"/>
    <b v="1"/>
    <b v="0"/>
    <s v="food/food trucks"/>
    <n v="79.371428571428567"/>
    <x v="0"/>
    <s v="food trucks"/>
  </r>
  <r>
    <n v="859"/>
    <s v="Martinez Ltd"/>
    <s v="Multi-layered upward-trending groupware"/>
    <n v="7300"/>
    <n v="2594"/>
    <n v="-0.64465753424657535"/>
    <x v="0"/>
    <n v="63"/>
    <s v="US"/>
    <s v="USD"/>
    <n v="1362117600"/>
    <n v="1363669200"/>
    <x v="770"/>
    <d v="2013-03-19T05:00:00"/>
    <b v="0"/>
    <b v="1"/>
    <s v="theater/plays"/>
    <n v="41.174603174603178"/>
    <x v="3"/>
    <s v="plays"/>
  </r>
  <r>
    <n v="860"/>
    <s v="Lee PLC"/>
    <s v="Re-contextualized leadingedge firmware"/>
    <n v="2000"/>
    <n v="5033"/>
    <n v="1.5165"/>
    <x v="1"/>
    <n v="65"/>
    <s v="US"/>
    <s v="USD"/>
    <n v="1550556000"/>
    <n v="1551420000"/>
    <x v="771"/>
    <d v="2019-03-01T06:00:00"/>
    <b v="0"/>
    <b v="1"/>
    <s v="technology/wearables"/>
    <n v="77.430769230769229"/>
    <x v="2"/>
    <s v="wearables"/>
  </r>
  <r>
    <n v="861"/>
    <s v="Young, Ramsey and Powell"/>
    <s v="Devolved disintermediate analyzer"/>
    <n v="8800"/>
    <n v="9317"/>
    <n v="5.8749999999999997E-2"/>
    <x v="1"/>
    <n v="163"/>
    <s v="US"/>
    <s v="USD"/>
    <n v="1269147600"/>
    <n v="1269838800"/>
    <x v="772"/>
    <d v="2010-03-29T05:00:00"/>
    <b v="0"/>
    <b v="0"/>
    <s v="theater/plays"/>
    <n v="57.159509202453989"/>
    <x v="3"/>
    <s v="plays"/>
  </r>
  <r>
    <n v="862"/>
    <s v="Lewis and Sons"/>
    <s v="Profound disintermediate open system"/>
    <n v="3500"/>
    <n v="6560"/>
    <n v="0.87428571428571433"/>
    <x v="1"/>
    <n v="85"/>
    <s v="US"/>
    <s v="USD"/>
    <n v="1312174800"/>
    <n v="1312520400"/>
    <x v="773"/>
    <d v="2011-08-05T05:00:00"/>
    <b v="0"/>
    <b v="0"/>
    <s v="theater/plays"/>
    <n v="77.17647058823529"/>
    <x v="3"/>
    <s v="plays"/>
  </r>
  <r>
    <n v="863"/>
    <s v="Davis-Johnson"/>
    <s v="Automated reciprocal protocol"/>
    <n v="1400"/>
    <n v="5415"/>
    <n v="2.8678571428571429"/>
    <x v="1"/>
    <n v="217"/>
    <s v="US"/>
    <s v="USD"/>
    <n v="1434517200"/>
    <n v="1436504400"/>
    <x v="774"/>
    <d v="2015-07-10T05:00:00"/>
    <b v="0"/>
    <b v="1"/>
    <s v="film &amp; video/television"/>
    <n v="24.953917050691246"/>
    <x v="4"/>
    <s v="television"/>
  </r>
  <r>
    <n v="864"/>
    <s v="Stevenson-Thompson"/>
    <s v="Automated static workforce"/>
    <n v="4200"/>
    <n v="14577"/>
    <n v="2.4707142857142856"/>
    <x v="1"/>
    <n v="150"/>
    <s v="US"/>
    <s v="USD"/>
    <n v="1471582800"/>
    <n v="1472014800"/>
    <x v="775"/>
    <d v="2016-08-24T05:00:00"/>
    <b v="0"/>
    <b v="0"/>
    <s v="film &amp; video/shorts"/>
    <n v="97.18"/>
    <x v="4"/>
    <s v="shorts"/>
  </r>
  <r>
    <n v="865"/>
    <s v="Ellis, Smith and Armstrong"/>
    <s v="Horizontal attitude-oriented help-desk"/>
    <n v="81000"/>
    <n v="150515"/>
    <n v="0.8582098765432099"/>
    <x v="1"/>
    <n v="3272"/>
    <s v="US"/>
    <s v="USD"/>
    <n v="1410757200"/>
    <n v="1411534800"/>
    <x v="776"/>
    <d v="2014-09-24T05:00:00"/>
    <b v="0"/>
    <b v="0"/>
    <s v="theater/plays"/>
    <n v="46.000916870415651"/>
    <x v="3"/>
    <s v="plays"/>
  </r>
  <r>
    <n v="866"/>
    <s v="Jackson-Brown"/>
    <s v="Versatile 5thgeneration matrices"/>
    <n v="182800"/>
    <n v="79045"/>
    <n v="-0.56758752735229756"/>
    <x v="3"/>
    <n v="898"/>
    <s v="US"/>
    <s v="USD"/>
    <n v="1304830800"/>
    <n v="1304917200"/>
    <x v="777"/>
    <d v="2011-05-09T05:00:00"/>
    <b v="0"/>
    <b v="0"/>
    <s v="photography/photography books"/>
    <n v="88.023385300668153"/>
    <x v="7"/>
    <s v="photography books"/>
  </r>
  <r>
    <n v="867"/>
    <s v="Kane, Pruitt and Rivera"/>
    <s v="Cross-platform next generation service-desk"/>
    <n v="4800"/>
    <n v="7797"/>
    <n v="0.62437500000000001"/>
    <x v="1"/>
    <n v="300"/>
    <s v="US"/>
    <s v="USD"/>
    <n v="1539061200"/>
    <n v="1539579600"/>
    <x v="778"/>
    <d v="2018-10-15T05:00:00"/>
    <b v="0"/>
    <b v="0"/>
    <s v="food/food trucks"/>
    <n v="25.99"/>
    <x v="0"/>
    <s v="food trucks"/>
  </r>
  <r>
    <n v="868"/>
    <s v="Wood, Buckley and Meza"/>
    <s v="Front-line web-enabled installation"/>
    <n v="7000"/>
    <n v="12939"/>
    <n v="0.84842857142857142"/>
    <x v="1"/>
    <n v="126"/>
    <s v="US"/>
    <s v="USD"/>
    <n v="1381554000"/>
    <n v="1382504400"/>
    <x v="779"/>
    <d v="2013-10-23T05:00:00"/>
    <b v="0"/>
    <b v="0"/>
    <s v="theater/plays"/>
    <n v="102.69047619047619"/>
    <x v="3"/>
    <s v="plays"/>
  </r>
  <r>
    <n v="869"/>
    <s v="Brown-Williams"/>
    <s v="Multi-channeled responsive product"/>
    <n v="161900"/>
    <n v="38376"/>
    <n v="-0.76296479308214948"/>
    <x v="0"/>
    <n v="526"/>
    <s v="US"/>
    <s v="USD"/>
    <n v="1277096400"/>
    <n v="1278306000"/>
    <x v="780"/>
    <d v="2010-07-05T05:00:00"/>
    <b v="0"/>
    <b v="0"/>
    <s v="film &amp; video/drama"/>
    <n v="72.958174904942965"/>
    <x v="4"/>
    <s v="drama"/>
  </r>
  <r>
    <n v="870"/>
    <s v="Hansen-Austin"/>
    <s v="Adaptive demand-driven encryption"/>
    <n v="7700"/>
    <n v="6920"/>
    <n v="-0.1012987012987013"/>
    <x v="0"/>
    <n v="121"/>
    <s v="US"/>
    <s v="USD"/>
    <n v="1440392400"/>
    <n v="1442552400"/>
    <x v="335"/>
    <d v="2015-09-18T05:00:00"/>
    <b v="0"/>
    <b v="0"/>
    <s v="theater/plays"/>
    <n v="57.190082644628099"/>
    <x v="3"/>
    <s v="plays"/>
  </r>
  <r>
    <n v="871"/>
    <s v="Santana-George"/>
    <s v="Re-engineered client-driven knowledge user"/>
    <n v="71500"/>
    <n v="194912"/>
    <n v="1.7260419580419581"/>
    <x v="1"/>
    <n v="2320"/>
    <s v="US"/>
    <s v="USD"/>
    <n v="1509512400"/>
    <n v="1511071200"/>
    <x v="535"/>
    <d v="2017-11-19T06:00:00"/>
    <b v="0"/>
    <b v="1"/>
    <s v="theater/plays"/>
    <n v="84.013793103448279"/>
    <x v="3"/>
    <s v="plays"/>
  </r>
  <r>
    <n v="872"/>
    <s v="Davis LLC"/>
    <s v="Compatible logistical paradigm"/>
    <n v="4700"/>
    <n v="7992"/>
    <n v="0.70042553191489365"/>
    <x v="1"/>
    <n v="81"/>
    <s v="AU"/>
    <s v="AUD"/>
    <n v="1535950800"/>
    <n v="1536382800"/>
    <x v="270"/>
    <d v="2018-09-08T05:00:00"/>
    <b v="0"/>
    <b v="0"/>
    <s v="film &amp; video/science fiction"/>
    <n v="98.666666666666671"/>
    <x v="4"/>
    <s v="science fiction"/>
  </r>
  <r>
    <n v="873"/>
    <s v="Vazquez, Ochoa and Clark"/>
    <s v="Intuitive value-added installation"/>
    <n v="42100"/>
    <n v="79268"/>
    <n v="0.88285035629453679"/>
    <x v="1"/>
    <n v="1887"/>
    <s v="US"/>
    <s v="USD"/>
    <n v="1389160800"/>
    <n v="1389592800"/>
    <x v="781"/>
    <d v="2014-01-13T06:00:00"/>
    <b v="0"/>
    <b v="0"/>
    <s v="photography/photography books"/>
    <n v="42.007419183889773"/>
    <x v="7"/>
    <s v="photography books"/>
  </r>
  <r>
    <n v="874"/>
    <s v="Chung-Nguyen"/>
    <s v="Managed discrete parallelism"/>
    <n v="40200"/>
    <n v="139468"/>
    <n v="2.4693532338308457"/>
    <x v="1"/>
    <n v="4358"/>
    <s v="US"/>
    <s v="USD"/>
    <n v="1271998800"/>
    <n v="1275282000"/>
    <x v="782"/>
    <d v="2010-05-31T05:00:00"/>
    <b v="0"/>
    <b v="1"/>
    <s v="photography/photography books"/>
    <n v="32.002753556677376"/>
    <x v="7"/>
    <s v="photography books"/>
  </r>
  <r>
    <n v="875"/>
    <s v="Mueller-Harmon"/>
    <s v="Implemented tangible approach"/>
    <n v="7900"/>
    <n v="5465"/>
    <n v="-0.3082278481012658"/>
    <x v="0"/>
    <n v="67"/>
    <s v="US"/>
    <s v="USD"/>
    <n v="1294898400"/>
    <n v="1294984800"/>
    <x v="783"/>
    <d v="2011-01-14T06:00:00"/>
    <b v="0"/>
    <b v="0"/>
    <s v="music/rock"/>
    <n v="81.567164179104481"/>
    <x v="1"/>
    <s v="rock"/>
  </r>
  <r>
    <n v="876"/>
    <s v="Dixon, Perez and Banks"/>
    <s v="Re-engineered encompassing definition"/>
    <n v="8300"/>
    <n v="2111"/>
    <n v="-0.74566265060240966"/>
    <x v="0"/>
    <n v="57"/>
    <s v="CA"/>
    <s v="CAD"/>
    <n v="1559970000"/>
    <n v="1562043600"/>
    <x v="784"/>
    <d v="2019-07-02T05:00:00"/>
    <b v="0"/>
    <b v="0"/>
    <s v="photography/photography books"/>
    <n v="37.035087719298247"/>
    <x v="7"/>
    <s v="photography books"/>
  </r>
  <r>
    <n v="877"/>
    <s v="Estrada Group"/>
    <s v="Multi-lateral uniform collaboration"/>
    <n v="163600"/>
    <n v="126628"/>
    <n v="-0.22599022004889976"/>
    <x v="0"/>
    <n v="1229"/>
    <s v="US"/>
    <s v="USD"/>
    <n v="1469509200"/>
    <n v="1469595600"/>
    <x v="785"/>
    <d v="2016-07-27T05:00:00"/>
    <b v="0"/>
    <b v="0"/>
    <s v="food/food trucks"/>
    <n v="103.033360455655"/>
    <x v="0"/>
    <s v="food trucks"/>
  </r>
  <r>
    <n v="878"/>
    <s v="Lutz Group"/>
    <s v="Enterprise-wide foreground paradigm"/>
    <n v="2700"/>
    <n v="1012"/>
    <n v="-0.62518518518518518"/>
    <x v="0"/>
    <n v="12"/>
    <s v="IT"/>
    <s v="EUR"/>
    <n v="1579068000"/>
    <n v="1581141600"/>
    <x v="786"/>
    <d v="2020-02-08T06:00:00"/>
    <b v="0"/>
    <b v="0"/>
    <s v="music/metal"/>
    <n v="84.333333333333329"/>
    <x v="1"/>
    <s v="metal"/>
  </r>
  <r>
    <n v="879"/>
    <s v="Ortiz Inc"/>
    <s v="Stand-alone incremental parallelism"/>
    <n v="1000"/>
    <n v="5438"/>
    <n v="4.4379999999999997"/>
    <x v="1"/>
    <n v="53"/>
    <s v="US"/>
    <s v="USD"/>
    <n v="1487743200"/>
    <n v="1488520800"/>
    <x v="787"/>
    <d v="2017-03-03T06:00:00"/>
    <b v="0"/>
    <b v="0"/>
    <s v="publishing/nonfiction"/>
    <n v="102.60377358490567"/>
    <x v="5"/>
    <s v="nonfiction"/>
  </r>
  <r>
    <n v="880"/>
    <s v="Craig, Ellis and Miller"/>
    <s v="Persevering 5thgeneration throughput"/>
    <n v="84500"/>
    <n v="193101"/>
    <n v="1.2852189349112426"/>
    <x v="1"/>
    <n v="2414"/>
    <s v="US"/>
    <s v="USD"/>
    <n v="1563685200"/>
    <n v="1563858000"/>
    <x v="788"/>
    <d v="2019-07-23T05:00:00"/>
    <b v="0"/>
    <b v="0"/>
    <s v="music/electric music"/>
    <n v="79.992129246064621"/>
    <x v="1"/>
    <s v="electric music"/>
  </r>
  <r>
    <n v="881"/>
    <s v="Charles Inc"/>
    <s v="Implemented object-oriented synergy"/>
    <n v="81300"/>
    <n v="31665"/>
    <n v="-0.61051660516605166"/>
    <x v="0"/>
    <n v="452"/>
    <s v="US"/>
    <s v="USD"/>
    <n v="1436418000"/>
    <n v="1438923600"/>
    <x v="330"/>
    <d v="2015-08-07T05:00:00"/>
    <b v="0"/>
    <b v="1"/>
    <s v="theater/plays"/>
    <n v="70.055309734513273"/>
    <x v="3"/>
    <s v="plays"/>
  </r>
  <r>
    <n v="882"/>
    <s v="White-Rosario"/>
    <s v="Balanced demand-driven definition"/>
    <n v="800"/>
    <n v="2960"/>
    <n v="2.7"/>
    <x v="1"/>
    <n v="80"/>
    <s v="US"/>
    <s v="USD"/>
    <n v="1421820000"/>
    <n v="1422165600"/>
    <x v="789"/>
    <d v="2015-01-25T06:00:00"/>
    <b v="0"/>
    <b v="0"/>
    <s v="theater/plays"/>
    <n v="37"/>
    <x v="3"/>
    <s v="plays"/>
  </r>
  <r>
    <n v="883"/>
    <s v="Simmons-Villarreal"/>
    <s v="Customer-focused mobile Graphic Interface"/>
    <n v="3400"/>
    <n v="8089"/>
    <n v="1.3791176470588236"/>
    <x v="1"/>
    <n v="193"/>
    <s v="US"/>
    <s v="USD"/>
    <n v="1274763600"/>
    <n v="1277874000"/>
    <x v="790"/>
    <d v="2010-06-30T05:00:00"/>
    <b v="0"/>
    <b v="0"/>
    <s v="film &amp; video/shorts"/>
    <n v="41.911917098445599"/>
    <x v="4"/>
    <s v="shorts"/>
  </r>
  <r>
    <n v="884"/>
    <s v="Strickland Group"/>
    <s v="Horizontal secondary interface"/>
    <n v="170800"/>
    <n v="109374"/>
    <n v="-0.35963700234192036"/>
    <x v="0"/>
    <n v="1886"/>
    <s v="US"/>
    <s v="USD"/>
    <n v="1399179600"/>
    <n v="1399352400"/>
    <x v="791"/>
    <d v="2014-05-06T05:00:00"/>
    <b v="0"/>
    <b v="1"/>
    <s v="theater/plays"/>
    <n v="57.992576882290564"/>
    <x v="3"/>
    <s v="plays"/>
  </r>
  <r>
    <n v="885"/>
    <s v="Lynch Ltd"/>
    <s v="Virtual analyzing collaboration"/>
    <n v="1800"/>
    <n v="2129"/>
    <n v="0.18277777777777779"/>
    <x v="1"/>
    <n v="52"/>
    <s v="US"/>
    <s v="USD"/>
    <n v="1275800400"/>
    <n v="1279083600"/>
    <x v="792"/>
    <d v="2010-07-14T05:00:00"/>
    <b v="0"/>
    <b v="0"/>
    <s v="theater/plays"/>
    <n v="40.942307692307693"/>
    <x v="3"/>
    <s v="plays"/>
  </r>
  <r>
    <n v="886"/>
    <s v="Sanders LLC"/>
    <s v="Multi-tiered explicit focus group"/>
    <n v="150600"/>
    <n v="127745"/>
    <n v="-0.15175962815405047"/>
    <x v="0"/>
    <n v="1825"/>
    <s v="US"/>
    <s v="USD"/>
    <n v="1282798800"/>
    <n v="1284354000"/>
    <x v="793"/>
    <d v="2010-09-13T05:00:00"/>
    <b v="0"/>
    <b v="0"/>
    <s v="music/indie rock"/>
    <n v="69.9972602739726"/>
    <x v="1"/>
    <s v="indie rock"/>
  </r>
  <r>
    <n v="887"/>
    <s v="Cooper LLC"/>
    <s v="Multi-layered systematic knowledgebase"/>
    <n v="7800"/>
    <n v="2289"/>
    <n v="-0.70653846153846156"/>
    <x v="0"/>
    <n v="31"/>
    <s v="US"/>
    <s v="USD"/>
    <n v="1437109200"/>
    <n v="1441170000"/>
    <x v="794"/>
    <d v="2015-09-02T05:00:00"/>
    <b v="0"/>
    <b v="1"/>
    <s v="theater/plays"/>
    <n v="73.838709677419359"/>
    <x v="3"/>
    <s v="plays"/>
  </r>
  <r>
    <n v="888"/>
    <s v="Palmer Ltd"/>
    <s v="Reverse-engineered uniform knowledge user"/>
    <n v="5800"/>
    <n v="12174"/>
    <n v="1.0989655172413793"/>
    <x v="1"/>
    <n v="290"/>
    <s v="US"/>
    <s v="USD"/>
    <n v="1491886800"/>
    <n v="1493528400"/>
    <x v="795"/>
    <d v="2017-04-30T05:00:00"/>
    <b v="0"/>
    <b v="0"/>
    <s v="theater/plays"/>
    <n v="41.979310344827589"/>
    <x v="3"/>
    <s v="plays"/>
  </r>
  <r>
    <n v="889"/>
    <s v="Santos Group"/>
    <s v="Secured dynamic capacity"/>
    <n v="5600"/>
    <n v="9508"/>
    <n v="0.69785714285714284"/>
    <x v="1"/>
    <n v="122"/>
    <s v="US"/>
    <s v="USD"/>
    <n v="1394600400"/>
    <n v="1395205200"/>
    <x v="796"/>
    <d v="2014-03-19T05:00:00"/>
    <b v="0"/>
    <b v="1"/>
    <s v="music/electric music"/>
    <n v="77.93442622950819"/>
    <x v="1"/>
    <s v="electric music"/>
  </r>
  <r>
    <n v="890"/>
    <s v="Christian, Kim and Jimenez"/>
    <s v="Devolved foreground throughput"/>
    <n v="134400"/>
    <n v="155849"/>
    <n v="0.1595907738095238"/>
    <x v="1"/>
    <n v="1470"/>
    <s v="US"/>
    <s v="USD"/>
    <n v="1561352400"/>
    <n v="1561438800"/>
    <x v="797"/>
    <d v="2019-06-25T05:00:00"/>
    <b v="0"/>
    <b v="0"/>
    <s v="music/indie rock"/>
    <n v="106.01972789115646"/>
    <x v="1"/>
    <s v="indie rock"/>
  </r>
  <r>
    <n v="891"/>
    <s v="Williams, Price and Hurley"/>
    <s v="Synchronized demand-driven infrastructure"/>
    <n v="3000"/>
    <n v="7758"/>
    <n v="1.5860000000000001"/>
    <x v="1"/>
    <n v="165"/>
    <s v="CA"/>
    <s v="CAD"/>
    <n v="1322892000"/>
    <n v="1326693600"/>
    <x v="798"/>
    <d v="2012-01-16T06:00:00"/>
    <b v="0"/>
    <b v="0"/>
    <s v="film &amp; video/documentary"/>
    <n v="47.018181818181816"/>
    <x v="4"/>
    <s v="documentary"/>
  </r>
  <r>
    <n v="892"/>
    <s v="Anderson, Parks and Estrada"/>
    <s v="Realigned discrete structure"/>
    <n v="6000"/>
    <n v="13835"/>
    <n v="1.3058333333333334"/>
    <x v="1"/>
    <n v="182"/>
    <s v="US"/>
    <s v="USD"/>
    <n v="1274418000"/>
    <n v="1277960400"/>
    <x v="799"/>
    <d v="2010-07-01T05:00:00"/>
    <b v="0"/>
    <b v="0"/>
    <s v="publishing/translations"/>
    <n v="76.016483516483518"/>
    <x v="5"/>
    <s v="translations"/>
  </r>
  <r>
    <n v="893"/>
    <s v="Collins-Martinez"/>
    <s v="Progressive grid-enabled website"/>
    <n v="8400"/>
    <n v="10770"/>
    <n v="0.28214285714285714"/>
    <x v="1"/>
    <n v="199"/>
    <s v="IT"/>
    <s v="EUR"/>
    <n v="1434344400"/>
    <n v="1434690000"/>
    <x v="800"/>
    <d v="2015-06-19T05:00:00"/>
    <b v="0"/>
    <b v="1"/>
    <s v="film &amp; video/documentary"/>
    <n v="54.120603015075375"/>
    <x v="4"/>
    <s v="documentary"/>
  </r>
  <r>
    <n v="894"/>
    <s v="Barrett Inc"/>
    <s v="Organic cohesive neural-net"/>
    <n v="1700"/>
    <n v="3208"/>
    <n v="0.88705882352941179"/>
    <x v="1"/>
    <n v="56"/>
    <s v="GB"/>
    <s v="GBP"/>
    <n v="1373518800"/>
    <n v="1376110800"/>
    <x v="801"/>
    <d v="2013-08-10T05:00:00"/>
    <b v="0"/>
    <b v="1"/>
    <s v="film &amp; video/television"/>
    <n v="57.285714285714285"/>
    <x v="4"/>
    <s v="television"/>
  </r>
  <r>
    <n v="895"/>
    <s v="Adams-Rollins"/>
    <s v="Integrated demand-driven info-mediaries"/>
    <n v="159800"/>
    <n v="11108"/>
    <n v="-0.93048811013767208"/>
    <x v="0"/>
    <n v="107"/>
    <s v="US"/>
    <s v="USD"/>
    <n v="1517637600"/>
    <n v="1518415200"/>
    <x v="802"/>
    <d v="2018-02-12T06:00:00"/>
    <b v="0"/>
    <b v="0"/>
    <s v="theater/plays"/>
    <n v="103.81308411214954"/>
    <x v="3"/>
    <s v="plays"/>
  </r>
  <r>
    <n v="896"/>
    <s v="Wright-Bryant"/>
    <s v="Reverse-engineered client-server extranet"/>
    <n v="19800"/>
    <n v="153338"/>
    <n v="6.7443434343434348"/>
    <x v="1"/>
    <n v="1460"/>
    <s v="AU"/>
    <s v="AUD"/>
    <n v="1310619600"/>
    <n v="1310878800"/>
    <x v="803"/>
    <d v="2011-07-17T05:00:00"/>
    <b v="0"/>
    <b v="1"/>
    <s v="food/food trucks"/>
    <n v="105.02602739726028"/>
    <x v="0"/>
    <s v="food trucks"/>
  </r>
  <r>
    <n v="897"/>
    <s v="Berry-Cannon"/>
    <s v="Organized discrete encoding"/>
    <n v="8800"/>
    <n v="2437"/>
    <n v="-0.72306818181818178"/>
    <x v="0"/>
    <n v="27"/>
    <s v="US"/>
    <s v="USD"/>
    <n v="1556427600"/>
    <n v="1556600400"/>
    <x v="212"/>
    <d v="2019-04-30T05:00:00"/>
    <b v="0"/>
    <b v="0"/>
    <s v="theater/plays"/>
    <n v="90.259259259259252"/>
    <x v="3"/>
    <s v="plays"/>
  </r>
  <r>
    <n v="898"/>
    <s v="Davis-Gonzalez"/>
    <s v="Balanced regional flexibility"/>
    <n v="179100"/>
    <n v="93991"/>
    <n v="-0.4752037967615857"/>
    <x v="0"/>
    <n v="1221"/>
    <s v="US"/>
    <s v="USD"/>
    <n v="1576476000"/>
    <n v="1576994400"/>
    <x v="804"/>
    <d v="2019-12-22T06:00:00"/>
    <b v="0"/>
    <b v="0"/>
    <s v="film &amp; video/documentary"/>
    <n v="76.978705978705975"/>
    <x v="4"/>
    <s v="documentary"/>
  </r>
  <r>
    <n v="899"/>
    <s v="Best-Young"/>
    <s v="Implemented multimedia time-frame"/>
    <n v="3100"/>
    <n v="12620"/>
    <n v="3.0709677419354837"/>
    <x v="1"/>
    <n v="123"/>
    <s v="CH"/>
    <s v="CHF"/>
    <n v="1381122000"/>
    <n v="1382677200"/>
    <x v="805"/>
    <d v="2013-10-25T05:00:00"/>
    <b v="0"/>
    <b v="0"/>
    <s v="music/jazz"/>
    <n v="102.60162601626017"/>
    <x v="1"/>
    <s v="jazz"/>
  </r>
  <r>
    <n v="900"/>
    <s v="Powers, Smith and Deleon"/>
    <s v="Enhanced uniform service-desk"/>
    <n v="100"/>
    <n v="2"/>
    <n v="-0.98"/>
    <x v="0"/>
    <n v="1"/>
    <s v="US"/>
    <s v="USD"/>
    <n v="1411102800"/>
    <n v="1411189200"/>
    <x v="806"/>
    <d v="2014-09-20T05:00:00"/>
    <b v="0"/>
    <b v="1"/>
    <s v="technology/web"/>
    <n v="2"/>
    <x v="2"/>
    <s v="web"/>
  </r>
  <r>
    <n v="901"/>
    <s v="Hogan Group"/>
    <s v="Versatile bottom-line definition"/>
    <n v="5600"/>
    <n v="8746"/>
    <n v="0.56178571428571433"/>
    <x v="1"/>
    <n v="159"/>
    <s v="US"/>
    <s v="USD"/>
    <n v="1531803600"/>
    <n v="1534654800"/>
    <x v="807"/>
    <d v="2018-08-19T05:00:00"/>
    <b v="0"/>
    <b v="1"/>
    <s v="music/rock"/>
    <n v="55.0062893081761"/>
    <x v="1"/>
    <s v="rock"/>
  </r>
  <r>
    <n v="902"/>
    <s v="Wang, Silva and Byrd"/>
    <s v="Integrated bifurcated software"/>
    <n v="1400"/>
    <n v="3534"/>
    <n v="1.5242857142857142"/>
    <x v="1"/>
    <n v="110"/>
    <s v="US"/>
    <s v="USD"/>
    <n v="1454133600"/>
    <n v="1457762400"/>
    <x v="722"/>
    <d v="2016-03-12T06:00:00"/>
    <b v="0"/>
    <b v="0"/>
    <s v="technology/web"/>
    <n v="32.127272727272725"/>
    <x v="2"/>
    <s v="web"/>
  </r>
  <r>
    <n v="903"/>
    <s v="Parker-Morris"/>
    <s v="Assimilated next generation instruction set"/>
    <n v="41000"/>
    <n v="709"/>
    <n v="-0.98270731707317072"/>
    <x v="2"/>
    <n v="14"/>
    <s v="US"/>
    <s v="USD"/>
    <n v="1336194000"/>
    <n v="1337490000"/>
    <x v="477"/>
    <d v="2012-05-20T05:00:00"/>
    <b v="0"/>
    <b v="1"/>
    <s v="publishing/nonfiction"/>
    <n v="50.642857142857146"/>
    <x v="5"/>
    <s v="nonfiction"/>
  </r>
  <r>
    <n v="904"/>
    <s v="Rodriguez, Johnson and Jackson"/>
    <s v="Digitized foreground array"/>
    <n v="6500"/>
    <n v="795"/>
    <n v="-0.87769230769230766"/>
    <x v="0"/>
    <n v="16"/>
    <s v="US"/>
    <s v="USD"/>
    <n v="1349326800"/>
    <n v="1349672400"/>
    <x v="259"/>
    <d v="2012-10-08T05:00:00"/>
    <b v="0"/>
    <b v="0"/>
    <s v="publishing/radio &amp; podcasts"/>
    <n v="49.6875"/>
    <x v="5"/>
    <s v="radio &amp; podcasts"/>
  </r>
  <r>
    <n v="905"/>
    <s v="Haynes PLC"/>
    <s v="Re-engineered clear-thinking project"/>
    <n v="7900"/>
    <n v="12955"/>
    <n v="0.63987341772151896"/>
    <x v="1"/>
    <n v="236"/>
    <s v="US"/>
    <s v="USD"/>
    <n v="1379566800"/>
    <n v="1379826000"/>
    <x v="9"/>
    <d v="2013-09-22T05:00:00"/>
    <b v="0"/>
    <b v="0"/>
    <s v="theater/plays"/>
    <n v="54.894067796610166"/>
    <x v="3"/>
    <s v="plays"/>
  </r>
  <r>
    <n v="906"/>
    <s v="Hayes Group"/>
    <s v="Implemented even-keeled standardization"/>
    <n v="5500"/>
    <n v="8964"/>
    <n v="0.62981818181818183"/>
    <x v="1"/>
    <n v="191"/>
    <s v="US"/>
    <s v="USD"/>
    <n v="1494651600"/>
    <n v="1497762000"/>
    <x v="808"/>
    <d v="2017-06-18T05:00:00"/>
    <b v="1"/>
    <b v="1"/>
    <s v="film &amp; video/documentary"/>
    <n v="46.931937172774866"/>
    <x v="4"/>
    <s v="documentary"/>
  </r>
  <r>
    <n v="907"/>
    <s v="White, Pena and Calhoun"/>
    <s v="Quality-focused asymmetric adapter"/>
    <n v="9100"/>
    <n v="1843"/>
    <n v="-0.7974725274725275"/>
    <x v="0"/>
    <n v="41"/>
    <s v="US"/>
    <s v="USD"/>
    <n v="1303880400"/>
    <n v="1304485200"/>
    <x v="809"/>
    <d v="2011-05-04T05:00:00"/>
    <b v="0"/>
    <b v="0"/>
    <s v="theater/plays"/>
    <n v="44.951219512195124"/>
    <x v="3"/>
    <s v="plays"/>
  </r>
  <r>
    <n v="908"/>
    <s v="Bryant-Pope"/>
    <s v="Networked intangible help-desk"/>
    <n v="38200"/>
    <n v="121950"/>
    <n v="2.1924083769633507"/>
    <x v="1"/>
    <n v="3934"/>
    <s v="US"/>
    <s v="USD"/>
    <n v="1335934800"/>
    <n v="1336885200"/>
    <x v="444"/>
    <d v="2012-05-13T05:00:00"/>
    <b v="0"/>
    <b v="0"/>
    <s v="games/video games"/>
    <n v="30.99898322318251"/>
    <x v="6"/>
    <s v="video games"/>
  </r>
  <r>
    <n v="909"/>
    <s v="Gates, Li and Thompson"/>
    <s v="Synchronized attitude-oriented frame"/>
    <n v="1800"/>
    <n v="8621"/>
    <n v="3.7894444444444444"/>
    <x v="1"/>
    <n v="80"/>
    <s v="CA"/>
    <s v="CAD"/>
    <n v="1528088400"/>
    <n v="1530421200"/>
    <x v="384"/>
    <d v="2018-07-01T05:00:00"/>
    <b v="0"/>
    <b v="1"/>
    <s v="theater/plays"/>
    <n v="107.7625"/>
    <x v="3"/>
    <s v="plays"/>
  </r>
  <r>
    <n v="910"/>
    <s v="King-Morris"/>
    <s v="Proactive incremental architecture"/>
    <n v="154500"/>
    <n v="30215"/>
    <n v="-0.80443365695792879"/>
    <x v="3"/>
    <n v="296"/>
    <s v="US"/>
    <s v="USD"/>
    <n v="1421906400"/>
    <n v="1421992800"/>
    <x v="810"/>
    <d v="2015-01-23T06:00:00"/>
    <b v="0"/>
    <b v="0"/>
    <s v="theater/plays"/>
    <n v="102.07770270270271"/>
    <x v="3"/>
    <s v="plays"/>
  </r>
  <r>
    <n v="911"/>
    <s v="Carter, Cole and Curtis"/>
    <s v="Cloned responsive standardization"/>
    <n v="5800"/>
    <n v="11539"/>
    <n v="0.98948275862068968"/>
    <x v="1"/>
    <n v="462"/>
    <s v="US"/>
    <s v="USD"/>
    <n v="1568005200"/>
    <n v="1568178000"/>
    <x v="811"/>
    <d v="2019-09-11T05:00:00"/>
    <b v="1"/>
    <b v="0"/>
    <s v="technology/web"/>
    <n v="24.976190476190474"/>
    <x v="2"/>
    <s v="web"/>
  </r>
  <r>
    <n v="912"/>
    <s v="Sanchez-Parsons"/>
    <s v="Reduced bifurcated pricing structure"/>
    <n v="1800"/>
    <n v="14310"/>
    <n v="6.95"/>
    <x v="1"/>
    <n v="179"/>
    <s v="US"/>
    <s v="USD"/>
    <n v="1346821200"/>
    <n v="1347944400"/>
    <x v="812"/>
    <d v="2012-09-18T05:00:00"/>
    <b v="1"/>
    <b v="0"/>
    <s v="film &amp; video/drama"/>
    <n v="79.944134078212286"/>
    <x v="4"/>
    <s v="drama"/>
  </r>
  <r>
    <n v="913"/>
    <s v="Rivera-Pearson"/>
    <s v="Re-engineered asymmetric challenge"/>
    <n v="70200"/>
    <n v="35536"/>
    <n v="-0.49378917378917381"/>
    <x v="0"/>
    <n v="523"/>
    <s v="AU"/>
    <s v="AUD"/>
    <n v="1557637200"/>
    <n v="1558760400"/>
    <x v="813"/>
    <d v="2019-05-25T05:00:00"/>
    <b v="0"/>
    <b v="0"/>
    <s v="film &amp; video/drama"/>
    <n v="67.946462715105156"/>
    <x v="4"/>
    <s v="drama"/>
  </r>
  <r>
    <n v="914"/>
    <s v="Ramirez, Padilla and Barrera"/>
    <s v="Diverse client-driven conglomeration"/>
    <n v="6400"/>
    <n v="3676"/>
    <n v="-0.42562499999999998"/>
    <x v="0"/>
    <n v="141"/>
    <s v="GB"/>
    <s v="GBP"/>
    <n v="1375592400"/>
    <n v="1376629200"/>
    <x v="814"/>
    <d v="2013-08-16T05:00:00"/>
    <b v="0"/>
    <b v="0"/>
    <s v="theater/plays"/>
    <n v="26.070921985815602"/>
    <x v="3"/>
    <s v="plays"/>
  </r>
  <r>
    <n v="915"/>
    <s v="Riggs Group"/>
    <s v="Configurable upward-trending solution"/>
    <n v="125900"/>
    <n v="195936"/>
    <n v="0.55628276409849087"/>
    <x v="1"/>
    <n v="1866"/>
    <s v="GB"/>
    <s v="GBP"/>
    <n v="1503982800"/>
    <n v="1504760400"/>
    <x v="80"/>
    <d v="2017-09-07T05:00:00"/>
    <b v="0"/>
    <b v="0"/>
    <s v="film &amp; video/television"/>
    <n v="105.0032154340836"/>
    <x v="4"/>
    <s v="television"/>
  </r>
  <r>
    <n v="916"/>
    <s v="Clements Ltd"/>
    <s v="Persistent bandwidth-monitored framework"/>
    <n v="3700"/>
    <n v="1343"/>
    <n v="-0.63702702702702707"/>
    <x v="0"/>
    <n v="52"/>
    <s v="US"/>
    <s v="USD"/>
    <n v="1418882400"/>
    <n v="1419660000"/>
    <x v="815"/>
    <d v="2014-12-27T06:00:00"/>
    <b v="0"/>
    <b v="0"/>
    <s v="photography/photography books"/>
    <n v="25.826923076923077"/>
    <x v="7"/>
    <s v="photography books"/>
  </r>
  <r>
    <n v="917"/>
    <s v="Cooper Inc"/>
    <s v="Polarized discrete product"/>
    <n v="3600"/>
    <n v="2097"/>
    <n v="-0.41749999999999998"/>
    <x v="2"/>
    <n v="27"/>
    <s v="GB"/>
    <s v="GBP"/>
    <n v="1309237200"/>
    <n v="1311310800"/>
    <x v="816"/>
    <d v="2011-07-22T05:00:00"/>
    <b v="0"/>
    <b v="1"/>
    <s v="film &amp; video/shorts"/>
    <n v="77.666666666666671"/>
    <x v="4"/>
    <s v="shorts"/>
  </r>
  <r>
    <n v="918"/>
    <s v="Jones-Gonzalez"/>
    <s v="Seamless dynamic website"/>
    <n v="3800"/>
    <n v="9021"/>
    <n v="1.3739473684210526"/>
    <x v="1"/>
    <n v="156"/>
    <s v="CH"/>
    <s v="CHF"/>
    <n v="1343365200"/>
    <n v="1344315600"/>
    <x v="474"/>
    <d v="2012-08-07T05:00:00"/>
    <b v="0"/>
    <b v="0"/>
    <s v="publishing/radio &amp; podcasts"/>
    <n v="57.82692307692308"/>
    <x v="5"/>
    <s v="radio &amp; podcasts"/>
  </r>
  <r>
    <n v="919"/>
    <s v="Fox Ltd"/>
    <s v="Extended multimedia firmware"/>
    <n v="35600"/>
    <n v="20915"/>
    <n v="-0.41249999999999998"/>
    <x v="0"/>
    <n v="225"/>
    <s v="AU"/>
    <s v="AUD"/>
    <n v="1507957200"/>
    <n v="1510725600"/>
    <x v="817"/>
    <d v="2017-11-15T06:00:00"/>
    <b v="0"/>
    <b v="1"/>
    <s v="theater/plays"/>
    <n v="92.955555555555549"/>
    <x v="3"/>
    <s v="plays"/>
  </r>
  <r>
    <n v="920"/>
    <s v="Green, Murphy and Webb"/>
    <s v="Versatile directional project"/>
    <n v="5300"/>
    <n v="9676"/>
    <n v="0.82566037735849052"/>
    <x v="1"/>
    <n v="255"/>
    <s v="US"/>
    <s v="USD"/>
    <n v="1549519200"/>
    <n v="1551247200"/>
    <x v="818"/>
    <d v="2019-02-27T06:00:00"/>
    <b v="1"/>
    <b v="0"/>
    <s v="film &amp; video/animation"/>
    <n v="37.945098039215686"/>
    <x v="4"/>
    <s v="animation"/>
  </r>
  <r>
    <n v="921"/>
    <s v="Stevenson PLC"/>
    <s v="Profound directional knowledge user"/>
    <n v="160400"/>
    <n v="1210"/>
    <n v="-0.99245635910224439"/>
    <x v="0"/>
    <n v="38"/>
    <s v="US"/>
    <s v="USD"/>
    <n v="1329026400"/>
    <n v="1330236000"/>
    <x v="819"/>
    <d v="2012-02-26T06:00:00"/>
    <b v="0"/>
    <b v="0"/>
    <s v="technology/web"/>
    <n v="31.842105263157894"/>
    <x v="2"/>
    <s v="web"/>
  </r>
  <r>
    <n v="922"/>
    <s v="Soto-Anthony"/>
    <s v="Ameliorated logistical capability"/>
    <n v="51400"/>
    <n v="90440"/>
    <n v="0.75953307392996106"/>
    <x v="1"/>
    <n v="2261"/>
    <s v="US"/>
    <s v="USD"/>
    <n v="1544335200"/>
    <n v="1545112800"/>
    <x v="609"/>
    <d v="2018-12-18T06:00:00"/>
    <b v="0"/>
    <b v="1"/>
    <s v="music/world music"/>
    <n v="40"/>
    <x v="1"/>
    <s v="world music"/>
  </r>
  <r>
    <n v="923"/>
    <s v="Wise and Sons"/>
    <s v="Sharable discrete definition"/>
    <n v="1700"/>
    <n v="4044"/>
    <n v="1.3788235294117648"/>
    <x v="1"/>
    <n v="40"/>
    <s v="US"/>
    <s v="USD"/>
    <n v="1279083600"/>
    <n v="1279170000"/>
    <x v="547"/>
    <d v="2010-07-15T05:00:00"/>
    <b v="0"/>
    <b v="0"/>
    <s v="theater/plays"/>
    <n v="101.1"/>
    <x v="3"/>
    <s v="plays"/>
  </r>
  <r>
    <n v="924"/>
    <s v="Butler-Barr"/>
    <s v="User-friendly next generation core"/>
    <n v="39400"/>
    <n v="192292"/>
    <n v="3.8805076142131978"/>
    <x v="1"/>
    <n v="2289"/>
    <s v="IT"/>
    <s v="EUR"/>
    <n v="1572498000"/>
    <n v="1573452000"/>
    <x v="820"/>
    <d v="2019-11-11T06:00:00"/>
    <b v="0"/>
    <b v="0"/>
    <s v="theater/plays"/>
    <n v="84.006989951944078"/>
    <x v="3"/>
    <s v="plays"/>
  </r>
  <r>
    <n v="925"/>
    <s v="Wilson, Jefferson and Anderson"/>
    <s v="Profit-focused empowering system engine"/>
    <n v="3000"/>
    <n v="6722"/>
    <n v="1.2406666666666666"/>
    <x v="1"/>
    <n v="65"/>
    <s v="US"/>
    <s v="USD"/>
    <n v="1506056400"/>
    <n v="1507093200"/>
    <x v="821"/>
    <d v="2017-10-04T05:00:00"/>
    <b v="0"/>
    <b v="0"/>
    <s v="theater/plays"/>
    <n v="103.41538461538461"/>
    <x v="3"/>
    <s v="plays"/>
  </r>
  <r>
    <n v="926"/>
    <s v="Brown-Oliver"/>
    <s v="Synchronized cohesive encoding"/>
    <n v="8700"/>
    <n v="1577"/>
    <n v="-0.81873563218390799"/>
    <x v="0"/>
    <n v="15"/>
    <s v="US"/>
    <s v="USD"/>
    <n v="1463029200"/>
    <n v="1463374800"/>
    <x v="151"/>
    <d v="2016-05-16T05:00:00"/>
    <b v="0"/>
    <b v="0"/>
    <s v="food/food trucks"/>
    <n v="105.13333333333334"/>
    <x v="0"/>
    <s v="food trucks"/>
  </r>
  <r>
    <n v="927"/>
    <s v="Davis-Gardner"/>
    <s v="Synergistic dynamic utilization"/>
    <n v="7200"/>
    <n v="3301"/>
    <n v="-0.54152777777777783"/>
    <x v="0"/>
    <n v="37"/>
    <s v="US"/>
    <s v="USD"/>
    <n v="1342069200"/>
    <n v="1344574800"/>
    <x v="822"/>
    <d v="2012-08-10T05:00:00"/>
    <b v="0"/>
    <b v="0"/>
    <s v="theater/plays"/>
    <n v="89.21621621621621"/>
    <x v="3"/>
    <s v="plays"/>
  </r>
  <r>
    <n v="928"/>
    <s v="Dawson Group"/>
    <s v="Triple-buffered bi-directional model"/>
    <n v="167400"/>
    <n v="196386"/>
    <n v="0.17315412186379928"/>
    <x v="1"/>
    <n v="3777"/>
    <s v="IT"/>
    <s v="EUR"/>
    <n v="1388296800"/>
    <n v="1389074400"/>
    <x v="823"/>
    <d v="2014-01-07T06:00:00"/>
    <b v="0"/>
    <b v="0"/>
    <s v="technology/web"/>
    <n v="51.995234312946785"/>
    <x v="2"/>
    <s v="web"/>
  </r>
  <r>
    <n v="929"/>
    <s v="Turner-Terrell"/>
    <s v="Polarized tertiary function"/>
    <n v="5500"/>
    <n v="11952"/>
    <n v="1.1730909090909092"/>
    <x v="1"/>
    <n v="184"/>
    <s v="GB"/>
    <s v="GBP"/>
    <n v="1493787600"/>
    <n v="1494997200"/>
    <x v="824"/>
    <d v="2017-05-17T05:00:00"/>
    <b v="0"/>
    <b v="0"/>
    <s v="theater/plays"/>
    <n v="64.956521739130437"/>
    <x v="3"/>
    <s v="plays"/>
  </r>
  <r>
    <n v="930"/>
    <s v="Hall, Buchanan and Benton"/>
    <s v="Configurable fault-tolerant structure"/>
    <n v="3500"/>
    <n v="3930"/>
    <n v="0.12285714285714286"/>
    <x v="1"/>
    <n v="85"/>
    <s v="US"/>
    <s v="USD"/>
    <n v="1424844000"/>
    <n v="1425448800"/>
    <x v="825"/>
    <d v="2015-03-04T06:00:00"/>
    <b v="0"/>
    <b v="1"/>
    <s v="theater/plays"/>
    <n v="46.235294117647058"/>
    <x v="3"/>
    <s v="plays"/>
  </r>
  <r>
    <n v="931"/>
    <s v="Lowery, Hayden and Cruz"/>
    <s v="Digitized 24/7 budgetary management"/>
    <n v="7900"/>
    <n v="5729"/>
    <n v="-0.27481012658227849"/>
    <x v="0"/>
    <n v="112"/>
    <s v="US"/>
    <s v="USD"/>
    <n v="1403931600"/>
    <n v="1404104400"/>
    <x v="826"/>
    <d v="2014-06-30T05:00:00"/>
    <b v="0"/>
    <b v="1"/>
    <s v="theater/plays"/>
    <n v="51.151785714285715"/>
    <x v="3"/>
    <s v="plays"/>
  </r>
  <r>
    <n v="932"/>
    <s v="Mora, Miller and Harper"/>
    <s v="Stand-alone zero tolerance algorithm"/>
    <n v="2300"/>
    <n v="4883"/>
    <n v="1.1230434782608696"/>
    <x v="1"/>
    <n v="144"/>
    <s v="US"/>
    <s v="USD"/>
    <n v="1394514000"/>
    <n v="1394773200"/>
    <x v="827"/>
    <d v="2014-03-14T05:00:00"/>
    <b v="0"/>
    <b v="0"/>
    <s v="music/rock"/>
    <n v="33.909722222222221"/>
    <x v="1"/>
    <s v="rock"/>
  </r>
  <r>
    <n v="933"/>
    <s v="Espinoza Group"/>
    <s v="Implemented tangible support"/>
    <n v="73000"/>
    <n v="175015"/>
    <n v="1.3974657534246575"/>
    <x v="1"/>
    <n v="1902"/>
    <s v="US"/>
    <s v="USD"/>
    <n v="1365397200"/>
    <n v="1366520400"/>
    <x v="828"/>
    <d v="2013-04-21T05:00:00"/>
    <b v="0"/>
    <b v="0"/>
    <s v="theater/plays"/>
    <n v="92.016298633017882"/>
    <x v="3"/>
    <s v="plays"/>
  </r>
  <r>
    <n v="934"/>
    <s v="Davis, Crawford and Lopez"/>
    <s v="Reactive radical framework"/>
    <n v="6200"/>
    <n v="11280"/>
    <n v="0.8193548387096774"/>
    <x v="1"/>
    <n v="105"/>
    <s v="US"/>
    <s v="USD"/>
    <n v="1456120800"/>
    <n v="1456639200"/>
    <x v="829"/>
    <d v="2016-02-28T06:00:00"/>
    <b v="0"/>
    <b v="0"/>
    <s v="theater/plays"/>
    <n v="107.42857142857143"/>
    <x v="3"/>
    <s v="plays"/>
  </r>
  <r>
    <n v="935"/>
    <s v="Richards, Stevens and Fleming"/>
    <s v="Object-based full-range knowledge user"/>
    <n v="6100"/>
    <n v="10012"/>
    <n v="0.64131147540983602"/>
    <x v="1"/>
    <n v="132"/>
    <s v="US"/>
    <s v="USD"/>
    <n v="1437714000"/>
    <n v="1438318800"/>
    <x v="830"/>
    <d v="2015-07-31T05:00:00"/>
    <b v="0"/>
    <b v="0"/>
    <s v="theater/plays"/>
    <n v="75.848484848484844"/>
    <x v="3"/>
    <s v="plays"/>
  </r>
  <r>
    <n v="936"/>
    <s v="Brown Ltd"/>
    <s v="Enhanced composite contingency"/>
    <n v="103200"/>
    <n v="1690"/>
    <n v="-0.98362403100775198"/>
    <x v="0"/>
    <n v="21"/>
    <s v="US"/>
    <s v="USD"/>
    <n v="1563771600"/>
    <n v="1564030800"/>
    <x v="831"/>
    <d v="2019-07-25T05:00:00"/>
    <b v="1"/>
    <b v="0"/>
    <s v="theater/plays"/>
    <n v="80.476190476190482"/>
    <x v="3"/>
    <s v="plays"/>
  </r>
  <r>
    <n v="937"/>
    <s v="Tapia, Sandoval and Hurley"/>
    <s v="Cloned fresh-thinking model"/>
    <n v="171000"/>
    <n v="84891"/>
    <n v="-0.50356140350877188"/>
    <x v="3"/>
    <n v="976"/>
    <s v="US"/>
    <s v="USD"/>
    <n v="1448517600"/>
    <n v="1449295200"/>
    <x v="832"/>
    <d v="2015-12-05T06:00:00"/>
    <b v="0"/>
    <b v="0"/>
    <s v="film &amp; video/documentary"/>
    <n v="86.978483606557376"/>
    <x v="4"/>
    <s v="documentary"/>
  </r>
  <r>
    <n v="938"/>
    <s v="Allen Inc"/>
    <s v="Total dedicated benchmark"/>
    <n v="9200"/>
    <n v="10093"/>
    <n v="9.7065217391304345E-2"/>
    <x v="1"/>
    <n v="96"/>
    <s v="US"/>
    <s v="USD"/>
    <n v="1528779600"/>
    <n v="1531890000"/>
    <x v="833"/>
    <d v="2018-07-18T05:00:00"/>
    <b v="0"/>
    <b v="1"/>
    <s v="publishing/fiction"/>
    <n v="105.13541666666667"/>
    <x v="5"/>
    <s v="fiction"/>
  </r>
  <r>
    <n v="939"/>
    <s v="Williams, Johnson and Campbell"/>
    <s v="Streamlined human-resource Graphic Interface"/>
    <n v="7800"/>
    <n v="3839"/>
    <n v="-0.50782051282051277"/>
    <x v="0"/>
    <n v="67"/>
    <s v="US"/>
    <s v="USD"/>
    <n v="1304744400"/>
    <n v="1306213200"/>
    <x v="834"/>
    <d v="2011-05-24T05:00:00"/>
    <b v="0"/>
    <b v="1"/>
    <s v="games/video games"/>
    <n v="57.298507462686565"/>
    <x v="6"/>
    <s v="video games"/>
  </r>
  <r>
    <n v="940"/>
    <s v="Wiggins Ltd"/>
    <s v="Upgradable analyzing core"/>
    <n v="9900"/>
    <n v="6161"/>
    <n v="-0.37767676767676767"/>
    <x v="2"/>
    <n v="66"/>
    <s v="CA"/>
    <s v="CAD"/>
    <n v="1354341600"/>
    <n v="1356242400"/>
    <x v="835"/>
    <d v="2012-12-23T06:00:00"/>
    <b v="0"/>
    <b v="0"/>
    <s v="technology/web"/>
    <n v="93.348484848484844"/>
    <x v="2"/>
    <s v="web"/>
  </r>
  <r>
    <n v="941"/>
    <s v="Luna-Horne"/>
    <s v="Profound exuding pricing structure"/>
    <n v="43000"/>
    <n v="5615"/>
    <n v="-0.86941860465116283"/>
    <x v="0"/>
    <n v="78"/>
    <s v="US"/>
    <s v="USD"/>
    <n v="1294552800"/>
    <n v="1297576800"/>
    <x v="836"/>
    <d v="2011-02-13T06:00:00"/>
    <b v="1"/>
    <b v="0"/>
    <s v="theater/plays"/>
    <n v="71.987179487179489"/>
    <x v="3"/>
    <s v="plays"/>
  </r>
  <r>
    <n v="942"/>
    <s v="Allen Inc"/>
    <s v="Horizontal optimizing model"/>
    <n v="9600"/>
    <n v="6205"/>
    <n v="-0.35364583333333333"/>
    <x v="0"/>
    <n v="67"/>
    <s v="AU"/>
    <s v="AUD"/>
    <n v="1295935200"/>
    <n v="1296194400"/>
    <x v="837"/>
    <d v="2011-01-28T06:00:00"/>
    <b v="0"/>
    <b v="0"/>
    <s v="theater/plays"/>
    <n v="92.611940298507463"/>
    <x v="3"/>
    <s v="plays"/>
  </r>
  <r>
    <n v="943"/>
    <s v="Peterson, Gonzalez and Spencer"/>
    <s v="Synchronized fault-tolerant algorithm"/>
    <n v="7500"/>
    <n v="11969"/>
    <n v="0.59586666666666666"/>
    <x v="1"/>
    <n v="114"/>
    <s v="US"/>
    <s v="USD"/>
    <n v="1411534800"/>
    <n v="1414558800"/>
    <x v="219"/>
    <d v="2014-10-29T05:00:00"/>
    <b v="0"/>
    <b v="0"/>
    <s v="food/food trucks"/>
    <n v="104.99122807017544"/>
    <x v="0"/>
    <s v="food trucks"/>
  </r>
  <r>
    <n v="944"/>
    <s v="Walter Inc"/>
    <s v="Streamlined 5thgeneration intranet"/>
    <n v="10000"/>
    <n v="8142"/>
    <n v="-0.18579999999999999"/>
    <x v="0"/>
    <n v="263"/>
    <s v="AU"/>
    <s v="AUD"/>
    <n v="1486706400"/>
    <n v="1488348000"/>
    <x v="365"/>
    <d v="2017-03-01T06:00:00"/>
    <b v="0"/>
    <b v="0"/>
    <s v="photography/photography books"/>
    <n v="30.958174904942965"/>
    <x v="7"/>
    <s v="photography books"/>
  </r>
  <r>
    <n v="945"/>
    <s v="Sanders, Farley and Huffman"/>
    <s v="Cross-group clear-thinking task-force"/>
    <n v="172000"/>
    <n v="55805"/>
    <n v="-0.67555232558139533"/>
    <x v="0"/>
    <n v="1691"/>
    <s v="US"/>
    <s v="USD"/>
    <n v="1333602000"/>
    <n v="1334898000"/>
    <x v="838"/>
    <d v="2012-04-20T05:00:00"/>
    <b v="1"/>
    <b v="0"/>
    <s v="photography/photography books"/>
    <n v="33.001182732111175"/>
    <x v="7"/>
    <s v="photography books"/>
  </r>
  <r>
    <n v="946"/>
    <s v="Hall, Holmes and Walker"/>
    <s v="Public-key bandwidth-monitored intranet"/>
    <n v="153700"/>
    <n v="15238"/>
    <n v="-0.90085881587508132"/>
    <x v="0"/>
    <n v="181"/>
    <s v="US"/>
    <s v="USD"/>
    <n v="1308200400"/>
    <n v="1308373200"/>
    <x v="839"/>
    <d v="2011-06-18T05:00:00"/>
    <b v="0"/>
    <b v="0"/>
    <s v="theater/plays"/>
    <n v="84.187845303867405"/>
    <x v="3"/>
    <s v="plays"/>
  </r>
  <r>
    <n v="947"/>
    <s v="Smith-Powell"/>
    <s v="Upgradable clear-thinking hardware"/>
    <n v="3600"/>
    <n v="961"/>
    <n v="-0.73305555555555557"/>
    <x v="0"/>
    <n v="13"/>
    <s v="US"/>
    <s v="USD"/>
    <n v="1411707600"/>
    <n v="1412312400"/>
    <x v="840"/>
    <d v="2014-10-03T05:00:00"/>
    <b v="0"/>
    <b v="0"/>
    <s v="theater/plays"/>
    <n v="73.92307692307692"/>
    <x v="3"/>
    <s v="plays"/>
  </r>
  <r>
    <n v="948"/>
    <s v="Smith-Hill"/>
    <s v="Integrated holistic paradigm"/>
    <n v="9400"/>
    <n v="5918"/>
    <n v="-0.37042553191489364"/>
    <x v="3"/>
    <n v="160"/>
    <s v="US"/>
    <s v="USD"/>
    <n v="1418364000"/>
    <n v="1419228000"/>
    <x v="841"/>
    <d v="2014-12-22T06:00:00"/>
    <b v="1"/>
    <b v="1"/>
    <s v="film &amp; video/documentary"/>
    <n v="36.987499999999997"/>
    <x v="4"/>
    <s v="documentary"/>
  </r>
  <r>
    <n v="949"/>
    <s v="Wright LLC"/>
    <s v="Seamless clear-thinking conglomeration"/>
    <n v="5900"/>
    <n v="9520"/>
    <n v="0.61355932203389829"/>
    <x v="1"/>
    <n v="203"/>
    <s v="US"/>
    <s v="USD"/>
    <n v="1429333200"/>
    <n v="1430974800"/>
    <x v="842"/>
    <d v="2015-05-07T05:00:00"/>
    <b v="0"/>
    <b v="0"/>
    <s v="technology/web"/>
    <n v="46.896551724137929"/>
    <x v="2"/>
    <s v="web"/>
  </r>
  <r>
    <n v="950"/>
    <s v="Williams, Orozco and Gomez"/>
    <s v="Persistent content-based methodology"/>
    <n v="100"/>
    <n v="5"/>
    <n v="-0.95"/>
    <x v="0"/>
    <n v="1"/>
    <s v="US"/>
    <s v="USD"/>
    <n v="1555390800"/>
    <n v="1555822800"/>
    <x v="843"/>
    <d v="2019-04-21T05:00:00"/>
    <b v="0"/>
    <b v="1"/>
    <s v="theater/plays"/>
    <n v="5"/>
    <x v="3"/>
    <s v="plays"/>
  </r>
  <r>
    <n v="951"/>
    <s v="Peterson Ltd"/>
    <s v="Re-engineered 24hour matrix"/>
    <n v="14500"/>
    <n v="159056"/>
    <n v="9.9693793103448272"/>
    <x v="1"/>
    <n v="1559"/>
    <s v="US"/>
    <s v="USD"/>
    <n v="1482732000"/>
    <n v="1482818400"/>
    <x v="844"/>
    <d v="2016-12-27T06:00:00"/>
    <b v="0"/>
    <b v="1"/>
    <s v="music/rock"/>
    <n v="102.02437459910199"/>
    <x v="1"/>
    <s v="rock"/>
  </r>
  <r>
    <n v="952"/>
    <s v="Cummings-Hayes"/>
    <s v="Virtual multi-tasking core"/>
    <n v="145500"/>
    <n v="101987"/>
    <n v="-0.29905841924398624"/>
    <x v="3"/>
    <n v="2266"/>
    <s v="US"/>
    <s v="USD"/>
    <n v="1470718800"/>
    <n v="1471928400"/>
    <x v="845"/>
    <d v="2016-08-23T05:00:00"/>
    <b v="0"/>
    <b v="0"/>
    <s v="film &amp; video/documentary"/>
    <n v="45.007502206531335"/>
    <x v="4"/>
    <s v="documentary"/>
  </r>
  <r>
    <n v="953"/>
    <s v="Boyle Ltd"/>
    <s v="Streamlined fault-tolerant conglomeration"/>
    <n v="3300"/>
    <n v="1980"/>
    <n v="-0.4"/>
    <x v="0"/>
    <n v="21"/>
    <s v="US"/>
    <s v="USD"/>
    <n v="1450591200"/>
    <n v="1453701600"/>
    <x v="846"/>
    <d v="2016-01-25T06:00:00"/>
    <b v="0"/>
    <b v="1"/>
    <s v="film &amp; video/science fiction"/>
    <n v="94.285714285714292"/>
    <x v="4"/>
    <s v="science fiction"/>
  </r>
  <r>
    <n v="954"/>
    <s v="Henderson, Parker and Diaz"/>
    <s v="Enterprise-wide client-driven policy"/>
    <n v="42600"/>
    <n v="156384"/>
    <n v="2.6709859154929578"/>
    <x v="1"/>
    <n v="1548"/>
    <s v="AU"/>
    <s v="AUD"/>
    <n v="1348290000"/>
    <n v="1350363600"/>
    <x v="110"/>
    <d v="2012-10-16T05:00:00"/>
    <b v="0"/>
    <b v="0"/>
    <s v="technology/web"/>
    <n v="101.02325581395348"/>
    <x v="2"/>
    <s v="web"/>
  </r>
  <r>
    <n v="955"/>
    <s v="Moss-Obrien"/>
    <s v="Function-based next generation emulation"/>
    <n v="700"/>
    <n v="7763"/>
    <n v="10.09"/>
    <x v="1"/>
    <n v="80"/>
    <s v="US"/>
    <s v="USD"/>
    <n v="1353823200"/>
    <n v="1353996000"/>
    <x v="847"/>
    <d v="2012-11-27T06:00:00"/>
    <b v="0"/>
    <b v="0"/>
    <s v="theater/plays"/>
    <n v="97.037499999999994"/>
    <x v="3"/>
    <s v="plays"/>
  </r>
  <r>
    <n v="956"/>
    <s v="Wood Inc"/>
    <s v="Re-engineered composite focus group"/>
    <n v="187600"/>
    <n v="35698"/>
    <n v="-0.80971215351812365"/>
    <x v="0"/>
    <n v="830"/>
    <s v="US"/>
    <s v="USD"/>
    <n v="1450764000"/>
    <n v="1451109600"/>
    <x v="848"/>
    <d v="2015-12-26T06:00:00"/>
    <b v="0"/>
    <b v="0"/>
    <s v="film &amp; video/science fiction"/>
    <n v="43.00963855421687"/>
    <x v="4"/>
    <s v="science fiction"/>
  </r>
  <r>
    <n v="957"/>
    <s v="Riley, Cohen and Goodman"/>
    <s v="Profound mission-critical function"/>
    <n v="9800"/>
    <n v="12434"/>
    <n v="0.26877551020408164"/>
    <x v="1"/>
    <n v="131"/>
    <s v="US"/>
    <s v="USD"/>
    <n v="1329372000"/>
    <n v="1329631200"/>
    <x v="849"/>
    <d v="2012-02-19T06:00:00"/>
    <b v="0"/>
    <b v="0"/>
    <s v="theater/plays"/>
    <n v="94.916030534351151"/>
    <x v="3"/>
    <s v="plays"/>
  </r>
  <r>
    <n v="958"/>
    <s v="Green, Robinson and Ho"/>
    <s v="De-engineered zero-defect open system"/>
    <n v="1100"/>
    <n v="8081"/>
    <n v="6.3463636363636367"/>
    <x v="1"/>
    <n v="112"/>
    <s v="US"/>
    <s v="USD"/>
    <n v="1277096400"/>
    <n v="1278997200"/>
    <x v="780"/>
    <d v="2010-07-13T05:00:00"/>
    <b v="0"/>
    <b v="0"/>
    <s v="film &amp; video/animation"/>
    <n v="72.151785714285708"/>
    <x v="4"/>
    <s v="animation"/>
  </r>
  <r>
    <n v="959"/>
    <s v="Black-Graham"/>
    <s v="Operative hybrid utilization"/>
    <n v="145000"/>
    <n v="6631"/>
    <n v="-0.95426896551724139"/>
    <x v="0"/>
    <n v="130"/>
    <s v="US"/>
    <s v="USD"/>
    <n v="1277701200"/>
    <n v="1280120400"/>
    <x v="140"/>
    <d v="2010-07-26T05:00:00"/>
    <b v="0"/>
    <b v="0"/>
    <s v="publishing/translations"/>
    <n v="51.007692307692309"/>
    <x v="5"/>
    <s v="translations"/>
  </r>
  <r>
    <n v="960"/>
    <s v="Robbins Group"/>
    <s v="Function-based interactive matrix"/>
    <n v="5500"/>
    <n v="4678"/>
    <n v="-0.14945454545454545"/>
    <x v="0"/>
    <n v="55"/>
    <s v="US"/>
    <s v="USD"/>
    <n v="1454911200"/>
    <n v="1458104400"/>
    <x v="850"/>
    <d v="2016-03-16T05:00:00"/>
    <b v="0"/>
    <b v="0"/>
    <s v="technology/web"/>
    <n v="85.054545454545448"/>
    <x v="2"/>
    <s v="web"/>
  </r>
  <r>
    <n v="961"/>
    <s v="Mason, Case and May"/>
    <s v="Optimized content-based collaboration"/>
    <n v="5700"/>
    <n v="6800"/>
    <n v="0.19298245614035087"/>
    <x v="1"/>
    <n v="155"/>
    <s v="US"/>
    <s v="USD"/>
    <n v="1297922400"/>
    <n v="1298268000"/>
    <x v="851"/>
    <d v="2011-02-21T06:00:00"/>
    <b v="0"/>
    <b v="0"/>
    <s v="publishing/translations"/>
    <n v="43.87096774193548"/>
    <x v="5"/>
    <s v="translations"/>
  </r>
  <r>
    <n v="962"/>
    <s v="Harris, Russell and Mitchell"/>
    <s v="User-centric cohesive policy"/>
    <n v="3600"/>
    <n v="10657"/>
    <n v="1.9602777777777778"/>
    <x v="1"/>
    <n v="266"/>
    <s v="US"/>
    <s v="USD"/>
    <n v="1384408800"/>
    <n v="1386223200"/>
    <x v="852"/>
    <d v="2013-12-05T06:00:00"/>
    <b v="0"/>
    <b v="0"/>
    <s v="food/food trucks"/>
    <n v="40.063909774436091"/>
    <x v="0"/>
    <s v="food trucks"/>
  </r>
  <r>
    <n v="963"/>
    <s v="Rodriguez-Robinson"/>
    <s v="Ergonomic methodical hub"/>
    <n v="5900"/>
    <n v="4997"/>
    <n v="-0.15305084745762712"/>
    <x v="0"/>
    <n v="114"/>
    <s v="IT"/>
    <s v="EUR"/>
    <n v="1299304800"/>
    <n v="1299823200"/>
    <x v="853"/>
    <d v="2011-03-11T06:00:00"/>
    <b v="0"/>
    <b v="1"/>
    <s v="photography/photography books"/>
    <n v="43.833333333333336"/>
    <x v="7"/>
    <s v="photography books"/>
  </r>
  <r>
    <n v="964"/>
    <s v="Peck, Higgins and Smith"/>
    <s v="Devolved disintermediate encryption"/>
    <n v="3700"/>
    <n v="13164"/>
    <n v="2.5578378378378379"/>
    <x v="1"/>
    <n v="155"/>
    <s v="US"/>
    <s v="USD"/>
    <n v="1431320400"/>
    <n v="1431752400"/>
    <x v="854"/>
    <d v="2015-05-16T05:00:00"/>
    <b v="0"/>
    <b v="0"/>
    <s v="theater/plays"/>
    <n v="84.92903225806451"/>
    <x v="3"/>
    <s v="plays"/>
  </r>
  <r>
    <n v="965"/>
    <s v="Nunez-King"/>
    <s v="Phased clear-thinking policy"/>
    <n v="2200"/>
    <n v="8501"/>
    <n v="2.8640909090909092"/>
    <x v="1"/>
    <n v="207"/>
    <s v="GB"/>
    <s v="GBP"/>
    <n v="1264399200"/>
    <n v="1267855200"/>
    <x v="67"/>
    <d v="2010-03-06T06:00:00"/>
    <b v="0"/>
    <b v="0"/>
    <s v="music/rock"/>
    <n v="41.067632850241544"/>
    <x v="1"/>
    <s v="rock"/>
  </r>
  <r>
    <n v="966"/>
    <s v="Davis and Sons"/>
    <s v="Seamless solution-oriented capacity"/>
    <n v="1700"/>
    <n v="13468"/>
    <n v="6.9223529411764702"/>
    <x v="1"/>
    <n v="245"/>
    <s v="US"/>
    <s v="USD"/>
    <n v="1497502800"/>
    <n v="1497675600"/>
    <x v="855"/>
    <d v="2017-06-17T05:00:00"/>
    <b v="0"/>
    <b v="0"/>
    <s v="theater/plays"/>
    <n v="54.971428571428568"/>
    <x v="3"/>
    <s v="plays"/>
  </r>
  <r>
    <n v="967"/>
    <s v="Howard-Douglas"/>
    <s v="Organized human-resource attitude"/>
    <n v="88400"/>
    <n v="121138"/>
    <n v="0.3703393665158371"/>
    <x v="1"/>
    <n v="1573"/>
    <s v="US"/>
    <s v="USD"/>
    <n v="1333688400"/>
    <n v="1336885200"/>
    <x v="107"/>
    <d v="2012-05-13T05:00:00"/>
    <b v="0"/>
    <b v="0"/>
    <s v="music/world music"/>
    <n v="77.010807374443743"/>
    <x v="1"/>
    <s v="world music"/>
  </r>
  <r>
    <n v="968"/>
    <s v="Gonzalez-White"/>
    <s v="Open-architected disintermediate budgetary management"/>
    <n v="2400"/>
    <n v="8117"/>
    <n v="2.3820833333333336"/>
    <x v="1"/>
    <n v="114"/>
    <s v="US"/>
    <s v="USD"/>
    <n v="1293861600"/>
    <n v="1295157600"/>
    <x v="344"/>
    <d v="2011-01-16T06:00:00"/>
    <b v="0"/>
    <b v="0"/>
    <s v="food/food trucks"/>
    <n v="71.201754385964918"/>
    <x v="0"/>
    <s v="food trucks"/>
  </r>
  <r>
    <n v="969"/>
    <s v="Lopez-King"/>
    <s v="Multi-lateral radical solution"/>
    <n v="7900"/>
    <n v="8550"/>
    <n v="8.2278481012658222E-2"/>
    <x v="1"/>
    <n v="93"/>
    <s v="US"/>
    <s v="USD"/>
    <n v="1576994400"/>
    <n v="1577599200"/>
    <x v="856"/>
    <d v="2019-12-29T06:00:00"/>
    <b v="0"/>
    <b v="0"/>
    <s v="theater/plays"/>
    <n v="91.935483870967744"/>
    <x v="3"/>
    <s v="plays"/>
  </r>
  <r>
    <n v="970"/>
    <s v="Glover-Nelson"/>
    <s v="Inverse context-sensitive info-mediaries"/>
    <n v="94900"/>
    <n v="57659"/>
    <n v="-0.3924236037934668"/>
    <x v="0"/>
    <n v="594"/>
    <s v="US"/>
    <s v="USD"/>
    <n v="1304917200"/>
    <n v="1305003600"/>
    <x v="857"/>
    <d v="2011-05-10T05:00:00"/>
    <b v="0"/>
    <b v="0"/>
    <s v="theater/plays"/>
    <n v="97.069023569023571"/>
    <x v="3"/>
    <s v="plays"/>
  </r>
  <r>
    <n v="971"/>
    <s v="Garner and Sons"/>
    <s v="Versatile neutral workforce"/>
    <n v="5100"/>
    <n v="1414"/>
    <n v="-0.72274509803921572"/>
    <x v="0"/>
    <n v="24"/>
    <s v="US"/>
    <s v="USD"/>
    <n v="1381208400"/>
    <n v="1381726800"/>
    <x v="858"/>
    <d v="2013-10-14T05:00:00"/>
    <b v="0"/>
    <b v="0"/>
    <s v="film &amp; video/television"/>
    <n v="58.916666666666664"/>
    <x v="4"/>
    <s v="television"/>
  </r>
  <r>
    <n v="972"/>
    <s v="Sellers, Roach and Garrison"/>
    <s v="Multi-tiered systematic knowledge user"/>
    <n v="42700"/>
    <n v="97524"/>
    <n v="1.2839344262295083"/>
    <x v="1"/>
    <n v="1681"/>
    <s v="US"/>
    <s v="USD"/>
    <n v="1401685200"/>
    <n v="1402462800"/>
    <x v="859"/>
    <d v="2014-06-11T05:00:00"/>
    <b v="0"/>
    <b v="1"/>
    <s v="technology/web"/>
    <n v="58.015466983938133"/>
    <x v="2"/>
    <s v="web"/>
  </r>
  <r>
    <n v="973"/>
    <s v="Herrera, Bennett and Silva"/>
    <s v="Programmable multi-state algorithm"/>
    <n v="121100"/>
    <n v="26176"/>
    <n v="-0.78384805945499592"/>
    <x v="0"/>
    <n v="252"/>
    <s v="US"/>
    <s v="USD"/>
    <n v="1291960800"/>
    <n v="1292133600"/>
    <x v="860"/>
    <d v="2010-12-12T06:00:00"/>
    <b v="0"/>
    <b v="1"/>
    <s v="theater/plays"/>
    <n v="103.87301587301587"/>
    <x v="3"/>
    <s v="plays"/>
  </r>
  <r>
    <n v="974"/>
    <s v="Thomas, Clay and Mendoza"/>
    <s v="Multi-channeled reciprocal interface"/>
    <n v="800"/>
    <n v="2991"/>
    <n v="2.73875"/>
    <x v="1"/>
    <n v="32"/>
    <s v="US"/>
    <s v="USD"/>
    <n v="1368853200"/>
    <n v="1368939600"/>
    <x v="170"/>
    <d v="2013-05-19T05:00:00"/>
    <b v="0"/>
    <b v="0"/>
    <s v="music/indie rock"/>
    <n v="93.46875"/>
    <x v="1"/>
    <s v="indie rock"/>
  </r>
  <r>
    <n v="975"/>
    <s v="Ayala Group"/>
    <s v="Right-sized maximized migration"/>
    <n v="5400"/>
    <n v="8366"/>
    <n v="0.54925925925925922"/>
    <x v="1"/>
    <n v="135"/>
    <s v="US"/>
    <s v="USD"/>
    <n v="1448776800"/>
    <n v="1452146400"/>
    <x v="861"/>
    <d v="2016-01-07T06:00:00"/>
    <b v="0"/>
    <b v="1"/>
    <s v="theater/plays"/>
    <n v="61.970370370370368"/>
    <x v="3"/>
    <s v="plays"/>
  </r>
  <r>
    <n v="976"/>
    <s v="Huerta, Roberts and Dickerson"/>
    <s v="Self-enabling value-added artificial intelligence"/>
    <n v="4000"/>
    <n v="12886"/>
    <n v="2.2214999999999998"/>
    <x v="1"/>
    <n v="140"/>
    <s v="US"/>
    <s v="USD"/>
    <n v="1296194400"/>
    <n v="1296712800"/>
    <x v="862"/>
    <d v="2011-02-03T06:00:00"/>
    <b v="0"/>
    <b v="1"/>
    <s v="theater/plays"/>
    <n v="92.042857142857144"/>
    <x v="3"/>
    <s v="plays"/>
  </r>
  <r>
    <n v="977"/>
    <s v="Johnson Group"/>
    <s v="Vision-oriented interactive solution"/>
    <n v="7000"/>
    <n v="5177"/>
    <n v="-0.26042857142857145"/>
    <x v="0"/>
    <n v="67"/>
    <s v="US"/>
    <s v="USD"/>
    <n v="1517983200"/>
    <n v="1520748000"/>
    <x v="863"/>
    <d v="2018-03-11T06:00:00"/>
    <b v="0"/>
    <b v="0"/>
    <s v="food/food trucks"/>
    <n v="77.268656716417908"/>
    <x v="0"/>
    <s v="food trucks"/>
  </r>
  <r>
    <n v="978"/>
    <s v="Bailey, Nguyen and Martinez"/>
    <s v="Fundamental user-facing productivity"/>
    <n v="1000"/>
    <n v="8641"/>
    <n v="7.641"/>
    <x v="1"/>
    <n v="92"/>
    <s v="US"/>
    <s v="USD"/>
    <n v="1478930400"/>
    <n v="1480831200"/>
    <x v="864"/>
    <d v="2016-12-04T06:00:00"/>
    <b v="0"/>
    <b v="0"/>
    <s v="games/video games"/>
    <n v="93.923913043478265"/>
    <x v="6"/>
    <s v="video games"/>
  </r>
  <r>
    <n v="979"/>
    <s v="Williams, Martin and Meyer"/>
    <s v="Innovative well-modulated capability"/>
    <n v="60200"/>
    <n v="86244"/>
    <n v="0.43262458471760795"/>
    <x v="1"/>
    <n v="1015"/>
    <s v="GB"/>
    <s v="GBP"/>
    <n v="1426395600"/>
    <n v="1426914000"/>
    <x v="527"/>
    <d v="2015-03-21T05:00:00"/>
    <b v="0"/>
    <b v="0"/>
    <s v="theater/plays"/>
    <n v="84.969458128078813"/>
    <x v="3"/>
    <s v="plays"/>
  </r>
  <r>
    <n v="980"/>
    <s v="Huff-Johnson"/>
    <s v="Universal fault-tolerant orchestration"/>
    <n v="195200"/>
    <n v="78630"/>
    <n v="-0.59718237704918031"/>
    <x v="0"/>
    <n v="742"/>
    <s v="US"/>
    <s v="USD"/>
    <n v="1446181200"/>
    <n v="1446616800"/>
    <x v="865"/>
    <d v="2015-11-04T06:00:00"/>
    <b v="1"/>
    <b v="0"/>
    <s v="publishing/nonfiction"/>
    <n v="105.97035040431267"/>
    <x v="5"/>
    <s v="nonfiction"/>
  </r>
  <r>
    <n v="981"/>
    <s v="Diaz-Little"/>
    <s v="Grass-roots executive synergy"/>
    <n v="6700"/>
    <n v="11941"/>
    <n v="0.78223880597014928"/>
    <x v="1"/>
    <n v="323"/>
    <s v="US"/>
    <s v="USD"/>
    <n v="1514181600"/>
    <n v="1517032800"/>
    <x v="866"/>
    <d v="2018-01-27T06:00:00"/>
    <b v="0"/>
    <b v="0"/>
    <s v="technology/web"/>
    <n v="36.969040247678016"/>
    <x v="2"/>
    <s v="web"/>
  </r>
  <r>
    <n v="982"/>
    <s v="Freeman-French"/>
    <s v="Multi-layered optimal application"/>
    <n v="7200"/>
    <n v="6115"/>
    <n v="-0.15069444444444444"/>
    <x v="0"/>
    <n v="75"/>
    <s v="US"/>
    <s v="USD"/>
    <n v="1311051600"/>
    <n v="1311224400"/>
    <x v="867"/>
    <d v="2011-07-21T05:00:00"/>
    <b v="0"/>
    <b v="1"/>
    <s v="film &amp; video/documentary"/>
    <n v="81.533333333333331"/>
    <x v="4"/>
    <s v="documentary"/>
  </r>
  <r>
    <n v="983"/>
    <s v="Beck-Weber"/>
    <s v="Business-focused full-range core"/>
    <n v="129100"/>
    <n v="188404"/>
    <n v="0.45936483346243223"/>
    <x v="1"/>
    <n v="2326"/>
    <s v="US"/>
    <s v="USD"/>
    <n v="1564894800"/>
    <n v="1566190800"/>
    <x v="868"/>
    <d v="2019-08-19T05:00:00"/>
    <b v="0"/>
    <b v="0"/>
    <s v="film &amp; video/documentary"/>
    <n v="80.999140154772135"/>
    <x v="4"/>
    <s v="documentary"/>
  </r>
  <r>
    <n v="984"/>
    <s v="Lewis-Jacobson"/>
    <s v="Exclusive system-worthy Graphic Interface"/>
    <n v="6500"/>
    <n v="9910"/>
    <n v="0.52461538461538459"/>
    <x v="1"/>
    <n v="381"/>
    <s v="US"/>
    <s v="USD"/>
    <n v="1567918800"/>
    <n v="1570165200"/>
    <x v="105"/>
    <d v="2019-10-04T05:00:00"/>
    <b v="0"/>
    <b v="0"/>
    <s v="theater/plays"/>
    <n v="26.010498687664043"/>
    <x v="3"/>
    <s v="plays"/>
  </r>
  <r>
    <n v="985"/>
    <s v="Logan-Curtis"/>
    <s v="Enhanced optimal ability"/>
    <n v="170600"/>
    <n v="114523"/>
    <n v="-0.32870457209847598"/>
    <x v="0"/>
    <n v="4405"/>
    <s v="US"/>
    <s v="USD"/>
    <n v="1386309600"/>
    <n v="1388556000"/>
    <x v="481"/>
    <d v="2014-01-01T06:00:00"/>
    <b v="0"/>
    <b v="1"/>
    <s v="music/rock"/>
    <n v="25.998410896708286"/>
    <x v="1"/>
    <s v="rock"/>
  </r>
  <r>
    <n v="986"/>
    <s v="Chan, Washington and Callahan"/>
    <s v="Optional zero administration neural-net"/>
    <n v="7800"/>
    <n v="3144"/>
    <n v="-0.59692307692307689"/>
    <x v="0"/>
    <n v="92"/>
    <s v="US"/>
    <s v="USD"/>
    <n v="1301979600"/>
    <n v="1303189200"/>
    <x v="253"/>
    <d v="2011-04-19T05:00:00"/>
    <b v="0"/>
    <b v="0"/>
    <s v="music/rock"/>
    <n v="34.173913043478258"/>
    <x v="1"/>
    <s v="rock"/>
  </r>
  <r>
    <n v="987"/>
    <s v="Wilson Group"/>
    <s v="Ameliorated foreground focus group"/>
    <n v="6200"/>
    <n v="13441"/>
    <n v="1.1679032258064517"/>
    <x v="1"/>
    <n v="480"/>
    <s v="US"/>
    <s v="USD"/>
    <n v="1493269200"/>
    <n v="1494478800"/>
    <x v="869"/>
    <d v="2017-05-11T05:00:00"/>
    <b v="0"/>
    <b v="0"/>
    <s v="film &amp; video/documentary"/>
    <n v="28.002083333333335"/>
    <x v="4"/>
    <s v="documentary"/>
  </r>
  <r>
    <n v="988"/>
    <s v="Gardner, Ryan and Gutierrez"/>
    <s v="Triple-buffered multi-tasking matrices"/>
    <n v="9400"/>
    <n v="4899"/>
    <n v="-0.47882978723404257"/>
    <x v="0"/>
    <n v="64"/>
    <s v="US"/>
    <s v="USD"/>
    <n v="1478930400"/>
    <n v="1480744800"/>
    <x v="864"/>
    <d v="2016-12-03T06:00:00"/>
    <b v="0"/>
    <b v="0"/>
    <s v="publishing/radio &amp; podcasts"/>
    <n v="76.546875"/>
    <x v="5"/>
    <s v="radio &amp; podcasts"/>
  </r>
  <r>
    <n v="989"/>
    <s v="Hernandez Inc"/>
    <s v="Versatile dedicated migration"/>
    <n v="2400"/>
    <n v="11990"/>
    <n v="3.9958333333333331"/>
    <x v="1"/>
    <n v="226"/>
    <s v="US"/>
    <s v="USD"/>
    <n v="1555390800"/>
    <n v="1555822800"/>
    <x v="843"/>
    <d v="2019-04-21T05:00:00"/>
    <b v="0"/>
    <b v="0"/>
    <s v="publishing/translations"/>
    <n v="53.053097345132741"/>
    <x v="5"/>
    <s v="translations"/>
  </r>
  <r>
    <n v="990"/>
    <s v="Ortiz-Roberts"/>
    <s v="Devolved foreground customer loyalty"/>
    <n v="7800"/>
    <n v="6839"/>
    <n v="-0.1232051282051282"/>
    <x v="0"/>
    <n v="64"/>
    <s v="US"/>
    <s v="USD"/>
    <n v="1456984800"/>
    <n v="1458882000"/>
    <x v="289"/>
    <d v="2016-03-25T05:00:00"/>
    <b v="0"/>
    <b v="1"/>
    <s v="film &amp; video/drama"/>
    <n v="106.859375"/>
    <x v="4"/>
    <s v="drama"/>
  </r>
  <r>
    <n v="991"/>
    <s v="Ramirez LLC"/>
    <s v="Reduced reciprocal focus group"/>
    <n v="9800"/>
    <n v="11091"/>
    <n v="0.13173469387755102"/>
    <x v="1"/>
    <n v="241"/>
    <s v="US"/>
    <s v="USD"/>
    <n v="1411621200"/>
    <n v="1411966800"/>
    <x v="870"/>
    <d v="2014-09-29T05:00:00"/>
    <b v="0"/>
    <b v="1"/>
    <s v="music/rock"/>
    <n v="46.020746887966808"/>
    <x v="1"/>
    <s v="rock"/>
  </r>
  <r>
    <n v="992"/>
    <s v="Morrow Inc"/>
    <s v="Networked global migration"/>
    <n v="3100"/>
    <n v="13223"/>
    <n v="3.2654838709677421"/>
    <x v="1"/>
    <n v="132"/>
    <s v="US"/>
    <s v="USD"/>
    <n v="1525669200"/>
    <n v="1526878800"/>
    <x v="871"/>
    <d v="2018-05-21T05:00:00"/>
    <b v="0"/>
    <b v="1"/>
    <s v="film &amp; video/drama"/>
    <n v="100.17424242424242"/>
    <x v="4"/>
    <s v="drama"/>
  </r>
  <r>
    <n v="993"/>
    <s v="Erickson-Rogers"/>
    <s v="De-engineered even-keeled definition"/>
    <n v="9800"/>
    <n v="7608"/>
    <n v="-0.22367346938775509"/>
    <x v="3"/>
    <n v="75"/>
    <s v="IT"/>
    <s v="EUR"/>
    <n v="1450936800"/>
    <n v="1452405600"/>
    <x v="872"/>
    <d v="2016-01-10T06:00:00"/>
    <b v="0"/>
    <b v="1"/>
    <s v="photography/photography books"/>
    <n v="101.44"/>
    <x v="7"/>
    <s v="photography books"/>
  </r>
  <r>
    <n v="994"/>
    <s v="Leach, Rich and Price"/>
    <s v="Implemented bi-directional flexibility"/>
    <n v="141100"/>
    <n v="74073"/>
    <n v="-0.47503189227498227"/>
    <x v="0"/>
    <n v="842"/>
    <s v="US"/>
    <s v="USD"/>
    <n v="1413522000"/>
    <n v="1414040400"/>
    <x v="873"/>
    <d v="2014-10-23T05:00:00"/>
    <b v="0"/>
    <b v="1"/>
    <s v="publishing/translations"/>
    <n v="87.972684085510693"/>
    <x v="5"/>
    <s v="translations"/>
  </r>
  <r>
    <n v="995"/>
    <s v="Manning-Hamilton"/>
    <s v="Vision-oriented scalable definition"/>
    <n v="97300"/>
    <n v="153216"/>
    <n v="0.57467625899280572"/>
    <x v="1"/>
    <n v="2043"/>
    <s v="US"/>
    <s v="USD"/>
    <n v="1541307600"/>
    <n v="1543816800"/>
    <x v="874"/>
    <d v="2018-12-03T06:00:00"/>
    <b v="0"/>
    <b v="1"/>
    <s v="food/food trucks"/>
    <n v="74.995594713656388"/>
    <x v="0"/>
    <s v="food trucks"/>
  </r>
  <r>
    <n v="996"/>
    <s v="Butler LLC"/>
    <s v="Future-proofed upward-trending migration"/>
    <n v="6600"/>
    <n v="4814"/>
    <n v="-0.27060606060606063"/>
    <x v="0"/>
    <n v="112"/>
    <s v="US"/>
    <s v="USD"/>
    <n v="1357106400"/>
    <n v="1359698400"/>
    <x v="875"/>
    <d v="2013-02-01T06:00:00"/>
    <b v="0"/>
    <b v="0"/>
    <s v="theater/plays"/>
    <n v="42.982142857142854"/>
    <x v="3"/>
    <s v="plays"/>
  </r>
  <r>
    <n v="997"/>
    <s v="Ball LLC"/>
    <s v="Right-sized full-range throughput"/>
    <n v="7600"/>
    <n v="4603"/>
    <n v="-0.39434210526315788"/>
    <x v="3"/>
    <n v="139"/>
    <s v="IT"/>
    <s v="EUR"/>
    <n v="1390197600"/>
    <n v="1390629600"/>
    <x v="876"/>
    <d v="2014-01-25T06:00:00"/>
    <b v="0"/>
    <b v="0"/>
    <s v="theater/plays"/>
    <n v="33.115107913669064"/>
    <x v="3"/>
    <s v="plays"/>
  </r>
  <r>
    <n v="998"/>
    <s v="Taylor, Santiago and Flores"/>
    <s v="Polarized composite customer loyalty"/>
    <n v="66600"/>
    <n v="37823"/>
    <n v="-0.4320870870870871"/>
    <x v="0"/>
    <n v="374"/>
    <s v="US"/>
    <s v="USD"/>
    <n v="1265868000"/>
    <n v="1267077600"/>
    <x v="877"/>
    <d v="2010-02-25T06:00:00"/>
    <b v="0"/>
    <b v="1"/>
    <s v="music/indie rock"/>
    <n v="101.13101604278074"/>
    <x v="1"/>
    <s v="indie rock"/>
  </r>
  <r>
    <n v="999"/>
    <s v="Hernandez, Norton and Kelley"/>
    <s v="Expanded eco-centric policy"/>
    <n v="111100"/>
    <n v="62819"/>
    <n v="-0.43457245724572457"/>
    <x v="3"/>
    <n v="1122"/>
    <s v="US"/>
    <s v="USD"/>
    <n v="1467176400"/>
    <n v="1467781200"/>
    <x v="878"/>
    <d v="2016-07-06T05:00:00"/>
    <b v="0"/>
    <b v="0"/>
    <s v="food/food trucks"/>
    <n v="55.98841354723708"/>
    <x v="0"/>
    <s v="food trucks"/>
  </r>
  <r>
    <m/>
    <m/>
    <m/>
    <m/>
    <m/>
    <m/>
    <x v="4"/>
    <m/>
    <m/>
    <m/>
    <m/>
    <m/>
    <x v="879"/>
    <m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F80BD1-51EA-804C-A519-40B983F0E32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/>
  <pivotFields count="18">
    <pivotField showAll="0"/>
    <pivotField showAll="0"/>
    <pivotField showAll="0"/>
    <pivotField showAll="0"/>
    <pivotField showAll="0"/>
    <pivotField numFmtId="165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F33AF4-9427-7D47-947F-440C0A51C957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29" firstHeaderRow="1" firstDataRow="2" firstDataCol="1"/>
  <pivotFields count="18">
    <pivotField showAll="0"/>
    <pivotField showAll="0"/>
    <pivotField showAll="0"/>
    <pivotField showAll="0"/>
    <pivotField showAll="0"/>
    <pivotField numFmtId="165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dataField="1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ub-Category" fld="17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731B53-B8F9-394C-AD09-46FAD7273DC2}" name="PivotTable1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8863E-0A3F-FF42-97CE-FCFBF887F4D7}">
  <sheetPr codeName="Sheet1"/>
  <dimension ref="A3:F14"/>
  <sheetViews>
    <sheetView workbookViewId="0">
      <selection activeCell="I29" sqref="I29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5.6640625" bestFit="1" customWidth="1"/>
    <col min="8" max="8" width="20.83203125" bestFit="1" customWidth="1"/>
    <col min="9" max="9" width="15.6640625" bestFit="1" customWidth="1"/>
    <col min="10" max="10" width="25.6640625" bestFit="1" customWidth="1"/>
    <col min="11" max="11" width="20.5" bestFit="1" customWidth="1"/>
  </cols>
  <sheetData>
    <row r="3" spans="1:6" x14ac:dyDescent="0.2">
      <c r="A3" s="7" t="s">
        <v>2045</v>
      </c>
      <c r="B3" s="7" t="s">
        <v>2033</v>
      </c>
    </row>
    <row r="4" spans="1:6" x14ac:dyDescent="0.2">
      <c r="A4" s="7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2">
      <c r="A5" s="8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8" t="s">
        <v>2037</v>
      </c>
      <c r="B6">
        <v>4</v>
      </c>
      <c r="C6">
        <v>20</v>
      </c>
      <c r="E6">
        <v>22</v>
      </c>
      <c r="F6">
        <v>46</v>
      </c>
    </row>
    <row r="7" spans="1:6" x14ac:dyDescent="0.2">
      <c r="A7" s="8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8" t="s">
        <v>2039</v>
      </c>
      <c r="E8">
        <v>4</v>
      </c>
      <c r="F8">
        <v>4</v>
      </c>
    </row>
    <row r="9" spans="1:6" x14ac:dyDescent="0.2">
      <c r="A9" s="8" t="s">
        <v>2040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8" t="s">
        <v>2041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8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8" t="s">
        <v>2043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8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8" t="s">
        <v>2035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634E3-1A00-7547-B599-2177B40A1145}">
  <sheetPr codeName="Sheet2"/>
  <dimension ref="A3:F29"/>
  <sheetViews>
    <sheetView topLeftCell="A2" workbookViewId="0">
      <selection activeCell="B34" sqref="B34"/>
    </sheetView>
  </sheetViews>
  <sheetFormatPr baseColWidth="10" defaultRowHeight="16" x14ac:dyDescent="0.2"/>
  <cols>
    <col min="1" max="1" width="19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9.6640625" bestFit="1" customWidth="1"/>
    <col min="8" max="8" width="20.83203125" bestFit="1" customWidth="1"/>
    <col min="9" max="9" width="19.6640625" bestFit="1" customWidth="1"/>
    <col min="10" max="10" width="25.6640625" bestFit="1" customWidth="1"/>
    <col min="11" max="11" width="24.5" bestFit="1" customWidth="1"/>
  </cols>
  <sheetData>
    <row r="3" spans="1:6" x14ac:dyDescent="0.2">
      <c r="A3" s="7" t="s">
        <v>2046</v>
      </c>
      <c r="B3" s="7" t="s">
        <v>2033</v>
      </c>
    </row>
    <row r="4" spans="1:6" x14ac:dyDescent="0.2">
      <c r="A4" s="7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2">
      <c r="A5" s="8" t="s">
        <v>2047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2">
      <c r="A6" s="8" t="s">
        <v>2048</v>
      </c>
      <c r="E6">
        <v>4</v>
      </c>
      <c r="F6">
        <v>4</v>
      </c>
    </row>
    <row r="7" spans="1:6" x14ac:dyDescent="0.2">
      <c r="A7" s="8" t="s">
        <v>2049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2">
      <c r="A8" s="8" t="s">
        <v>2050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2">
      <c r="A9" s="8" t="s">
        <v>2051</v>
      </c>
      <c r="C9">
        <v>8</v>
      </c>
      <c r="E9">
        <v>10</v>
      </c>
      <c r="F9">
        <v>18</v>
      </c>
    </row>
    <row r="10" spans="1:6" x14ac:dyDescent="0.2">
      <c r="A10" s="8" t="s">
        <v>2052</v>
      </c>
      <c r="B10">
        <v>1</v>
      </c>
      <c r="C10">
        <v>7</v>
      </c>
      <c r="E10">
        <v>9</v>
      </c>
      <c r="F10">
        <v>17</v>
      </c>
    </row>
    <row r="11" spans="1:6" x14ac:dyDescent="0.2">
      <c r="A11" s="8" t="s">
        <v>2053</v>
      </c>
      <c r="B11">
        <v>4</v>
      </c>
      <c r="C11">
        <v>20</v>
      </c>
      <c r="E11">
        <v>22</v>
      </c>
      <c r="F11">
        <v>46</v>
      </c>
    </row>
    <row r="12" spans="1:6" x14ac:dyDescent="0.2">
      <c r="A12" s="8" t="s">
        <v>2054</v>
      </c>
      <c r="B12">
        <v>3</v>
      </c>
      <c r="C12">
        <v>19</v>
      </c>
      <c r="E12">
        <v>23</v>
      </c>
      <c r="F12">
        <v>45</v>
      </c>
    </row>
    <row r="13" spans="1:6" x14ac:dyDescent="0.2">
      <c r="A13" s="8" t="s">
        <v>2055</v>
      </c>
      <c r="B13">
        <v>1</v>
      </c>
      <c r="C13">
        <v>6</v>
      </c>
      <c r="E13">
        <v>10</v>
      </c>
      <c r="F13">
        <v>17</v>
      </c>
    </row>
    <row r="14" spans="1:6" x14ac:dyDescent="0.2">
      <c r="A14" s="8" t="s">
        <v>2056</v>
      </c>
      <c r="C14">
        <v>3</v>
      </c>
      <c r="E14">
        <v>4</v>
      </c>
      <c r="F14">
        <v>7</v>
      </c>
    </row>
    <row r="15" spans="1:6" x14ac:dyDescent="0.2">
      <c r="A15" s="8" t="s">
        <v>2057</v>
      </c>
      <c r="C15">
        <v>8</v>
      </c>
      <c r="D15">
        <v>1</v>
      </c>
      <c r="E15">
        <v>4</v>
      </c>
      <c r="F15">
        <v>13</v>
      </c>
    </row>
    <row r="16" spans="1:6" x14ac:dyDescent="0.2">
      <c r="A16" s="8" t="s">
        <v>2058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2">
      <c r="A17" s="8" t="s">
        <v>2059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2">
      <c r="A18" s="8" t="s">
        <v>2060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2">
      <c r="A19" s="8" t="s">
        <v>2061</v>
      </c>
      <c r="C19">
        <v>4</v>
      </c>
      <c r="E19">
        <v>4</v>
      </c>
      <c r="F19">
        <v>8</v>
      </c>
    </row>
    <row r="20" spans="1:6" x14ac:dyDescent="0.2">
      <c r="A20" s="8" t="s">
        <v>2062</v>
      </c>
      <c r="B20">
        <v>6</v>
      </c>
      <c r="C20">
        <v>30</v>
      </c>
      <c r="E20">
        <v>49</v>
      </c>
      <c r="F20">
        <v>85</v>
      </c>
    </row>
    <row r="21" spans="1:6" x14ac:dyDescent="0.2">
      <c r="A21" s="8" t="s">
        <v>2063</v>
      </c>
      <c r="C21">
        <v>9</v>
      </c>
      <c r="E21">
        <v>5</v>
      </c>
      <c r="F21">
        <v>14</v>
      </c>
    </row>
    <row r="22" spans="1:6" x14ac:dyDescent="0.2">
      <c r="A22" s="8" t="s">
        <v>2064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2">
      <c r="A23" s="8" t="s">
        <v>2065</v>
      </c>
      <c r="B23">
        <v>3</v>
      </c>
      <c r="C23">
        <v>3</v>
      </c>
      <c r="E23">
        <v>11</v>
      </c>
      <c r="F23">
        <v>17</v>
      </c>
    </row>
    <row r="24" spans="1:6" x14ac:dyDescent="0.2">
      <c r="A24" s="8" t="s">
        <v>2066</v>
      </c>
      <c r="C24">
        <v>7</v>
      </c>
      <c r="E24">
        <v>14</v>
      </c>
      <c r="F24">
        <v>21</v>
      </c>
    </row>
    <row r="25" spans="1:6" x14ac:dyDescent="0.2">
      <c r="A25" s="8" t="s">
        <v>2067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2">
      <c r="A26" s="8" t="s">
        <v>2068</v>
      </c>
      <c r="C26">
        <v>16</v>
      </c>
      <c r="D26">
        <v>1</v>
      </c>
      <c r="E26">
        <v>28</v>
      </c>
      <c r="F26">
        <v>45</v>
      </c>
    </row>
    <row r="27" spans="1:6" x14ac:dyDescent="0.2">
      <c r="A27" s="8" t="s">
        <v>2069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2">
      <c r="A28" s="8" t="s">
        <v>2070</v>
      </c>
      <c r="E28">
        <v>3</v>
      </c>
      <c r="F28">
        <v>3</v>
      </c>
    </row>
    <row r="29" spans="1:6" x14ac:dyDescent="0.2">
      <c r="A29" s="8" t="s">
        <v>2035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131D6-257E-0047-983B-5F0592931B4C}">
  <dimension ref="A1:E18"/>
  <sheetViews>
    <sheetView workbookViewId="0">
      <selection activeCell="F32" sqref="F32"/>
    </sheetView>
  </sheetViews>
  <sheetFormatPr baseColWidth="10" defaultRowHeight="16" x14ac:dyDescent="0.2"/>
  <cols>
    <col min="1" max="1" width="15.6640625" bestFit="1" customWidth="1"/>
    <col min="2" max="2" width="17" bestFit="1" customWidth="1"/>
    <col min="3" max="3" width="5.83203125" bestFit="1" customWidth="1"/>
    <col min="4" max="4" width="9.5" bestFit="1" customWidth="1"/>
    <col min="5" max="7" width="10.83203125" bestFit="1" customWidth="1"/>
    <col min="8" max="8" width="5.83203125" bestFit="1" customWidth="1"/>
    <col min="9" max="9" width="4.1640625" bestFit="1" customWidth="1"/>
    <col min="10" max="10" width="9.5" bestFit="1" customWidth="1"/>
    <col min="11" max="11" width="7" bestFit="1" customWidth="1"/>
    <col min="12" max="12" width="13.6640625" bestFit="1" customWidth="1"/>
    <col min="13" max="13" width="20.5" bestFit="1" customWidth="1"/>
  </cols>
  <sheetData>
    <row r="1" spans="1:5" x14ac:dyDescent="0.2">
      <c r="A1" s="7" t="s">
        <v>2031</v>
      </c>
      <c r="B1" t="s">
        <v>2071</v>
      </c>
    </row>
    <row r="2" spans="1:5" x14ac:dyDescent="0.2">
      <c r="A2" s="7" t="s">
        <v>2086</v>
      </c>
      <c r="B2" t="s">
        <v>2087</v>
      </c>
    </row>
    <row r="4" spans="1:5" x14ac:dyDescent="0.2">
      <c r="A4" s="7" t="s">
        <v>2045</v>
      </c>
      <c r="B4" s="7" t="s">
        <v>2033</v>
      </c>
    </row>
    <row r="5" spans="1:5" x14ac:dyDescent="0.2">
      <c r="A5" s="7" t="s">
        <v>2034</v>
      </c>
      <c r="B5" t="s">
        <v>74</v>
      </c>
      <c r="C5" t="s">
        <v>14</v>
      </c>
      <c r="D5" t="s">
        <v>20</v>
      </c>
      <c r="E5" t="s">
        <v>2035</v>
      </c>
    </row>
    <row r="6" spans="1:5" x14ac:dyDescent="0.2">
      <c r="A6" s="8" t="s">
        <v>2081</v>
      </c>
      <c r="B6">
        <v>6</v>
      </c>
      <c r="C6">
        <v>36</v>
      </c>
      <c r="D6">
        <v>49</v>
      </c>
      <c r="E6">
        <v>91</v>
      </c>
    </row>
    <row r="7" spans="1:5" x14ac:dyDescent="0.2">
      <c r="A7" s="8" t="s">
        <v>2082</v>
      </c>
      <c r="B7">
        <v>7</v>
      </c>
      <c r="C7">
        <v>28</v>
      </c>
      <c r="D7">
        <v>44</v>
      </c>
      <c r="E7">
        <v>79</v>
      </c>
    </row>
    <row r="8" spans="1:5" x14ac:dyDescent="0.2">
      <c r="A8" s="8" t="s">
        <v>2074</v>
      </c>
      <c r="B8">
        <v>4</v>
      </c>
      <c r="C8">
        <v>33</v>
      </c>
      <c r="D8">
        <v>49</v>
      </c>
      <c r="E8">
        <v>86</v>
      </c>
    </row>
    <row r="9" spans="1:5" x14ac:dyDescent="0.2">
      <c r="A9" s="8" t="s">
        <v>2083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8" t="s">
        <v>2075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8" t="s">
        <v>2076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8" t="s">
        <v>2077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8" t="s">
        <v>2078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8" t="s">
        <v>2079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8" t="s">
        <v>2080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8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8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8" t="s">
        <v>2035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94ED-6298-BA43-8417-49A2DF46A068}">
  <dimension ref="A1:H13"/>
  <sheetViews>
    <sheetView workbookViewId="0">
      <selection activeCell="J15" sqref="J15"/>
    </sheetView>
  </sheetViews>
  <sheetFormatPr baseColWidth="10" defaultRowHeight="16" x14ac:dyDescent="0.2"/>
  <cols>
    <col min="1" max="1" width="13.83203125" customWidth="1"/>
    <col min="2" max="2" width="16.6640625" customWidth="1"/>
    <col min="3" max="3" width="13" customWidth="1"/>
    <col min="4" max="4" width="15.6640625" customWidth="1"/>
    <col min="5" max="5" width="12.33203125" customWidth="1"/>
    <col min="6" max="6" width="11.6640625" customWidth="1"/>
    <col min="7" max="7" width="9" customWidth="1"/>
  </cols>
  <sheetData>
    <row r="1" spans="1:8" x14ac:dyDescent="0.2">
      <c r="A1" s="11" t="s">
        <v>2088</v>
      </c>
      <c r="B1" s="11" t="s">
        <v>2089</v>
      </c>
      <c r="C1" s="11" t="s">
        <v>2090</v>
      </c>
      <c r="D1" s="11" t="s">
        <v>2091</v>
      </c>
      <c r="E1" s="11" t="s">
        <v>2092</v>
      </c>
      <c r="F1" s="11" t="s">
        <v>2093</v>
      </c>
      <c r="G1" s="11" t="s">
        <v>2094</v>
      </c>
      <c r="H1" s="11" t="s">
        <v>2095</v>
      </c>
    </row>
    <row r="2" spans="1:8" x14ac:dyDescent="0.2">
      <c r="A2" t="s">
        <v>2096</v>
      </c>
      <c r="B2">
        <f>COUNTIFS(Crowdfunding!D2:D1001,"&lt;1000", Crowdfunding!G2:G1001, "successful")</f>
        <v>30</v>
      </c>
      <c r="C2">
        <f>COUNTIFS(Crowdfunding!D2:D1001,"&lt;1000", Crowdfunding!G2:G1001, "failed")</f>
        <v>20</v>
      </c>
      <c r="D2">
        <f>COUNTIFS(Crowdfunding!D2:D1001,"&lt;1000", Crowdfunding!G2:G1001, "canceled")</f>
        <v>1</v>
      </c>
      <c r="E2">
        <f>COUNTIF(Crowdfunding!D2:D1001,"&lt;1000")</f>
        <v>51</v>
      </c>
      <c r="F2" t="str">
        <f>TEXT(B2/E2, "0%")</f>
        <v>59%</v>
      </c>
      <c r="G2" t="str">
        <f>TEXT(C2/E2, "0%")</f>
        <v>39%</v>
      </c>
      <c r="H2" t="str">
        <f>TEXT(D2/E2, "0%")</f>
        <v>2%</v>
      </c>
    </row>
    <row r="3" spans="1:8" x14ac:dyDescent="0.2">
      <c r="A3" t="s">
        <v>2097</v>
      </c>
      <c r="B3">
        <f>COUNTIFS(Crowdfunding!D2:D1001, "&gt;=1000", Crowdfunding!D2:D1001, "&lt;=4999", Crowdfunding!G2:G1001, "successful")</f>
        <v>191</v>
      </c>
      <c r="C3">
        <f>COUNTIFS(Crowdfunding!D2:D1001, "&gt;=1000", Crowdfunding!D2:D1001, "&lt;=4999", Crowdfunding!G2:G1001, "failed")</f>
        <v>38</v>
      </c>
      <c r="D3">
        <f>COUNTIFS(Crowdfunding!D2:D1001, "&gt;=1000", Crowdfunding!D2:D1001, "&lt;=4999", Crowdfunding!G2:G1001, "canceled")</f>
        <v>2</v>
      </c>
      <c r="E3">
        <f>COUNTIFS(Crowdfunding!D2:D1001, "&gt;=1000", Crowdfunding!D2:D1001, "&lt;=4999")</f>
        <v>234</v>
      </c>
      <c r="F3" t="str">
        <f t="shared" ref="F3:F13" si="0">TEXT(B3/E3, "0%")</f>
        <v>82%</v>
      </c>
      <c r="G3" t="str">
        <f t="shared" ref="G3:G13" si="1">TEXT(C3/E3, "0%")</f>
        <v>16%</v>
      </c>
      <c r="H3" t="str">
        <f t="shared" ref="H3:H13" si="2">TEXT(D3/E3, "0%")</f>
        <v>1%</v>
      </c>
    </row>
    <row r="4" spans="1:8" x14ac:dyDescent="0.2">
      <c r="A4" t="s">
        <v>2107</v>
      </c>
      <c r="B4">
        <f>COUNTIFS(Crowdfunding!D3:D1002, "&gt;=5000", Crowdfunding!D3:D1002, "&lt;=9999", Crowdfunding!G3:G1002, "successful")</f>
        <v>164</v>
      </c>
      <c r="C4">
        <f>COUNTIFS(Crowdfunding!D3:D1002, "&gt;=5000", Crowdfunding!D3:D1002, "&lt;=9999", Crowdfunding!G3:G1002, "failed")</f>
        <v>126</v>
      </c>
      <c r="D4">
        <f>COUNTIFS(Crowdfunding!D3:D1002, "&gt;=5000", Crowdfunding!D3:D1002, "&lt;=9999", Crowdfunding!G3:G1002, "canceled")</f>
        <v>25</v>
      </c>
      <c r="E4">
        <f>COUNTIFS(Crowdfunding!D2:D1001, "&gt;=5000", Crowdfunding!D2:D1001, "&lt;=9999")</f>
        <v>317</v>
      </c>
      <c r="F4" t="str">
        <f t="shared" si="0"/>
        <v>52%</v>
      </c>
      <c r="G4" t="str">
        <f t="shared" si="1"/>
        <v>40%</v>
      </c>
      <c r="H4" t="str">
        <f t="shared" si="2"/>
        <v>8%</v>
      </c>
    </row>
    <row r="5" spans="1:8" x14ac:dyDescent="0.2">
      <c r="A5" t="s">
        <v>2098</v>
      </c>
      <c r="B5">
        <f>COUNTIFS(Crowdfunding!D4:D1003, "&gt;=10000", Crowdfunding!D4:D1003, "&lt;=14999", Crowdfunding!G4:G1003, "successful")</f>
        <v>4</v>
      </c>
      <c r="C5">
        <f>COUNTIFS(Crowdfunding!D4:D1003, "&gt;=10000", Crowdfunding!D4:D1003, "&lt;=14999", Crowdfunding!G4:G1003, "failed")</f>
        <v>5</v>
      </c>
      <c r="D5">
        <f>COUNTIFS(Crowdfunding!D4:D1003, "&gt;=10000", Crowdfunding!D4:D1003, "&lt;=14999", Crowdfunding!G4:G1003, "canceled")</f>
        <v>0</v>
      </c>
      <c r="E5">
        <f>COUNTIFS(Crowdfunding!D2:D1001, "&gt;=10000", Crowdfunding!D2:D1001, "&lt;=14999")</f>
        <v>9</v>
      </c>
      <c r="F5" t="str">
        <f t="shared" si="0"/>
        <v>44%</v>
      </c>
      <c r="G5" t="str">
        <f t="shared" si="1"/>
        <v>56%</v>
      </c>
      <c r="H5" t="str">
        <f t="shared" si="2"/>
        <v>0%</v>
      </c>
    </row>
    <row r="6" spans="1:8" x14ac:dyDescent="0.2">
      <c r="A6" t="s">
        <v>2099</v>
      </c>
      <c r="B6">
        <f>COUNTIFS(Crowdfunding!D5:D1004, "&gt;=15000", Crowdfunding!D5:D1004, "&lt;=19999", Crowdfunding!G5:G1004, "successful")</f>
        <v>10</v>
      </c>
      <c r="C6">
        <f>COUNTIFS(Crowdfunding!D5:D1004, "&gt;=15000", Crowdfunding!D5:D1004, "&lt;=19999", Crowdfunding!G5:G1004, "failed")</f>
        <v>0</v>
      </c>
      <c r="D6">
        <f>COUNTIFS(Crowdfunding!D5:D1004, "&gt;=15000", Crowdfunding!D5:D1004, "&lt;=19999", Crowdfunding!G5:G1004, "canceled")</f>
        <v>0</v>
      </c>
      <c r="E6">
        <f>COUNTIFS(Crowdfunding!D2:D1001, "&gt;=20000", Crowdfunding!D2:D1001, "&lt;=24999")</f>
        <v>7</v>
      </c>
      <c r="F6" t="str">
        <f t="shared" si="0"/>
        <v>143%</v>
      </c>
      <c r="G6" t="str">
        <f t="shared" si="1"/>
        <v>0%</v>
      </c>
      <c r="H6" t="str">
        <f t="shared" si="2"/>
        <v>0%</v>
      </c>
    </row>
    <row r="7" spans="1:8" x14ac:dyDescent="0.2">
      <c r="A7" t="s">
        <v>2100</v>
      </c>
      <c r="B7">
        <f>COUNTIFS(Crowdfunding!D6:D1005, "&gt;=20000", Crowdfunding!D6:D1005, "&lt;=24999", Crowdfunding!G6:G1005, "successful")</f>
        <v>7</v>
      </c>
      <c r="C7">
        <f>COUNTIFS(Crowdfunding!D6:D1005, "&gt;=20000", Crowdfunding!D6:D1005, "&lt;=24999", Crowdfunding!G6:G1005, "failed")</f>
        <v>0</v>
      </c>
      <c r="D7">
        <f>COUNTIFS(Crowdfunding!D6:D1005, "&gt;=20000", Crowdfunding!D6:D1005, "&lt;=24999", Crowdfunding!G6:G1005, "canceled")</f>
        <v>0</v>
      </c>
      <c r="E7">
        <f>COUNTIFS(Crowdfunding!D2:D1001, "&gt;=25000", Crowdfunding!D2:D1001, "&lt;=29999")</f>
        <v>14</v>
      </c>
      <c r="F7" t="str">
        <f t="shared" si="0"/>
        <v>50%</v>
      </c>
      <c r="G7" t="str">
        <f t="shared" si="1"/>
        <v>0%</v>
      </c>
      <c r="H7" t="str">
        <f t="shared" si="2"/>
        <v>0%</v>
      </c>
    </row>
    <row r="8" spans="1:8" x14ac:dyDescent="0.2">
      <c r="A8" t="s">
        <v>2101</v>
      </c>
      <c r="B8">
        <f>COUNTIFS(Crowdfunding!D7:D1006, "&gt;=25000", Crowdfunding!D7:D1006, "&lt;=29999", Crowdfunding!G7:G1006, "successful")</f>
        <v>11</v>
      </c>
      <c r="C8">
        <f>COUNTIFS(Crowdfunding!D7:D1006, "&gt;=25000", Crowdfunding!D7:D1006, "&lt;=29999", Crowdfunding!G7:G1006, "failed")</f>
        <v>3</v>
      </c>
      <c r="D8">
        <f>COUNTIFS(Crowdfunding!D7:D1006, "&gt;=25000", Crowdfunding!D7:D1006, "&lt;=29999", Crowdfunding!G7:G1006, "canceled")</f>
        <v>0</v>
      </c>
      <c r="E8">
        <f>COUNTIFS(Crowdfunding!D2:D1001, "&gt;=250000", Crowdfunding!D2:D1001, "&lt;=29999")</f>
        <v>0</v>
      </c>
      <c r="F8" t="e">
        <f t="shared" si="0"/>
        <v>#DIV/0!</v>
      </c>
      <c r="G8" t="e">
        <f t="shared" si="1"/>
        <v>#DIV/0!</v>
      </c>
      <c r="H8" t="e">
        <f t="shared" si="2"/>
        <v>#DIV/0!</v>
      </c>
    </row>
    <row r="9" spans="1:8" x14ac:dyDescent="0.2">
      <c r="A9" t="s">
        <v>2102</v>
      </c>
      <c r="B9">
        <f>COUNTIFS(Crowdfunding!D8:D1007, "&gt;=30000", Crowdfunding!D8:D1007, "&lt;=34999", Crowdfunding!G8:G1007, "successful")</f>
        <v>7</v>
      </c>
      <c r="C9">
        <f>COUNTIFS(Crowdfunding!D8:D1007, "&gt;=30000", Crowdfunding!D8:D1007, "&lt;=34999", Crowdfunding!G8:G1007, "failed")</f>
        <v>0</v>
      </c>
      <c r="D9">
        <f>COUNTIFS(Crowdfunding!D8:D1007, "&gt;=30000", Crowdfunding!D8:D1007, "&lt;=34999", Crowdfunding!G8:G1007, "canceled")</f>
        <v>0</v>
      </c>
      <c r="E9">
        <f>COUNTIFS(Crowdfunding!D2:D1001, "&gt;=30000", Crowdfunding!D2:D1001, "&lt;=34999")</f>
        <v>7</v>
      </c>
      <c r="F9" t="str">
        <f t="shared" si="0"/>
        <v>100%</v>
      </c>
      <c r="G9" t="str">
        <f t="shared" si="1"/>
        <v>0%</v>
      </c>
      <c r="H9" t="str">
        <f t="shared" si="2"/>
        <v>0%</v>
      </c>
    </row>
    <row r="10" spans="1:8" x14ac:dyDescent="0.2">
      <c r="A10" t="s">
        <v>2103</v>
      </c>
      <c r="B10">
        <f>COUNTIFS(Crowdfunding!D9:D1008, "&gt;=35000", Crowdfunding!D9:D1008, "&lt;=39999", Crowdfunding!G9:G1008, "successful")</f>
        <v>8</v>
      </c>
      <c r="C10">
        <f>COUNTIFS(Crowdfunding!D9:D1008, "&gt;=35000", Crowdfunding!D9:D1008, "&lt;=39999", Crowdfunding!G9:G1008, "failed")</f>
        <v>3</v>
      </c>
      <c r="D10">
        <f>COUNTIFS(Crowdfunding!D9:D1008, "&gt;=35000", Crowdfunding!D9:D1008, "&lt;=39999", Crowdfunding!G9:G1008, "canceled")</f>
        <v>1</v>
      </c>
      <c r="E10">
        <f>COUNTIFS(Crowdfunding!D2:D1001, "&gt;=35000", Crowdfunding!D2:D1001, "&lt;=39999")</f>
        <v>12</v>
      </c>
      <c r="F10" t="str">
        <f t="shared" si="0"/>
        <v>67%</v>
      </c>
      <c r="G10" t="str">
        <f t="shared" si="1"/>
        <v>25%</v>
      </c>
      <c r="H10" t="str">
        <f t="shared" si="2"/>
        <v>8%</v>
      </c>
    </row>
    <row r="11" spans="1:8" x14ac:dyDescent="0.2">
      <c r="A11" t="s">
        <v>2104</v>
      </c>
      <c r="B11">
        <f>COUNTIFS(Crowdfunding!D10:D1009, "&gt;=40000", Crowdfunding!D10:D1009, "&lt;=44999", Crowdfunding!G10:G1009, "successful")</f>
        <v>11</v>
      </c>
      <c r="C11">
        <f>COUNTIFS(Crowdfunding!D9:D1008, "&gt;=35000", Crowdfunding!D9:D1008, "&lt;=39999", Crowdfunding!G9:G1008, "failed")</f>
        <v>3</v>
      </c>
      <c r="D11">
        <f>COUNTIFS(Crowdfunding!D9:D1008, "&gt;=35000", Crowdfunding!D9:D1008, "&lt;=39999", Crowdfunding!G9:G1008, "canceled")</f>
        <v>1</v>
      </c>
      <c r="E11">
        <f>COUNTIFS(Crowdfunding!D2:D1001, "&gt;=40000", Crowdfunding!D2:D1001, "&lt;=44999")</f>
        <v>15</v>
      </c>
      <c r="F11" t="str">
        <f t="shared" si="0"/>
        <v>73%</v>
      </c>
      <c r="G11" t="str">
        <f t="shared" si="1"/>
        <v>20%</v>
      </c>
      <c r="H11" t="str">
        <f t="shared" si="2"/>
        <v>7%</v>
      </c>
    </row>
    <row r="12" spans="1:8" x14ac:dyDescent="0.2">
      <c r="A12" t="s">
        <v>2106</v>
      </c>
      <c r="B12">
        <f>COUNTIFS(Crowdfunding!D11:D1010, "&gt;=45000", Crowdfunding!D11:D1010, "&lt;=49999", Crowdfunding!G11:G1010, "successful")</f>
        <v>8</v>
      </c>
      <c r="C12">
        <f>COUNTIFS(Crowdfunding!D11:D1010, "&gt;=45000", Crowdfunding!D11:D1010, "&lt;=49999", Crowdfunding!G11:G1010, "failed")</f>
        <v>3</v>
      </c>
      <c r="D12">
        <f>COUNTIFS(Crowdfunding!D11:D1010, "&gt;=45000", Crowdfunding!D11:D1010, "&lt;=49999", Crowdfunding!G11:G1010, "canceled")</f>
        <v>0</v>
      </c>
      <c r="E12">
        <f>COUNTIFS(Crowdfunding!D2:D1001, "&gt;=45000", Crowdfunding!D2:D1001, "&lt;=49999")</f>
        <v>11</v>
      </c>
      <c r="F12" t="str">
        <f t="shared" si="0"/>
        <v>73%</v>
      </c>
      <c r="G12" t="str">
        <f t="shared" si="1"/>
        <v>27%</v>
      </c>
      <c r="H12" t="str">
        <f t="shared" si="2"/>
        <v>0%</v>
      </c>
    </row>
    <row r="13" spans="1:8" x14ac:dyDescent="0.2">
      <c r="A13" t="s">
        <v>2105</v>
      </c>
      <c r="B13">
        <f>COUNTIFS(Crowdfunding!D12:D1011, "&gt;=50000", Crowdfunding!G12:G1011, "successful")</f>
        <v>113</v>
      </c>
      <c r="C13">
        <f>COUNTIFS(Crowdfunding!D12:D1011, "&gt;=50000", Crowdfunding!G12:G1011, "failed")</f>
        <v>163</v>
      </c>
      <c r="D13">
        <f>COUNTIFS(Crowdfunding!D12:D1011, "&gt;=50000", Crowdfunding!G12:G1011, "canceled")</f>
        <v>28</v>
      </c>
      <c r="E13">
        <f>COUNTIF(Crowdfunding!D12:D1011, "&gt;=50000")</f>
        <v>311</v>
      </c>
      <c r="F13" t="str">
        <f t="shared" si="0"/>
        <v>36%</v>
      </c>
      <c r="G13" t="str">
        <f t="shared" si="1"/>
        <v>52%</v>
      </c>
      <c r="H13" t="str">
        <f t="shared" si="2"/>
        <v>9%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U1001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V4" sqref="V4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4.6640625" style="5" customWidth="1"/>
    <col min="8" max="8" width="13" bestFit="1" customWidth="1"/>
    <col min="11" max="12" width="11.1640625" bestFit="1" customWidth="1"/>
    <col min="13" max="13" width="23" customWidth="1"/>
    <col min="14" max="14" width="20" customWidth="1"/>
    <col min="17" max="17" width="28" bestFit="1" customWidth="1"/>
    <col min="18" max="18" width="16.83203125" customWidth="1"/>
    <col min="19" max="19" width="15.33203125" customWidth="1"/>
    <col min="20" max="20" width="18.1640625" customWidth="1"/>
  </cols>
  <sheetData>
    <row r="1" spans="1:21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2073</v>
      </c>
      <c r="N1" s="1" t="s">
        <v>2072</v>
      </c>
      <c r="O1" s="1" t="s">
        <v>10</v>
      </c>
      <c r="P1" s="1" t="s">
        <v>11</v>
      </c>
      <c r="Q1" s="1" t="s">
        <v>2028</v>
      </c>
      <c r="R1" s="1" t="s">
        <v>2030</v>
      </c>
      <c r="S1" s="1" t="s">
        <v>2031</v>
      </c>
      <c r="T1" s="1" t="s">
        <v>2032</v>
      </c>
    </row>
    <row r="2" spans="1:21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 t="shared" ref="F2:F65" si="0">(E2-D2)/D2</f>
        <v>-1</v>
      </c>
      <c r="G2" t="s">
        <v>14</v>
      </c>
      <c r="H2">
        <v>0</v>
      </c>
      <c r="I2" t="s">
        <v>15</v>
      </c>
      <c r="J2" t="s">
        <v>16</v>
      </c>
      <c r="K2">
        <v>1448690400</v>
      </c>
      <c r="L2">
        <v>1450159200</v>
      </c>
      <c r="M2" s="9">
        <f>(((K2/60)/60)/24)+DATE(1970,1,1)</f>
        <v>42336.25</v>
      </c>
      <c r="N2" s="9">
        <f>(((L2/60)/60)/24)+DATE(1970,1,1)</f>
        <v>42353.25</v>
      </c>
      <c r="O2" t="b">
        <v>0</v>
      </c>
      <c r="P2" t="b">
        <v>0</v>
      </c>
      <c r="Q2" t="s">
        <v>17</v>
      </c>
      <c r="R2">
        <f>IF(H2&gt;0,E2/H2,0)</f>
        <v>0</v>
      </c>
      <c r="S2" t="str" cm="1">
        <f t="array" ref="S2:T2">_xlfn.TEXTSPLIT(Q2, "/")</f>
        <v>food</v>
      </c>
      <c r="T2" t="str">
        <v>food trucks</v>
      </c>
      <c r="U2" s="10"/>
    </row>
    <row r="3" spans="1:21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6">
        <f t="shared" si="0"/>
        <v>9.4</v>
      </c>
      <c r="G3" t="s">
        <v>20</v>
      </c>
      <c r="H3">
        <v>158</v>
      </c>
      <c r="I3" t="s">
        <v>21</v>
      </c>
      <c r="J3" t="s">
        <v>22</v>
      </c>
      <c r="K3">
        <v>1408424400</v>
      </c>
      <c r="L3">
        <v>1408597200</v>
      </c>
      <c r="M3" s="9">
        <f t="shared" ref="M3:M66" si="1">(((K3/60)/60)/24)+DATE(1970,1,1)</f>
        <v>41870.208333333336</v>
      </c>
      <c r="N3" s="9">
        <f t="shared" ref="N3:N66" si="2">(((L3/60)/60)/24)+DATE(1970,1,1)</f>
        <v>41872.208333333336</v>
      </c>
      <c r="O3" t="b">
        <v>0</v>
      </c>
      <c r="P3" t="b">
        <v>1</v>
      </c>
      <c r="Q3" t="s">
        <v>23</v>
      </c>
      <c r="R3">
        <f t="shared" ref="R3:R66" si="3">IF(H3&gt;0,E3/H3,0)</f>
        <v>92.151898734177209</v>
      </c>
      <c r="S3" t="str" cm="1">
        <f t="array" ref="S3:T3">_xlfn.TEXTSPLIT(Q3, "/")</f>
        <v>music</v>
      </c>
      <c r="T3" t="str">
        <v>rock</v>
      </c>
    </row>
    <row r="4" spans="1:21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6">
        <f t="shared" si="0"/>
        <v>0.31478782287822876</v>
      </c>
      <c r="G4" t="s">
        <v>20</v>
      </c>
      <c r="H4">
        <v>1425</v>
      </c>
      <c r="I4" t="s">
        <v>26</v>
      </c>
      <c r="J4" t="s">
        <v>27</v>
      </c>
      <c r="K4">
        <v>1384668000</v>
      </c>
      <c r="L4">
        <v>1384840800</v>
      </c>
      <c r="M4" s="9">
        <f t="shared" si="1"/>
        <v>41595.25</v>
      </c>
      <c r="N4" s="9">
        <f t="shared" si="2"/>
        <v>41597.25</v>
      </c>
      <c r="O4" t="b">
        <v>0</v>
      </c>
      <c r="P4" t="b">
        <v>0</v>
      </c>
      <c r="Q4" t="s">
        <v>28</v>
      </c>
      <c r="R4">
        <f t="shared" si="3"/>
        <v>100.01614035087719</v>
      </c>
      <c r="S4" t="str" cm="1">
        <f t="array" ref="S4:T4">_xlfn.TEXTSPLIT(Q4, "/")</f>
        <v>technology</v>
      </c>
      <c r="T4" t="str">
        <v>web</v>
      </c>
    </row>
    <row r="5" spans="1:21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6">
        <f t="shared" si="0"/>
        <v>-0.41023809523809524</v>
      </c>
      <c r="G5" t="s">
        <v>14</v>
      </c>
      <c r="H5">
        <v>24</v>
      </c>
      <c r="I5" t="s">
        <v>21</v>
      </c>
      <c r="J5" t="s">
        <v>22</v>
      </c>
      <c r="K5">
        <v>1565499600</v>
      </c>
      <c r="L5">
        <v>1568955600</v>
      </c>
      <c r="M5" s="9">
        <f t="shared" si="1"/>
        <v>43688.208333333328</v>
      </c>
      <c r="N5" s="9">
        <f t="shared" si="2"/>
        <v>43728.208333333328</v>
      </c>
      <c r="O5" t="b">
        <v>0</v>
      </c>
      <c r="P5" t="b">
        <v>0</v>
      </c>
      <c r="Q5" t="s">
        <v>23</v>
      </c>
      <c r="R5">
        <f t="shared" si="3"/>
        <v>103.20833333333333</v>
      </c>
      <c r="S5" t="str" cm="1">
        <f t="array" ref="S5:T5">_xlfn.TEXTSPLIT(Q5, "/")</f>
        <v>music</v>
      </c>
      <c r="T5" t="str">
        <v>rock</v>
      </c>
    </row>
    <row r="6" spans="1:21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6">
        <f t="shared" si="0"/>
        <v>-0.30723684210526314</v>
      </c>
      <c r="G6" t="s">
        <v>14</v>
      </c>
      <c r="H6">
        <v>53</v>
      </c>
      <c r="I6" t="s">
        <v>21</v>
      </c>
      <c r="J6" t="s">
        <v>22</v>
      </c>
      <c r="K6">
        <v>1547964000</v>
      </c>
      <c r="L6">
        <v>1548309600</v>
      </c>
      <c r="M6" s="9">
        <f t="shared" si="1"/>
        <v>43485.25</v>
      </c>
      <c r="N6" s="9">
        <f t="shared" si="2"/>
        <v>43489.25</v>
      </c>
      <c r="O6" t="b">
        <v>0</v>
      </c>
      <c r="P6" t="b">
        <v>0</v>
      </c>
      <c r="Q6" t="s">
        <v>33</v>
      </c>
      <c r="R6">
        <f t="shared" si="3"/>
        <v>99.339622641509436</v>
      </c>
      <c r="S6" t="str" cm="1">
        <f t="array" ref="S6:T6">_xlfn.TEXTSPLIT(Q6, "/")</f>
        <v>theater</v>
      </c>
      <c r="T6" t="str">
        <v>plays</v>
      </c>
    </row>
    <row r="7" spans="1:21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6">
        <f t="shared" si="0"/>
        <v>0.73618421052631577</v>
      </c>
      <c r="G7" t="s">
        <v>20</v>
      </c>
      <c r="H7">
        <v>174</v>
      </c>
      <c r="I7" t="s">
        <v>36</v>
      </c>
      <c r="J7" t="s">
        <v>37</v>
      </c>
      <c r="K7">
        <v>1346130000</v>
      </c>
      <c r="L7">
        <v>1347080400</v>
      </c>
      <c r="M7" s="9">
        <f t="shared" si="1"/>
        <v>41149.208333333336</v>
      </c>
      <c r="N7" s="9">
        <f t="shared" si="2"/>
        <v>41160.208333333336</v>
      </c>
      <c r="O7" t="b">
        <v>0</v>
      </c>
      <c r="P7" t="b">
        <v>0</v>
      </c>
      <c r="Q7" t="s">
        <v>33</v>
      </c>
      <c r="R7">
        <f t="shared" si="3"/>
        <v>75.833333333333329</v>
      </c>
      <c r="S7" t="str" cm="1">
        <f t="array" ref="S7:T7">_xlfn.TEXTSPLIT(Q7, "/")</f>
        <v>theater</v>
      </c>
      <c r="T7" t="str">
        <v>plays</v>
      </c>
    </row>
    <row r="8" spans="1:21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6">
        <f t="shared" si="0"/>
        <v>-0.79038461538461535</v>
      </c>
      <c r="G8" t="s">
        <v>14</v>
      </c>
      <c r="H8">
        <v>18</v>
      </c>
      <c r="I8" t="s">
        <v>40</v>
      </c>
      <c r="J8" t="s">
        <v>41</v>
      </c>
      <c r="K8">
        <v>1505278800</v>
      </c>
      <c r="L8">
        <v>1505365200</v>
      </c>
      <c r="M8" s="9">
        <f t="shared" si="1"/>
        <v>42991.208333333328</v>
      </c>
      <c r="N8" s="9">
        <f t="shared" si="2"/>
        <v>42992.208333333328</v>
      </c>
      <c r="O8" t="b">
        <v>0</v>
      </c>
      <c r="P8" t="b">
        <v>0</v>
      </c>
      <c r="Q8" t="s">
        <v>42</v>
      </c>
      <c r="R8">
        <f t="shared" si="3"/>
        <v>60.555555555555557</v>
      </c>
      <c r="S8" t="str" cm="1">
        <f t="array" ref="S8:T8">_xlfn.TEXTSPLIT(Q8, "/")</f>
        <v>film &amp; video</v>
      </c>
      <c r="T8" t="str">
        <v>documentary</v>
      </c>
    </row>
    <row r="9" spans="1:21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6">
        <f t="shared" si="0"/>
        <v>2.2757777777777779</v>
      </c>
      <c r="G9" t="s">
        <v>20</v>
      </c>
      <c r="H9">
        <v>227</v>
      </c>
      <c r="I9" t="s">
        <v>36</v>
      </c>
      <c r="J9" t="s">
        <v>37</v>
      </c>
      <c r="K9">
        <v>1439442000</v>
      </c>
      <c r="L9">
        <v>1439614800</v>
      </c>
      <c r="M9" s="9">
        <f t="shared" si="1"/>
        <v>42229.208333333328</v>
      </c>
      <c r="N9" s="9">
        <f t="shared" si="2"/>
        <v>42231.208333333328</v>
      </c>
      <c r="O9" t="b">
        <v>0</v>
      </c>
      <c r="P9" t="b">
        <v>0</v>
      </c>
      <c r="Q9" t="s">
        <v>33</v>
      </c>
      <c r="R9">
        <f t="shared" si="3"/>
        <v>64.93832599118943</v>
      </c>
      <c r="S9" t="str" cm="1">
        <f t="array" ref="S9:T9">_xlfn.TEXTSPLIT(Q9, "/")</f>
        <v>theater</v>
      </c>
      <c r="T9" t="str">
        <v>plays</v>
      </c>
    </row>
    <row r="10" spans="1:21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6">
        <f t="shared" si="0"/>
        <v>-0.80067211625794732</v>
      </c>
      <c r="G10" t="s">
        <v>47</v>
      </c>
      <c r="H10">
        <v>708</v>
      </c>
      <c r="I10" t="s">
        <v>36</v>
      </c>
      <c r="J10" t="s">
        <v>37</v>
      </c>
      <c r="K10">
        <v>1281330000</v>
      </c>
      <c r="L10">
        <v>1281502800</v>
      </c>
      <c r="M10" s="9">
        <f t="shared" si="1"/>
        <v>40399.208333333336</v>
      </c>
      <c r="N10" s="9">
        <f t="shared" si="2"/>
        <v>40401.208333333336</v>
      </c>
      <c r="O10" t="b">
        <v>0</v>
      </c>
      <c r="P10" t="b">
        <v>0</v>
      </c>
      <c r="Q10" t="s">
        <v>33</v>
      </c>
      <c r="R10">
        <f t="shared" si="3"/>
        <v>30.997175141242938</v>
      </c>
      <c r="S10" t="str" cm="1">
        <f t="array" ref="S10:T10">_xlfn.TEXTSPLIT(Q10, "/")</f>
        <v>theater</v>
      </c>
      <c r="T10" t="str">
        <v>plays</v>
      </c>
    </row>
    <row r="11" spans="1:21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6">
        <f t="shared" si="0"/>
        <v>-0.48258064516129034</v>
      </c>
      <c r="G11" t="s">
        <v>14</v>
      </c>
      <c r="H11">
        <v>44</v>
      </c>
      <c r="I11" t="s">
        <v>21</v>
      </c>
      <c r="J11" t="s">
        <v>22</v>
      </c>
      <c r="K11">
        <v>1379566800</v>
      </c>
      <c r="L11">
        <v>1383804000</v>
      </c>
      <c r="M11" s="9">
        <f t="shared" si="1"/>
        <v>41536.208333333336</v>
      </c>
      <c r="N11" s="9">
        <f t="shared" si="2"/>
        <v>41585.25</v>
      </c>
      <c r="O11" t="b">
        <v>0</v>
      </c>
      <c r="P11" t="b">
        <v>0</v>
      </c>
      <c r="Q11" t="s">
        <v>50</v>
      </c>
      <c r="R11">
        <f t="shared" si="3"/>
        <v>72.909090909090907</v>
      </c>
      <c r="S11" t="str" cm="1">
        <f t="array" ref="S11:T11">_xlfn.TEXTSPLIT(Q11, "/")</f>
        <v>music</v>
      </c>
      <c r="T11" t="str">
        <v>electric music</v>
      </c>
    </row>
    <row r="12" spans="1:21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6">
        <f t="shared" si="0"/>
        <v>1.6611538461538462</v>
      </c>
      <c r="G12" t="s">
        <v>20</v>
      </c>
      <c r="H12">
        <v>220</v>
      </c>
      <c r="I12" t="s">
        <v>21</v>
      </c>
      <c r="J12" t="s">
        <v>22</v>
      </c>
      <c r="K12">
        <v>1281762000</v>
      </c>
      <c r="L12">
        <v>1285909200</v>
      </c>
      <c r="M12" s="9">
        <f t="shared" si="1"/>
        <v>40404.208333333336</v>
      </c>
      <c r="N12" s="9">
        <f t="shared" si="2"/>
        <v>40452.208333333336</v>
      </c>
      <c r="O12" t="b">
        <v>0</v>
      </c>
      <c r="P12" t="b">
        <v>0</v>
      </c>
      <c r="Q12" t="s">
        <v>53</v>
      </c>
      <c r="R12">
        <f t="shared" si="3"/>
        <v>62.9</v>
      </c>
      <c r="S12" t="str" cm="1">
        <f t="array" ref="S12:T12">_xlfn.TEXTSPLIT(Q12, "/")</f>
        <v>film &amp; video</v>
      </c>
      <c r="T12" t="str">
        <v>drama</v>
      </c>
    </row>
    <row r="13" spans="1:21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6">
        <f t="shared" si="0"/>
        <v>-0.51904761904761909</v>
      </c>
      <c r="G13" t="s">
        <v>14</v>
      </c>
      <c r="H13">
        <v>27</v>
      </c>
      <c r="I13" t="s">
        <v>21</v>
      </c>
      <c r="J13" t="s">
        <v>22</v>
      </c>
      <c r="K13">
        <v>1285045200</v>
      </c>
      <c r="L13">
        <v>1285563600</v>
      </c>
      <c r="M13" s="9">
        <f t="shared" si="1"/>
        <v>40442.208333333336</v>
      </c>
      <c r="N13" s="9">
        <f t="shared" si="2"/>
        <v>40448.208333333336</v>
      </c>
      <c r="O13" t="b">
        <v>0</v>
      </c>
      <c r="P13" t="b">
        <v>1</v>
      </c>
      <c r="Q13" t="s">
        <v>33</v>
      </c>
      <c r="R13">
        <f t="shared" si="3"/>
        <v>112.22222222222223</v>
      </c>
      <c r="S13" t="str" cm="1">
        <f t="array" ref="S13:T13">_xlfn.TEXTSPLIT(Q13, "/")</f>
        <v>theater</v>
      </c>
      <c r="T13" t="str">
        <v>plays</v>
      </c>
    </row>
    <row r="14" spans="1:21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6">
        <f t="shared" si="0"/>
        <v>-0.10650793650793651</v>
      </c>
      <c r="G14" t="s">
        <v>14</v>
      </c>
      <c r="H14">
        <v>55</v>
      </c>
      <c r="I14" t="s">
        <v>21</v>
      </c>
      <c r="J14" t="s">
        <v>22</v>
      </c>
      <c r="K14">
        <v>1571720400</v>
      </c>
      <c r="L14">
        <v>1572411600</v>
      </c>
      <c r="M14" s="9">
        <f t="shared" si="1"/>
        <v>43760.208333333328</v>
      </c>
      <c r="N14" s="9">
        <f t="shared" si="2"/>
        <v>43768.208333333328</v>
      </c>
      <c r="O14" t="b">
        <v>0</v>
      </c>
      <c r="P14" t="b">
        <v>0</v>
      </c>
      <c r="Q14" t="s">
        <v>53</v>
      </c>
      <c r="R14">
        <f t="shared" si="3"/>
        <v>102.34545454545454</v>
      </c>
      <c r="S14" t="str" cm="1">
        <f t="array" ref="S14:T14">_xlfn.TEXTSPLIT(Q14, "/")</f>
        <v>film &amp; video</v>
      </c>
      <c r="T14" t="str">
        <v>drama</v>
      </c>
    </row>
    <row r="15" spans="1:21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6">
        <f t="shared" si="0"/>
        <v>1.4511904761904761</v>
      </c>
      <c r="G15" t="s">
        <v>20</v>
      </c>
      <c r="H15">
        <v>98</v>
      </c>
      <c r="I15" t="s">
        <v>21</v>
      </c>
      <c r="J15" t="s">
        <v>22</v>
      </c>
      <c r="K15">
        <v>1465621200</v>
      </c>
      <c r="L15">
        <v>1466658000</v>
      </c>
      <c r="M15" s="9">
        <f t="shared" si="1"/>
        <v>42532.208333333328</v>
      </c>
      <c r="N15" s="9">
        <f t="shared" si="2"/>
        <v>42544.208333333328</v>
      </c>
      <c r="O15" t="b">
        <v>0</v>
      </c>
      <c r="P15" t="b">
        <v>0</v>
      </c>
      <c r="Q15" t="s">
        <v>60</v>
      </c>
      <c r="R15">
        <f t="shared" si="3"/>
        <v>105.05102040816327</v>
      </c>
      <c r="S15" t="str" cm="1">
        <f t="array" ref="S15:T15">_xlfn.TEXTSPLIT(Q15, "/")</f>
        <v>music</v>
      </c>
      <c r="T15" t="str">
        <v>indie rock</v>
      </c>
    </row>
    <row r="16" spans="1:21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6">
        <f t="shared" si="0"/>
        <v>-0.3323049645390071</v>
      </c>
      <c r="G16" t="s">
        <v>14</v>
      </c>
      <c r="H16">
        <v>200</v>
      </c>
      <c r="I16" t="s">
        <v>21</v>
      </c>
      <c r="J16" t="s">
        <v>22</v>
      </c>
      <c r="K16">
        <v>1331013600</v>
      </c>
      <c r="L16">
        <v>1333342800</v>
      </c>
      <c r="M16" s="9">
        <f t="shared" si="1"/>
        <v>40974.25</v>
      </c>
      <c r="N16" s="9">
        <f t="shared" si="2"/>
        <v>41001.208333333336</v>
      </c>
      <c r="O16" t="b">
        <v>0</v>
      </c>
      <c r="P16" t="b">
        <v>0</v>
      </c>
      <c r="Q16" t="s">
        <v>60</v>
      </c>
      <c r="R16">
        <f t="shared" si="3"/>
        <v>94.144999999999996</v>
      </c>
      <c r="S16" t="str" cm="1">
        <f t="array" ref="S16:T16">_xlfn.TEXTSPLIT(Q16, 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6">
        <f t="shared" si="0"/>
        <v>-0.52692118226600981</v>
      </c>
      <c r="G17" t="s">
        <v>14</v>
      </c>
      <c r="H17">
        <v>452</v>
      </c>
      <c r="I17" t="s">
        <v>21</v>
      </c>
      <c r="J17" t="s">
        <v>22</v>
      </c>
      <c r="K17">
        <v>1575957600</v>
      </c>
      <c r="L17">
        <v>1576303200</v>
      </c>
      <c r="M17" s="9">
        <f t="shared" si="1"/>
        <v>43809.25</v>
      </c>
      <c r="N17" s="9">
        <f t="shared" si="2"/>
        <v>43813.25</v>
      </c>
      <c r="O17" t="b">
        <v>0</v>
      </c>
      <c r="P17" t="b">
        <v>0</v>
      </c>
      <c r="Q17" t="s">
        <v>65</v>
      </c>
      <c r="R17">
        <f t="shared" si="3"/>
        <v>84.986725663716811</v>
      </c>
      <c r="S17" t="str" cm="1">
        <f t="array" ref="S17:T17">_xlfn.TEXTSPLIT(Q17, 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6">
        <f t="shared" si="0"/>
        <v>5.4947058823529416</v>
      </c>
      <c r="G18" t="s">
        <v>20</v>
      </c>
      <c r="H18">
        <v>100</v>
      </c>
      <c r="I18" t="s">
        <v>21</v>
      </c>
      <c r="J18" t="s">
        <v>22</v>
      </c>
      <c r="K18">
        <v>1390370400</v>
      </c>
      <c r="L18">
        <v>1392271200</v>
      </c>
      <c r="M18" s="9">
        <f t="shared" si="1"/>
        <v>41661.25</v>
      </c>
      <c r="N18" s="9">
        <f t="shared" si="2"/>
        <v>41683.25</v>
      </c>
      <c r="O18" t="b">
        <v>0</v>
      </c>
      <c r="P18" t="b">
        <v>0</v>
      </c>
      <c r="Q18" t="s">
        <v>68</v>
      </c>
      <c r="R18">
        <f t="shared" si="3"/>
        <v>110.41</v>
      </c>
      <c r="S18" t="str" cm="1">
        <f t="array" ref="S18:T18">_xlfn.TEXTSPLIT(Q18, 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6">
        <f t="shared" si="0"/>
        <v>0.59391252955082741</v>
      </c>
      <c r="G19" t="s">
        <v>20</v>
      </c>
      <c r="H19">
        <v>1249</v>
      </c>
      <c r="I19" t="s">
        <v>21</v>
      </c>
      <c r="J19" t="s">
        <v>22</v>
      </c>
      <c r="K19">
        <v>1294812000</v>
      </c>
      <c r="L19">
        <v>1294898400</v>
      </c>
      <c r="M19" s="9">
        <f t="shared" si="1"/>
        <v>40555.25</v>
      </c>
      <c r="N19" s="9">
        <f t="shared" si="2"/>
        <v>40556.25</v>
      </c>
      <c r="O19" t="b">
        <v>0</v>
      </c>
      <c r="P19" t="b">
        <v>0</v>
      </c>
      <c r="Q19" t="s">
        <v>71</v>
      </c>
      <c r="R19">
        <f t="shared" si="3"/>
        <v>107.96236989591674</v>
      </c>
      <c r="S19" t="str" cm="1">
        <f t="array" ref="S19:T19">_xlfn.TEXTSPLIT(Q19, 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6">
        <f t="shared" si="0"/>
        <v>-0.33087912087912086</v>
      </c>
      <c r="G20" t="s">
        <v>74</v>
      </c>
      <c r="H20">
        <v>135</v>
      </c>
      <c r="I20" t="s">
        <v>21</v>
      </c>
      <c r="J20" t="s">
        <v>22</v>
      </c>
      <c r="K20">
        <v>1536382800</v>
      </c>
      <c r="L20">
        <v>1537074000</v>
      </c>
      <c r="M20" s="9">
        <f t="shared" si="1"/>
        <v>43351.208333333328</v>
      </c>
      <c r="N20" s="9">
        <f t="shared" si="2"/>
        <v>43359.208333333328</v>
      </c>
      <c r="O20" t="b">
        <v>0</v>
      </c>
      <c r="P20" t="b">
        <v>0</v>
      </c>
      <c r="Q20" t="s">
        <v>33</v>
      </c>
      <c r="R20">
        <f t="shared" si="3"/>
        <v>45.103703703703701</v>
      </c>
      <c r="S20" t="str" cm="1">
        <f t="array" ref="S20:T20">_xlfn.TEXTSPLIT(Q20, 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6">
        <f t="shared" si="0"/>
        <v>-0.51470400000000005</v>
      </c>
      <c r="G21" t="s">
        <v>14</v>
      </c>
      <c r="H21">
        <v>674</v>
      </c>
      <c r="I21" t="s">
        <v>21</v>
      </c>
      <c r="J21" t="s">
        <v>22</v>
      </c>
      <c r="K21">
        <v>1551679200</v>
      </c>
      <c r="L21">
        <v>1553490000</v>
      </c>
      <c r="M21" s="9">
        <f t="shared" si="1"/>
        <v>43528.25</v>
      </c>
      <c r="N21" s="9">
        <f t="shared" si="2"/>
        <v>43549.208333333328</v>
      </c>
      <c r="O21" t="b">
        <v>0</v>
      </c>
      <c r="P21" t="b">
        <v>1</v>
      </c>
      <c r="Q21" t="s">
        <v>33</v>
      </c>
      <c r="R21">
        <f t="shared" si="3"/>
        <v>45.001483679525222</v>
      </c>
      <c r="S21" t="str" cm="1">
        <f t="array" ref="S21:T21">_xlfn.TEXTSPLIT(Q21, 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6">
        <f t="shared" si="0"/>
        <v>0.12242792109256449</v>
      </c>
      <c r="G22" t="s">
        <v>20</v>
      </c>
      <c r="H22">
        <v>1396</v>
      </c>
      <c r="I22" t="s">
        <v>21</v>
      </c>
      <c r="J22" t="s">
        <v>22</v>
      </c>
      <c r="K22">
        <v>1406523600</v>
      </c>
      <c r="L22">
        <v>1406523600</v>
      </c>
      <c r="M22" s="9">
        <f t="shared" si="1"/>
        <v>41848.208333333336</v>
      </c>
      <c r="N22" s="9">
        <f t="shared" si="2"/>
        <v>41848.208333333336</v>
      </c>
      <c r="O22" t="b">
        <v>0</v>
      </c>
      <c r="P22" t="b">
        <v>0</v>
      </c>
      <c r="Q22" t="s">
        <v>53</v>
      </c>
      <c r="R22">
        <f t="shared" si="3"/>
        <v>105.97134670487107</v>
      </c>
      <c r="S22" t="str" cm="1">
        <f t="array" ref="S22:T22">_xlfn.TEXTSPLIT(Q22, 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6">
        <f t="shared" si="0"/>
        <v>-0.59007446808510633</v>
      </c>
      <c r="G23" t="s">
        <v>14</v>
      </c>
      <c r="H23">
        <v>558</v>
      </c>
      <c r="I23" t="s">
        <v>21</v>
      </c>
      <c r="J23" t="s">
        <v>22</v>
      </c>
      <c r="K23">
        <v>1313384400</v>
      </c>
      <c r="L23">
        <v>1316322000</v>
      </c>
      <c r="M23" s="9">
        <f t="shared" si="1"/>
        <v>40770.208333333336</v>
      </c>
      <c r="N23" s="9">
        <f t="shared" si="2"/>
        <v>40804.208333333336</v>
      </c>
      <c r="O23" t="b">
        <v>0</v>
      </c>
      <c r="P23" t="b">
        <v>0</v>
      </c>
      <c r="Q23" t="s">
        <v>33</v>
      </c>
      <c r="R23">
        <f t="shared" si="3"/>
        <v>69.055555555555557</v>
      </c>
      <c r="S23" t="str" cm="1">
        <f t="array" ref="S23:T23">_xlfn.TEXTSPLIT(Q23, 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6">
        <f t="shared" si="0"/>
        <v>0.28071065989847716</v>
      </c>
      <c r="G24" t="s">
        <v>20</v>
      </c>
      <c r="H24">
        <v>890</v>
      </c>
      <c r="I24" t="s">
        <v>21</v>
      </c>
      <c r="J24" t="s">
        <v>22</v>
      </c>
      <c r="K24">
        <v>1522731600</v>
      </c>
      <c r="L24">
        <v>1524027600</v>
      </c>
      <c r="M24" s="9">
        <f t="shared" si="1"/>
        <v>43193.208333333328</v>
      </c>
      <c r="N24" s="9">
        <f t="shared" si="2"/>
        <v>43208.208333333328</v>
      </c>
      <c r="O24" t="b">
        <v>0</v>
      </c>
      <c r="P24" t="b">
        <v>0</v>
      </c>
      <c r="Q24" t="s">
        <v>33</v>
      </c>
      <c r="R24">
        <f t="shared" si="3"/>
        <v>85.044943820224717</v>
      </c>
      <c r="S24" t="str" cm="1">
        <f t="array" ref="S24:T24">_xlfn.TEXTSPLIT(Q24, 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6">
        <f t="shared" si="0"/>
        <v>2.3204444444444445</v>
      </c>
      <c r="G25" t="s">
        <v>20</v>
      </c>
      <c r="H25">
        <v>142</v>
      </c>
      <c r="I25" t="s">
        <v>40</v>
      </c>
      <c r="J25" t="s">
        <v>41</v>
      </c>
      <c r="K25">
        <v>1550124000</v>
      </c>
      <c r="L25">
        <v>1554699600</v>
      </c>
      <c r="M25" s="9">
        <f t="shared" si="1"/>
        <v>43510.25</v>
      </c>
      <c r="N25" s="9">
        <f t="shared" si="2"/>
        <v>43563.208333333328</v>
      </c>
      <c r="O25" t="b">
        <v>0</v>
      </c>
      <c r="P25" t="b">
        <v>0</v>
      </c>
      <c r="Q25" t="s">
        <v>42</v>
      </c>
      <c r="R25">
        <f t="shared" si="3"/>
        <v>105.22535211267606</v>
      </c>
      <c r="S25" t="str" cm="1">
        <f t="array" ref="S25:T25">_xlfn.TEXTSPLIT(Q25, 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6">
        <f t="shared" si="0"/>
        <v>0.12832251082251081</v>
      </c>
      <c r="G26" t="s">
        <v>20</v>
      </c>
      <c r="H26">
        <v>2673</v>
      </c>
      <c r="I26" t="s">
        <v>21</v>
      </c>
      <c r="J26" t="s">
        <v>22</v>
      </c>
      <c r="K26">
        <v>1403326800</v>
      </c>
      <c r="L26">
        <v>1403499600</v>
      </c>
      <c r="M26" s="9">
        <f t="shared" si="1"/>
        <v>41811.208333333336</v>
      </c>
      <c r="N26" s="9">
        <f t="shared" si="2"/>
        <v>41813.208333333336</v>
      </c>
      <c r="O26" t="b">
        <v>0</v>
      </c>
      <c r="P26" t="b">
        <v>0</v>
      </c>
      <c r="Q26" t="s">
        <v>65</v>
      </c>
      <c r="R26">
        <f t="shared" si="3"/>
        <v>39.003741114852225</v>
      </c>
      <c r="S26" t="str" cm="1">
        <f t="array" ref="S26:T26">_xlfn.TEXTSPLIT(Q26, 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6">
        <f t="shared" si="0"/>
        <v>1.1643636363636363</v>
      </c>
      <c r="G27" t="s">
        <v>20</v>
      </c>
      <c r="H27">
        <v>163</v>
      </c>
      <c r="I27" t="s">
        <v>21</v>
      </c>
      <c r="J27" t="s">
        <v>22</v>
      </c>
      <c r="K27">
        <v>1305694800</v>
      </c>
      <c r="L27">
        <v>1307422800</v>
      </c>
      <c r="M27" s="9">
        <f t="shared" si="1"/>
        <v>40681.208333333336</v>
      </c>
      <c r="N27" s="9">
        <f t="shared" si="2"/>
        <v>40701.208333333336</v>
      </c>
      <c r="O27" t="b">
        <v>0</v>
      </c>
      <c r="P27" t="b">
        <v>1</v>
      </c>
      <c r="Q27" t="s">
        <v>89</v>
      </c>
      <c r="R27">
        <f t="shared" si="3"/>
        <v>73.030674846625772</v>
      </c>
      <c r="S27" t="str" cm="1">
        <f t="array" ref="S27:T27">_xlfn.TEXTSPLIT(Q27, 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6">
        <f t="shared" si="0"/>
        <v>-0.5180093023255814</v>
      </c>
      <c r="G28" t="s">
        <v>74</v>
      </c>
      <c r="H28">
        <v>1480</v>
      </c>
      <c r="I28" t="s">
        <v>21</v>
      </c>
      <c r="J28" t="s">
        <v>22</v>
      </c>
      <c r="K28">
        <v>1533013200</v>
      </c>
      <c r="L28">
        <v>1535346000</v>
      </c>
      <c r="M28" s="9">
        <f t="shared" si="1"/>
        <v>43312.208333333328</v>
      </c>
      <c r="N28" s="9">
        <f t="shared" si="2"/>
        <v>43339.208333333328</v>
      </c>
      <c r="O28" t="b">
        <v>0</v>
      </c>
      <c r="P28" t="b">
        <v>0</v>
      </c>
      <c r="Q28" t="s">
        <v>33</v>
      </c>
      <c r="R28">
        <f t="shared" si="3"/>
        <v>35.009459459459457</v>
      </c>
      <c r="S28" t="str" cm="1">
        <f t="array" ref="S28:T28">_xlfn.TEXTSPLIT(Q28, 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6">
        <f t="shared" si="0"/>
        <v>-0.20050000000000001</v>
      </c>
      <c r="G29" t="s">
        <v>14</v>
      </c>
      <c r="H29">
        <v>15</v>
      </c>
      <c r="I29" t="s">
        <v>21</v>
      </c>
      <c r="J29" t="s">
        <v>22</v>
      </c>
      <c r="K29">
        <v>1443848400</v>
      </c>
      <c r="L29">
        <v>1444539600</v>
      </c>
      <c r="M29" s="9">
        <f t="shared" si="1"/>
        <v>42280.208333333328</v>
      </c>
      <c r="N29" s="9">
        <f t="shared" si="2"/>
        <v>42288.208333333328</v>
      </c>
      <c r="O29" t="b">
        <v>0</v>
      </c>
      <c r="P29" t="b">
        <v>0</v>
      </c>
      <c r="Q29" t="s">
        <v>23</v>
      </c>
      <c r="R29">
        <f t="shared" si="3"/>
        <v>106.6</v>
      </c>
      <c r="S29" t="str" cm="1">
        <f t="array" ref="S29:T29">_xlfn.TEXTSPLIT(Q29, 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6">
        <f t="shared" si="0"/>
        <v>5.2255351681957184E-2</v>
      </c>
      <c r="G30" t="s">
        <v>20</v>
      </c>
      <c r="H30">
        <v>2220</v>
      </c>
      <c r="I30" t="s">
        <v>21</v>
      </c>
      <c r="J30" t="s">
        <v>22</v>
      </c>
      <c r="K30">
        <v>1265695200</v>
      </c>
      <c r="L30">
        <v>1267682400</v>
      </c>
      <c r="M30" s="9">
        <f t="shared" si="1"/>
        <v>40218.25</v>
      </c>
      <c r="N30" s="9">
        <f t="shared" si="2"/>
        <v>40241.25</v>
      </c>
      <c r="O30" t="b">
        <v>0</v>
      </c>
      <c r="P30" t="b">
        <v>1</v>
      </c>
      <c r="Q30" t="s">
        <v>33</v>
      </c>
      <c r="R30">
        <f t="shared" si="3"/>
        <v>61.997747747747745</v>
      </c>
      <c r="S30" t="str" cm="1">
        <f t="array" ref="S30:T30">_xlfn.TEXTSPLIT(Q30, 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6">
        <f t="shared" si="0"/>
        <v>2.2889978213507627</v>
      </c>
      <c r="G31" t="s">
        <v>20</v>
      </c>
      <c r="H31">
        <v>1606</v>
      </c>
      <c r="I31" t="s">
        <v>98</v>
      </c>
      <c r="J31" t="s">
        <v>99</v>
      </c>
      <c r="K31">
        <v>1532062800</v>
      </c>
      <c r="L31">
        <v>1535518800</v>
      </c>
      <c r="M31" s="9">
        <f t="shared" si="1"/>
        <v>43301.208333333328</v>
      </c>
      <c r="N31" s="9">
        <f t="shared" si="2"/>
        <v>43341.208333333328</v>
      </c>
      <c r="O31" t="b">
        <v>0</v>
      </c>
      <c r="P31" t="b">
        <v>0</v>
      </c>
      <c r="Q31" t="s">
        <v>100</v>
      </c>
      <c r="R31">
        <f t="shared" si="3"/>
        <v>94.000622665006233</v>
      </c>
      <c r="S31" t="str" cm="1">
        <f t="array" ref="S31:T31">_xlfn.TEXTSPLIT(Q31, 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6">
        <f t="shared" si="0"/>
        <v>0.60611111111111116</v>
      </c>
      <c r="G32" t="s">
        <v>20</v>
      </c>
      <c r="H32">
        <v>129</v>
      </c>
      <c r="I32" t="s">
        <v>21</v>
      </c>
      <c r="J32" t="s">
        <v>22</v>
      </c>
      <c r="K32">
        <v>1558674000</v>
      </c>
      <c r="L32">
        <v>1559106000</v>
      </c>
      <c r="M32" s="9">
        <f t="shared" si="1"/>
        <v>43609.208333333328</v>
      </c>
      <c r="N32" s="9">
        <f t="shared" si="2"/>
        <v>43614.208333333328</v>
      </c>
      <c r="O32" t="b">
        <v>0</v>
      </c>
      <c r="P32" t="b">
        <v>0</v>
      </c>
      <c r="Q32" t="s">
        <v>71</v>
      </c>
      <c r="R32">
        <f t="shared" si="3"/>
        <v>112.05426356589147</v>
      </c>
      <c r="S32" t="str" cm="1">
        <f t="array" ref="S32:T32">_xlfn.TEXTSPLIT(Q32, 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6">
        <f t="shared" si="0"/>
        <v>2.1</v>
      </c>
      <c r="G33" t="s">
        <v>20</v>
      </c>
      <c r="H33">
        <v>226</v>
      </c>
      <c r="I33" t="s">
        <v>40</v>
      </c>
      <c r="J33" t="s">
        <v>41</v>
      </c>
      <c r="K33">
        <v>1451973600</v>
      </c>
      <c r="L33">
        <v>1454392800</v>
      </c>
      <c r="M33" s="9">
        <f t="shared" si="1"/>
        <v>42374.25</v>
      </c>
      <c r="N33" s="9">
        <f t="shared" si="2"/>
        <v>42402.25</v>
      </c>
      <c r="O33" t="b">
        <v>0</v>
      </c>
      <c r="P33" t="b">
        <v>0</v>
      </c>
      <c r="Q33" t="s">
        <v>89</v>
      </c>
      <c r="R33">
        <f t="shared" si="3"/>
        <v>48.008849557522126</v>
      </c>
      <c r="S33" t="str" cm="1">
        <f t="array" ref="S33:T33">_xlfn.TEXTSPLIT(Q33, 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6">
        <f t="shared" si="0"/>
        <v>-0.13192079207920793</v>
      </c>
      <c r="G34" t="s">
        <v>14</v>
      </c>
      <c r="H34">
        <v>2307</v>
      </c>
      <c r="I34" t="s">
        <v>107</v>
      </c>
      <c r="J34" t="s">
        <v>108</v>
      </c>
      <c r="K34">
        <v>1515564000</v>
      </c>
      <c r="L34">
        <v>1517896800</v>
      </c>
      <c r="M34" s="9">
        <f t="shared" si="1"/>
        <v>43110.25</v>
      </c>
      <c r="N34" s="9">
        <f t="shared" si="2"/>
        <v>43137.25</v>
      </c>
      <c r="O34" t="b">
        <v>0</v>
      </c>
      <c r="P34" t="b">
        <v>0</v>
      </c>
      <c r="Q34" t="s">
        <v>42</v>
      </c>
      <c r="R34">
        <f t="shared" si="3"/>
        <v>38.004334633723452</v>
      </c>
      <c r="S34" t="str" cm="1">
        <f t="array" ref="S34:T34">_xlfn.TEXTSPLIT(Q34, 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6">
        <f t="shared" si="0"/>
        <v>2.7782071713147412</v>
      </c>
      <c r="G35" t="s">
        <v>20</v>
      </c>
      <c r="H35">
        <v>5419</v>
      </c>
      <c r="I35" t="s">
        <v>21</v>
      </c>
      <c r="J35" t="s">
        <v>22</v>
      </c>
      <c r="K35">
        <v>1412485200</v>
      </c>
      <c r="L35">
        <v>1415685600</v>
      </c>
      <c r="M35" s="9">
        <f t="shared" si="1"/>
        <v>41917.208333333336</v>
      </c>
      <c r="N35" s="9">
        <f t="shared" si="2"/>
        <v>41954.25</v>
      </c>
      <c r="O35" t="b">
        <v>0</v>
      </c>
      <c r="P35" t="b">
        <v>0</v>
      </c>
      <c r="Q35" t="s">
        <v>33</v>
      </c>
      <c r="R35">
        <f t="shared" si="3"/>
        <v>35.000184535892231</v>
      </c>
      <c r="S35" t="str" cm="1">
        <f t="array" ref="S35:T35">_xlfn.TEXTSPLIT(Q35, 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6">
        <f t="shared" si="0"/>
        <v>0.50806451612903225</v>
      </c>
      <c r="G36" t="s">
        <v>20</v>
      </c>
      <c r="H36">
        <v>165</v>
      </c>
      <c r="I36" t="s">
        <v>21</v>
      </c>
      <c r="J36" t="s">
        <v>22</v>
      </c>
      <c r="K36">
        <v>1490245200</v>
      </c>
      <c r="L36">
        <v>1490677200</v>
      </c>
      <c r="M36" s="9">
        <f t="shared" si="1"/>
        <v>42817.208333333328</v>
      </c>
      <c r="N36" s="9">
        <f t="shared" si="2"/>
        <v>42822.208333333328</v>
      </c>
      <c r="O36" t="b">
        <v>0</v>
      </c>
      <c r="P36" t="b">
        <v>0</v>
      </c>
      <c r="Q36" t="s">
        <v>42</v>
      </c>
      <c r="R36">
        <f t="shared" si="3"/>
        <v>85</v>
      </c>
      <c r="S36" t="str" cm="1">
        <f t="array" ref="S36:T36">_xlfn.TEXTSPLIT(Q36, 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6">
        <f t="shared" si="0"/>
        <v>0.50301195219123507</v>
      </c>
      <c r="G37" t="s">
        <v>20</v>
      </c>
      <c r="H37">
        <v>1965</v>
      </c>
      <c r="I37" t="s">
        <v>36</v>
      </c>
      <c r="J37" t="s">
        <v>37</v>
      </c>
      <c r="K37">
        <v>1547877600</v>
      </c>
      <c r="L37">
        <v>1551506400</v>
      </c>
      <c r="M37" s="9">
        <f t="shared" si="1"/>
        <v>43484.25</v>
      </c>
      <c r="N37" s="9">
        <f t="shared" si="2"/>
        <v>43526.25</v>
      </c>
      <c r="O37" t="b">
        <v>0</v>
      </c>
      <c r="P37" t="b">
        <v>1</v>
      </c>
      <c r="Q37" t="s">
        <v>53</v>
      </c>
      <c r="R37">
        <f t="shared" si="3"/>
        <v>95.993893129770996</v>
      </c>
      <c r="S37" t="str" cm="1">
        <f t="array" ref="S37:T37">_xlfn.TEXTSPLIT(Q37, 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6">
        <f t="shared" si="0"/>
        <v>0.57285714285714284</v>
      </c>
      <c r="G38" t="s">
        <v>20</v>
      </c>
      <c r="H38">
        <v>16</v>
      </c>
      <c r="I38" t="s">
        <v>21</v>
      </c>
      <c r="J38" t="s">
        <v>22</v>
      </c>
      <c r="K38">
        <v>1298700000</v>
      </c>
      <c r="L38">
        <v>1300856400</v>
      </c>
      <c r="M38" s="9">
        <f t="shared" si="1"/>
        <v>40600.25</v>
      </c>
      <c r="N38" s="9">
        <f t="shared" si="2"/>
        <v>40625.208333333336</v>
      </c>
      <c r="O38" t="b">
        <v>0</v>
      </c>
      <c r="P38" t="b">
        <v>0</v>
      </c>
      <c r="Q38" t="s">
        <v>33</v>
      </c>
      <c r="R38">
        <f t="shared" si="3"/>
        <v>68.8125</v>
      </c>
      <c r="S38" t="str" cm="1">
        <f t="array" ref="S38:T38">_xlfn.TEXTSPLIT(Q38, 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6">
        <f t="shared" si="0"/>
        <v>0.39987654320987653</v>
      </c>
      <c r="G39" t="s">
        <v>20</v>
      </c>
      <c r="H39">
        <v>107</v>
      </c>
      <c r="I39" t="s">
        <v>21</v>
      </c>
      <c r="J39" t="s">
        <v>22</v>
      </c>
      <c r="K39">
        <v>1570338000</v>
      </c>
      <c r="L39">
        <v>1573192800</v>
      </c>
      <c r="M39" s="9">
        <f t="shared" si="1"/>
        <v>43744.208333333328</v>
      </c>
      <c r="N39" s="9">
        <f t="shared" si="2"/>
        <v>43777.25</v>
      </c>
      <c r="O39" t="b">
        <v>0</v>
      </c>
      <c r="P39" t="b">
        <v>1</v>
      </c>
      <c r="Q39" t="s">
        <v>119</v>
      </c>
      <c r="R39">
        <f t="shared" si="3"/>
        <v>105.97196261682242</v>
      </c>
      <c r="S39" t="str" cm="1">
        <f t="array" ref="S39:T39">_xlfn.TEXTSPLIT(Q39, 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6">
        <f t="shared" si="0"/>
        <v>2.2532258064516131</v>
      </c>
      <c r="G40" t="s">
        <v>20</v>
      </c>
      <c r="H40">
        <v>134</v>
      </c>
      <c r="I40" t="s">
        <v>21</v>
      </c>
      <c r="J40" t="s">
        <v>22</v>
      </c>
      <c r="K40">
        <v>1287378000</v>
      </c>
      <c r="L40">
        <v>1287810000</v>
      </c>
      <c r="M40" s="9">
        <f t="shared" si="1"/>
        <v>40469.208333333336</v>
      </c>
      <c r="N40" s="9">
        <f t="shared" si="2"/>
        <v>40474.208333333336</v>
      </c>
      <c r="O40" t="b">
        <v>0</v>
      </c>
      <c r="P40" t="b">
        <v>0</v>
      </c>
      <c r="Q40" t="s">
        <v>122</v>
      </c>
      <c r="R40">
        <f t="shared" si="3"/>
        <v>75.261194029850742</v>
      </c>
      <c r="S40" t="str" cm="1">
        <f t="array" ref="S40:T40">_xlfn.TEXTSPLIT(Q40, 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6">
        <f t="shared" si="0"/>
        <v>-0.49222222222222223</v>
      </c>
      <c r="G41" t="s">
        <v>14</v>
      </c>
      <c r="H41">
        <v>88</v>
      </c>
      <c r="I41" t="s">
        <v>36</v>
      </c>
      <c r="J41" t="s">
        <v>37</v>
      </c>
      <c r="K41">
        <v>1361772000</v>
      </c>
      <c r="L41">
        <v>1362978000</v>
      </c>
      <c r="M41" s="9">
        <f t="shared" si="1"/>
        <v>41330.25</v>
      </c>
      <c r="N41" s="9">
        <f t="shared" si="2"/>
        <v>41344.208333333336</v>
      </c>
      <c r="O41" t="b">
        <v>0</v>
      </c>
      <c r="P41" t="b">
        <v>0</v>
      </c>
      <c r="Q41" t="s">
        <v>33</v>
      </c>
      <c r="R41">
        <f t="shared" si="3"/>
        <v>57.125</v>
      </c>
      <c r="S41" t="str" cm="1">
        <f t="array" ref="S41:T41">_xlfn.TEXTSPLIT(Q41, 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6">
        <f t="shared" si="0"/>
        <v>0.69068181818181817</v>
      </c>
      <c r="G42" t="s">
        <v>20</v>
      </c>
      <c r="H42">
        <v>198</v>
      </c>
      <c r="I42" t="s">
        <v>21</v>
      </c>
      <c r="J42" t="s">
        <v>22</v>
      </c>
      <c r="K42">
        <v>1275714000</v>
      </c>
      <c r="L42">
        <v>1277355600</v>
      </c>
      <c r="M42" s="9">
        <f t="shared" si="1"/>
        <v>40334.208333333336</v>
      </c>
      <c r="N42" s="9">
        <f t="shared" si="2"/>
        <v>40353.208333333336</v>
      </c>
      <c r="O42" t="b">
        <v>0</v>
      </c>
      <c r="P42" t="b">
        <v>1</v>
      </c>
      <c r="Q42" t="s">
        <v>65</v>
      </c>
      <c r="R42">
        <f t="shared" si="3"/>
        <v>75.141414141414145</v>
      </c>
      <c r="S42" t="str" cm="1">
        <f t="array" ref="S42:T42">_xlfn.TEXTSPLIT(Q42, 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6">
        <f t="shared" si="0"/>
        <v>1.1292857142857142</v>
      </c>
      <c r="G43" t="s">
        <v>20</v>
      </c>
      <c r="H43">
        <v>111</v>
      </c>
      <c r="I43" t="s">
        <v>107</v>
      </c>
      <c r="J43" t="s">
        <v>108</v>
      </c>
      <c r="K43">
        <v>1346734800</v>
      </c>
      <c r="L43">
        <v>1348981200</v>
      </c>
      <c r="M43" s="9">
        <f t="shared" si="1"/>
        <v>41156.208333333336</v>
      </c>
      <c r="N43" s="9">
        <f t="shared" si="2"/>
        <v>41182.208333333336</v>
      </c>
      <c r="O43" t="b">
        <v>0</v>
      </c>
      <c r="P43" t="b">
        <v>1</v>
      </c>
      <c r="Q43" t="s">
        <v>23</v>
      </c>
      <c r="R43">
        <f t="shared" si="3"/>
        <v>107.42342342342343</v>
      </c>
      <c r="S43" t="str" cm="1">
        <f t="array" ref="S43:T43">_xlfn.TEXTSPLIT(Q43, 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6">
        <f t="shared" si="0"/>
        <v>3.4394444444444443</v>
      </c>
      <c r="G44" t="s">
        <v>20</v>
      </c>
      <c r="H44">
        <v>222</v>
      </c>
      <c r="I44" t="s">
        <v>21</v>
      </c>
      <c r="J44" t="s">
        <v>22</v>
      </c>
      <c r="K44">
        <v>1309755600</v>
      </c>
      <c r="L44">
        <v>1310533200</v>
      </c>
      <c r="M44" s="9">
        <f t="shared" si="1"/>
        <v>40728.208333333336</v>
      </c>
      <c r="N44" s="9">
        <f t="shared" si="2"/>
        <v>40737.208333333336</v>
      </c>
      <c r="O44" t="b">
        <v>0</v>
      </c>
      <c r="P44" t="b">
        <v>0</v>
      </c>
      <c r="Q44" t="s">
        <v>17</v>
      </c>
      <c r="R44">
        <f t="shared" si="3"/>
        <v>35.995495495495497</v>
      </c>
      <c r="S44" t="str" cm="1">
        <f t="array" ref="S44:T44">_xlfn.TEXTSPLIT(Q44, 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6">
        <f t="shared" si="0"/>
        <v>0.85939024390243901</v>
      </c>
      <c r="G45" t="s">
        <v>20</v>
      </c>
      <c r="H45">
        <v>6212</v>
      </c>
      <c r="I45" t="s">
        <v>21</v>
      </c>
      <c r="J45" t="s">
        <v>22</v>
      </c>
      <c r="K45">
        <v>1406178000</v>
      </c>
      <c r="L45">
        <v>1407560400</v>
      </c>
      <c r="M45" s="9">
        <f t="shared" si="1"/>
        <v>41844.208333333336</v>
      </c>
      <c r="N45" s="9">
        <f t="shared" si="2"/>
        <v>41860.208333333336</v>
      </c>
      <c r="O45" t="b">
        <v>0</v>
      </c>
      <c r="P45" t="b">
        <v>0</v>
      </c>
      <c r="Q45" t="s">
        <v>133</v>
      </c>
      <c r="R45">
        <f t="shared" si="3"/>
        <v>26.998873148744366</v>
      </c>
      <c r="S45" t="str" cm="1">
        <f t="array" ref="S45:T45">_xlfn.TEXTSPLIT(Q45, 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6">
        <f t="shared" si="0"/>
        <v>5.5881249999999998</v>
      </c>
      <c r="G46" t="s">
        <v>20</v>
      </c>
      <c r="H46">
        <v>98</v>
      </c>
      <c r="I46" t="s">
        <v>36</v>
      </c>
      <c r="J46" t="s">
        <v>37</v>
      </c>
      <c r="K46">
        <v>1552798800</v>
      </c>
      <c r="L46">
        <v>1552885200</v>
      </c>
      <c r="M46" s="9">
        <f t="shared" si="1"/>
        <v>43541.208333333328</v>
      </c>
      <c r="N46" s="9">
        <f t="shared" si="2"/>
        <v>43542.208333333328</v>
      </c>
      <c r="O46" t="b">
        <v>0</v>
      </c>
      <c r="P46" t="b">
        <v>0</v>
      </c>
      <c r="Q46" t="s">
        <v>119</v>
      </c>
      <c r="R46">
        <f t="shared" si="3"/>
        <v>107.56122448979592</v>
      </c>
      <c r="S46" t="str" cm="1">
        <f t="array" ref="S46:T46">_xlfn.TEXTSPLIT(Q46, 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6">
        <f t="shared" si="0"/>
        <v>-0.52315789473684216</v>
      </c>
      <c r="G47" t="s">
        <v>14</v>
      </c>
      <c r="H47">
        <v>48</v>
      </c>
      <c r="I47" t="s">
        <v>21</v>
      </c>
      <c r="J47" t="s">
        <v>22</v>
      </c>
      <c r="K47">
        <v>1478062800</v>
      </c>
      <c r="L47">
        <v>1479362400</v>
      </c>
      <c r="M47" s="9">
        <f t="shared" si="1"/>
        <v>42676.208333333328</v>
      </c>
      <c r="N47" s="9">
        <f t="shared" si="2"/>
        <v>42691.25</v>
      </c>
      <c r="O47" t="b">
        <v>0</v>
      </c>
      <c r="P47" t="b">
        <v>1</v>
      </c>
      <c r="Q47" t="s">
        <v>33</v>
      </c>
      <c r="R47">
        <f t="shared" si="3"/>
        <v>94.375</v>
      </c>
      <c r="S47" t="str" cm="1">
        <f t="array" ref="S47:T47">_xlfn.TEXTSPLIT(Q47, 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6">
        <f t="shared" si="0"/>
        <v>0.14783783783783783</v>
      </c>
      <c r="G48" t="s">
        <v>20</v>
      </c>
      <c r="H48">
        <v>92</v>
      </c>
      <c r="I48" t="s">
        <v>21</v>
      </c>
      <c r="J48" t="s">
        <v>22</v>
      </c>
      <c r="K48">
        <v>1278565200</v>
      </c>
      <c r="L48">
        <v>1280552400</v>
      </c>
      <c r="M48" s="9">
        <f t="shared" si="1"/>
        <v>40367.208333333336</v>
      </c>
      <c r="N48" s="9">
        <f t="shared" si="2"/>
        <v>40390.208333333336</v>
      </c>
      <c r="O48" t="b">
        <v>0</v>
      </c>
      <c r="P48" t="b">
        <v>0</v>
      </c>
      <c r="Q48" t="s">
        <v>23</v>
      </c>
      <c r="R48">
        <f t="shared" si="3"/>
        <v>46.163043478260867</v>
      </c>
      <c r="S48" t="str" cm="1">
        <f t="array" ref="S48:T48">_xlfn.TEXTSPLIT(Q48, 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6">
        <f t="shared" si="0"/>
        <v>3.7526666666666668</v>
      </c>
      <c r="G49" t="s">
        <v>20</v>
      </c>
      <c r="H49">
        <v>149</v>
      </c>
      <c r="I49" t="s">
        <v>21</v>
      </c>
      <c r="J49" t="s">
        <v>22</v>
      </c>
      <c r="K49">
        <v>1396069200</v>
      </c>
      <c r="L49">
        <v>1398661200</v>
      </c>
      <c r="M49" s="9">
        <f t="shared" si="1"/>
        <v>41727.208333333336</v>
      </c>
      <c r="N49" s="9">
        <f t="shared" si="2"/>
        <v>41757.208333333336</v>
      </c>
      <c r="O49" t="b">
        <v>0</v>
      </c>
      <c r="P49" t="b">
        <v>0</v>
      </c>
      <c r="Q49" t="s">
        <v>33</v>
      </c>
      <c r="R49">
        <f t="shared" si="3"/>
        <v>47.845637583892618</v>
      </c>
      <c r="S49" t="str" cm="1">
        <f t="array" ref="S49:T49">_xlfn.TEXTSPLIT(Q49, 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6">
        <f t="shared" si="0"/>
        <v>2.86972972972973</v>
      </c>
      <c r="G50" t="s">
        <v>20</v>
      </c>
      <c r="H50">
        <v>2431</v>
      </c>
      <c r="I50" t="s">
        <v>21</v>
      </c>
      <c r="J50" t="s">
        <v>22</v>
      </c>
      <c r="K50">
        <v>1435208400</v>
      </c>
      <c r="L50">
        <v>1436245200</v>
      </c>
      <c r="M50" s="9">
        <f t="shared" si="1"/>
        <v>42180.208333333328</v>
      </c>
      <c r="N50" s="9">
        <f t="shared" si="2"/>
        <v>42192.208333333328</v>
      </c>
      <c r="O50" t="b">
        <v>0</v>
      </c>
      <c r="P50" t="b">
        <v>0</v>
      </c>
      <c r="Q50" t="s">
        <v>33</v>
      </c>
      <c r="R50">
        <f t="shared" si="3"/>
        <v>53.007815713698065</v>
      </c>
      <c r="S50" t="str" cm="1">
        <f t="array" ref="S50:T50">_xlfn.TEXTSPLIT(Q50, 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6">
        <f t="shared" si="0"/>
        <v>0.89624999999999999</v>
      </c>
      <c r="G51" t="s">
        <v>20</v>
      </c>
      <c r="H51">
        <v>303</v>
      </c>
      <c r="I51" t="s">
        <v>21</v>
      </c>
      <c r="J51" t="s">
        <v>22</v>
      </c>
      <c r="K51">
        <v>1571547600</v>
      </c>
      <c r="L51">
        <v>1575439200</v>
      </c>
      <c r="M51" s="9">
        <f t="shared" si="1"/>
        <v>43758.208333333328</v>
      </c>
      <c r="N51" s="9">
        <f t="shared" si="2"/>
        <v>43803.25</v>
      </c>
      <c r="O51" t="b">
        <v>0</v>
      </c>
      <c r="P51" t="b">
        <v>0</v>
      </c>
      <c r="Q51" t="s">
        <v>23</v>
      </c>
      <c r="R51">
        <f t="shared" si="3"/>
        <v>45.059405940594061</v>
      </c>
      <c r="S51" t="str" cm="1">
        <f t="array" ref="S51:T51">_xlfn.TEXTSPLIT(Q51, 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6">
        <f t="shared" si="0"/>
        <v>-0.98</v>
      </c>
      <c r="G52" t="s">
        <v>14</v>
      </c>
      <c r="H52">
        <v>1</v>
      </c>
      <c r="I52" t="s">
        <v>107</v>
      </c>
      <c r="J52" t="s">
        <v>108</v>
      </c>
      <c r="K52">
        <v>1375333200</v>
      </c>
      <c r="L52">
        <v>1377752400</v>
      </c>
      <c r="M52" s="9">
        <f t="shared" si="1"/>
        <v>41487.208333333336</v>
      </c>
      <c r="N52" s="9">
        <f t="shared" si="2"/>
        <v>41515.208333333336</v>
      </c>
      <c r="O52" t="b">
        <v>0</v>
      </c>
      <c r="P52" t="b">
        <v>0</v>
      </c>
      <c r="Q52" t="s">
        <v>148</v>
      </c>
      <c r="R52">
        <f t="shared" si="3"/>
        <v>2</v>
      </c>
      <c r="S52" t="str" cm="1">
        <f t="array" ref="S52:T52">_xlfn.TEXTSPLIT(Q52, 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6">
        <f t="shared" si="0"/>
        <v>-8.1321948134092353E-2</v>
      </c>
      <c r="G53" t="s">
        <v>14</v>
      </c>
      <c r="H53">
        <v>1467</v>
      </c>
      <c r="I53" t="s">
        <v>40</v>
      </c>
      <c r="J53" t="s">
        <v>41</v>
      </c>
      <c r="K53">
        <v>1332824400</v>
      </c>
      <c r="L53">
        <v>1334206800</v>
      </c>
      <c r="M53" s="9">
        <f t="shared" si="1"/>
        <v>40995.208333333336</v>
      </c>
      <c r="N53" s="9">
        <f t="shared" si="2"/>
        <v>41011.208333333336</v>
      </c>
      <c r="O53" t="b">
        <v>0</v>
      </c>
      <c r="P53" t="b">
        <v>1</v>
      </c>
      <c r="Q53" t="s">
        <v>65</v>
      </c>
      <c r="R53">
        <f t="shared" si="3"/>
        <v>99.006816632583508</v>
      </c>
      <c r="S53" t="str" cm="1">
        <f t="array" ref="S53:T53">_xlfn.TEXTSPLIT(Q53, 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6">
        <f t="shared" si="0"/>
        <v>-0.65847222222222224</v>
      </c>
      <c r="G54" t="s">
        <v>14</v>
      </c>
      <c r="H54">
        <v>75</v>
      </c>
      <c r="I54" t="s">
        <v>21</v>
      </c>
      <c r="J54" t="s">
        <v>22</v>
      </c>
      <c r="K54">
        <v>1284526800</v>
      </c>
      <c r="L54">
        <v>1284872400</v>
      </c>
      <c r="M54" s="9">
        <f t="shared" si="1"/>
        <v>40436.208333333336</v>
      </c>
      <c r="N54" s="9">
        <f t="shared" si="2"/>
        <v>40440.208333333336</v>
      </c>
      <c r="O54" t="b">
        <v>0</v>
      </c>
      <c r="P54" t="b">
        <v>0</v>
      </c>
      <c r="Q54" t="s">
        <v>33</v>
      </c>
      <c r="R54">
        <f t="shared" si="3"/>
        <v>32.786666666666669</v>
      </c>
      <c r="S54" t="str" cm="1">
        <f t="array" ref="S54:T54">_xlfn.TEXTSPLIT(Q54, 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6">
        <f t="shared" si="0"/>
        <v>0.40409090909090911</v>
      </c>
      <c r="G55" t="s">
        <v>20</v>
      </c>
      <c r="H55">
        <v>209</v>
      </c>
      <c r="I55" t="s">
        <v>21</v>
      </c>
      <c r="J55" t="s">
        <v>22</v>
      </c>
      <c r="K55">
        <v>1400562000</v>
      </c>
      <c r="L55">
        <v>1403931600</v>
      </c>
      <c r="M55" s="9">
        <f t="shared" si="1"/>
        <v>41779.208333333336</v>
      </c>
      <c r="N55" s="9">
        <f t="shared" si="2"/>
        <v>41818.208333333336</v>
      </c>
      <c r="O55" t="b">
        <v>0</v>
      </c>
      <c r="P55" t="b">
        <v>0</v>
      </c>
      <c r="Q55" t="s">
        <v>53</v>
      </c>
      <c r="R55">
        <f t="shared" si="3"/>
        <v>59.119617224880386</v>
      </c>
      <c r="S55" t="str" cm="1">
        <f t="array" ref="S55:T55">_xlfn.TEXTSPLIT(Q55, 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6">
        <f t="shared" si="0"/>
        <v>-0.10133333333333333</v>
      </c>
      <c r="G56" t="s">
        <v>14</v>
      </c>
      <c r="H56">
        <v>120</v>
      </c>
      <c r="I56" t="s">
        <v>21</v>
      </c>
      <c r="J56" t="s">
        <v>22</v>
      </c>
      <c r="K56">
        <v>1520748000</v>
      </c>
      <c r="L56">
        <v>1521262800</v>
      </c>
      <c r="M56" s="9">
        <f t="shared" si="1"/>
        <v>43170.25</v>
      </c>
      <c r="N56" s="9">
        <f t="shared" si="2"/>
        <v>43176.208333333328</v>
      </c>
      <c r="O56" t="b">
        <v>0</v>
      </c>
      <c r="P56" t="b">
        <v>0</v>
      </c>
      <c r="Q56" t="s">
        <v>65</v>
      </c>
      <c r="R56">
        <f t="shared" si="3"/>
        <v>44.93333333333333</v>
      </c>
      <c r="S56" t="str" cm="1">
        <f t="array" ref="S56:T56">_xlfn.TEXTSPLIT(Q56, 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6">
        <f t="shared" si="0"/>
        <v>0.77969696969696967</v>
      </c>
      <c r="G57" t="s">
        <v>20</v>
      </c>
      <c r="H57">
        <v>131</v>
      </c>
      <c r="I57" t="s">
        <v>21</v>
      </c>
      <c r="J57" t="s">
        <v>22</v>
      </c>
      <c r="K57">
        <v>1532926800</v>
      </c>
      <c r="L57">
        <v>1533358800</v>
      </c>
      <c r="M57" s="9">
        <f t="shared" si="1"/>
        <v>43311.208333333328</v>
      </c>
      <c r="N57" s="9">
        <f t="shared" si="2"/>
        <v>43316.208333333328</v>
      </c>
      <c r="O57" t="b">
        <v>0</v>
      </c>
      <c r="P57" t="b">
        <v>0</v>
      </c>
      <c r="Q57" t="s">
        <v>159</v>
      </c>
      <c r="R57">
        <f t="shared" si="3"/>
        <v>89.664122137404576</v>
      </c>
      <c r="S57" t="str" cm="1">
        <f t="array" ref="S57:T57">_xlfn.TEXTSPLIT(Q57, 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6">
        <f t="shared" si="0"/>
        <v>0.43662499999999999</v>
      </c>
      <c r="G58" t="s">
        <v>20</v>
      </c>
      <c r="H58">
        <v>164</v>
      </c>
      <c r="I58" t="s">
        <v>21</v>
      </c>
      <c r="J58" t="s">
        <v>22</v>
      </c>
      <c r="K58">
        <v>1420869600</v>
      </c>
      <c r="L58">
        <v>1421474400</v>
      </c>
      <c r="M58" s="9">
        <f t="shared" si="1"/>
        <v>42014.25</v>
      </c>
      <c r="N58" s="9">
        <f t="shared" si="2"/>
        <v>42021.25</v>
      </c>
      <c r="O58" t="b">
        <v>0</v>
      </c>
      <c r="P58" t="b">
        <v>0</v>
      </c>
      <c r="Q58" t="s">
        <v>65</v>
      </c>
      <c r="R58">
        <f t="shared" si="3"/>
        <v>70.079268292682926</v>
      </c>
      <c r="S58" t="str" cm="1">
        <f t="array" ref="S58:T58">_xlfn.TEXTSPLIT(Q58, 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6">
        <f t="shared" si="0"/>
        <v>1.1527586206896552</v>
      </c>
      <c r="G59" t="s">
        <v>20</v>
      </c>
      <c r="H59">
        <v>201</v>
      </c>
      <c r="I59" t="s">
        <v>21</v>
      </c>
      <c r="J59" t="s">
        <v>22</v>
      </c>
      <c r="K59">
        <v>1504242000</v>
      </c>
      <c r="L59">
        <v>1505278800</v>
      </c>
      <c r="M59" s="9">
        <f t="shared" si="1"/>
        <v>42979.208333333328</v>
      </c>
      <c r="N59" s="9">
        <f t="shared" si="2"/>
        <v>42991.208333333328</v>
      </c>
      <c r="O59" t="b">
        <v>0</v>
      </c>
      <c r="P59" t="b">
        <v>0</v>
      </c>
      <c r="Q59" t="s">
        <v>89</v>
      </c>
      <c r="R59">
        <f t="shared" si="3"/>
        <v>31.059701492537314</v>
      </c>
      <c r="S59" t="str" cm="1">
        <f t="array" ref="S59:T59">_xlfn.TEXTSPLIT(Q59, 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6">
        <f t="shared" si="0"/>
        <v>1.2711111111111111</v>
      </c>
      <c r="G60" t="s">
        <v>20</v>
      </c>
      <c r="H60">
        <v>211</v>
      </c>
      <c r="I60" t="s">
        <v>21</v>
      </c>
      <c r="J60" t="s">
        <v>22</v>
      </c>
      <c r="K60">
        <v>1442811600</v>
      </c>
      <c r="L60">
        <v>1443934800</v>
      </c>
      <c r="M60" s="9">
        <f t="shared" si="1"/>
        <v>42268.208333333328</v>
      </c>
      <c r="N60" s="9">
        <f t="shared" si="2"/>
        <v>42281.208333333328</v>
      </c>
      <c r="O60" t="b">
        <v>0</v>
      </c>
      <c r="P60" t="b">
        <v>0</v>
      </c>
      <c r="Q60" t="s">
        <v>33</v>
      </c>
      <c r="R60">
        <f t="shared" si="3"/>
        <v>29.061611374407583</v>
      </c>
      <c r="S60" t="str" cm="1">
        <f t="array" ref="S60:T60">_xlfn.TEXTSPLIT(Q60, 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6">
        <f t="shared" si="0"/>
        <v>1.7507142857142857</v>
      </c>
      <c r="G61" t="s">
        <v>20</v>
      </c>
      <c r="H61">
        <v>128</v>
      </c>
      <c r="I61" t="s">
        <v>21</v>
      </c>
      <c r="J61" t="s">
        <v>22</v>
      </c>
      <c r="K61">
        <v>1497243600</v>
      </c>
      <c r="L61">
        <v>1498539600</v>
      </c>
      <c r="M61" s="9">
        <f t="shared" si="1"/>
        <v>42898.208333333328</v>
      </c>
      <c r="N61" s="9">
        <f t="shared" si="2"/>
        <v>42913.208333333328</v>
      </c>
      <c r="O61" t="b">
        <v>0</v>
      </c>
      <c r="P61" t="b">
        <v>1</v>
      </c>
      <c r="Q61" t="s">
        <v>33</v>
      </c>
      <c r="R61">
        <f t="shared" si="3"/>
        <v>30.0859375</v>
      </c>
      <c r="S61" t="str" cm="1">
        <f t="array" ref="S61:T61">_xlfn.TEXTSPLIT(Q61, 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6">
        <f t="shared" si="0"/>
        <v>0.44370488322717622</v>
      </c>
      <c r="G62" t="s">
        <v>20</v>
      </c>
      <c r="H62">
        <v>1600</v>
      </c>
      <c r="I62" t="s">
        <v>15</v>
      </c>
      <c r="J62" t="s">
        <v>16</v>
      </c>
      <c r="K62">
        <v>1342501200</v>
      </c>
      <c r="L62">
        <v>1342760400</v>
      </c>
      <c r="M62" s="9">
        <f t="shared" si="1"/>
        <v>41107.208333333336</v>
      </c>
      <c r="N62" s="9">
        <f t="shared" si="2"/>
        <v>41110.208333333336</v>
      </c>
      <c r="O62" t="b">
        <v>0</v>
      </c>
      <c r="P62" t="b">
        <v>0</v>
      </c>
      <c r="Q62" t="s">
        <v>33</v>
      </c>
      <c r="R62">
        <f t="shared" si="3"/>
        <v>84.998125000000002</v>
      </c>
      <c r="S62" t="str" cm="1">
        <f t="array" ref="S62:T62">_xlfn.TEXTSPLIT(Q62, 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6">
        <f t="shared" si="0"/>
        <v>-7.2540160642570281E-2</v>
      </c>
      <c r="G63" t="s">
        <v>14</v>
      </c>
      <c r="H63">
        <v>2253</v>
      </c>
      <c r="I63" t="s">
        <v>15</v>
      </c>
      <c r="J63" t="s">
        <v>16</v>
      </c>
      <c r="K63">
        <v>1298268000</v>
      </c>
      <c r="L63">
        <v>1301720400</v>
      </c>
      <c r="M63" s="9">
        <f t="shared" si="1"/>
        <v>40595.25</v>
      </c>
      <c r="N63" s="9">
        <f t="shared" si="2"/>
        <v>40635.208333333336</v>
      </c>
      <c r="O63" t="b">
        <v>0</v>
      </c>
      <c r="P63" t="b">
        <v>0</v>
      </c>
      <c r="Q63" t="s">
        <v>33</v>
      </c>
      <c r="R63">
        <f t="shared" si="3"/>
        <v>82.001775410563695</v>
      </c>
      <c r="S63" t="str" cm="1">
        <f t="array" ref="S63:T63">_xlfn.TEXTSPLIT(Q63, 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6">
        <f t="shared" si="0"/>
        <v>6.226</v>
      </c>
      <c r="G64" t="s">
        <v>20</v>
      </c>
      <c r="H64">
        <v>249</v>
      </c>
      <c r="I64" t="s">
        <v>21</v>
      </c>
      <c r="J64" t="s">
        <v>22</v>
      </c>
      <c r="K64">
        <v>1433480400</v>
      </c>
      <c r="L64">
        <v>1433566800</v>
      </c>
      <c r="M64" s="9">
        <f t="shared" si="1"/>
        <v>42160.208333333328</v>
      </c>
      <c r="N64" s="9">
        <f t="shared" si="2"/>
        <v>42161.208333333328</v>
      </c>
      <c r="O64" t="b">
        <v>0</v>
      </c>
      <c r="P64" t="b">
        <v>0</v>
      </c>
      <c r="Q64" t="s">
        <v>28</v>
      </c>
      <c r="R64">
        <f t="shared" si="3"/>
        <v>58.040160642570278</v>
      </c>
      <c r="S64" t="str" cm="1">
        <f t="array" ref="S64:T64">_xlfn.TEXTSPLIT(Q64, 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6">
        <f t="shared" si="0"/>
        <v>-0.88148936170212766</v>
      </c>
      <c r="G65" t="s">
        <v>14</v>
      </c>
      <c r="H65">
        <v>5</v>
      </c>
      <c r="I65" t="s">
        <v>21</v>
      </c>
      <c r="J65" t="s">
        <v>22</v>
      </c>
      <c r="K65">
        <v>1493355600</v>
      </c>
      <c r="L65">
        <v>1493874000</v>
      </c>
      <c r="M65" s="9">
        <f t="shared" si="1"/>
        <v>42853.208333333328</v>
      </c>
      <c r="N65" s="9">
        <f t="shared" si="2"/>
        <v>42859.208333333328</v>
      </c>
      <c r="O65" t="b">
        <v>0</v>
      </c>
      <c r="P65" t="b">
        <v>0</v>
      </c>
      <c r="Q65" t="s">
        <v>33</v>
      </c>
      <c r="R65">
        <f t="shared" si="3"/>
        <v>111.4</v>
      </c>
      <c r="S65" t="str" cm="1">
        <f t="array" ref="S65:T65">_xlfn.TEXTSPLIT(Q65, 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6">
        <f t="shared" ref="F66:F129" si="4">(E66-D66)/D66</f>
        <v>-2.3571428571428573E-2</v>
      </c>
      <c r="G66" t="s">
        <v>14</v>
      </c>
      <c r="H66">
        <v>38</v>
      </c>
      <c r="I66" t="s">
        <v>21</v>
      </c>
      <c r="J66" t="s">
        <v>22</v>
      </c>
      <c r="K66">
        <v>1530507600</v>
      </c>
      <c r="L66">
        <v>1531803600</v>
      </c>
      <c r="M66" s="9">
        <f t="shared" si="1"/>
        <v>43283.208333333328</v>
      </c>
      <c r="N66" s="9">
        <f t="shared" si="2"/>
        <v>43298.208333333328</v>
      </c>
      <c r="O66" t="b">
        <v>0</v>
      </c>
      <c r="P66" t="b">
        <v>1</v>
      </c>
      <c r="Q66" t="s">
        <v>28</v>
      </c>
      <c r="R66">
        <f t="shared" si="3"/>
        <v>71.94736842105263</v>
      </c>
      <c r="S66" t="str" cm="1">
        <f t="array" ref="S66:T66">_xlfn.TEXTSPLIT(Q66, 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6">
        <f t="shared" si="4"/>
        <v>1.3614754098360655</v>
      </c>
      <c r="G67" t="s">
        <v>20</v>
      </c>
      <c r="H67">
        <v>236</v>
      </c>
      <c r="I67" t="s">
        <v>21</v>
      </c>
      <c r="J67" t="s">
        <v>22</v>
      </c>
      <c r="K67">
        <v>1296108000</v>
      </c>
      <c r="L67">
        <v>1296712800</v>
      </c>
      <c r="M67" s="9">
        <f t="shared" ref="M67:M130" si="5">(((K67/60)/60)/24)+DATE(1970,1,1)</f>
        <v>40570.25</v>
      </c>
      <c r="N67" s="9">
        <f t="shared" ref="N67:N130" si="6">(((L67/60)/60)/24)+DATE(1970,1,1)</f>
        <v>40577.25</v>
      </c>
      <c r="O67" t="b">
        <v>0</v>
      </c>
      <c r="P67" t="b">
        <v>0</v>
      </c>
      <c r="Q67" t="s">
        <v>33</v>
      </c>
      <c r="R67">
        <f t="shared" ref="R67:R130" si="7">IF(H67&gt;0,E67/H67,0)</f>
        <v>61.038135593220339</v>
      </c>
      <c r="S67" t="str" cm="1">
        <f t="array" ref="S67:T67">_xlfn.TEXTSPLIT(Q67, 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6">
        <f t="shared" si="4"/>
        <v>-0.54931034482758623</v>
      </c>
      <c r="G68" t="s">
        <v>14</v>
      </c>
      <c r="H68">
        <v>12</v>
      </c>
      <c r="I68" t="s">
        <v>21</v>
      </c>
      <c r="J68" t="s">
        <v>22</v>
      </c>
      <c r="K68">
        <v>1428469200</v>
      </c>
      <c r="L68">
        <v>1428901200</v>
      </c>
      <c r="M68" s="9">
        <f t="shared" si="5"/>
        <v>42102.208333333328</v>
      </c>
      <c r="N68" s="9">
        <f t="shared" si="6"/>
        <v>42107.208333333328</v>
      </c>
      <c r="O68" t="b">
        <v>0</v>
      </c>
      <c r="P68" t="b">
        <v>1</v>
      </c>
      <c r="Q68" t="s">
        <v>33</v>
      </c>
      <c r="R68">
        <f t="shared" si="7"/>
        <v>108.91666666666667</v>
      </c>
      <c r="S68" t="str" cm="1">
        <f t="array" ref="S68:T68">_xlfn.TEXTSPLIT(Q68, 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6">
        <f t="shared" si="4"/>
        <v>0.62385674931129476</v>
      </c>
      <c r="G69" t="s">
        <v>20</v>
      </c>
      <c r="H69">
        <v>4065</v>
      </c>
      <c r="I69" t="s">
        <v>40</v>
      </c>
      <c r="J69" t="s">
        <v>41</v>
      </c>
      <c r="K69">
        <v>1264399200</v>
      </c>
      <c r="L69">
        <v>1264831200</v>
      </c>
      <c r="M69" s="9">
        <f t="shared" si="5"/>
        <v>40203.25</v>
      </c>
      <c r="N69" s="9">
        <f t="shared" si="6"/>
        <v>40208.25</v>
      </c>
      <c r="O69" t="b">
        <v>0</v>
      </c>
      <c r="P69" t="b">
        <v>1</v>
      </c>
      <c r="Q69" t="s">
        <v>65</v>
      </c>
      <c r="R69">
        <f t="shared" si="7"/>
        <v>29.001722017220171</v>
      </c>
      <c r="S69" t="str" cm="1">
        <f t="array" ref="S69:T69">_xlfn.TEXTSPLIT(Q69, 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6">
        <f t="shared" si="4"/>
        <v>1.5452631578947369</v>
      </c>
      <c r="G70" t="s">
        <v>20</v>
      </c>
      <c r="H70">
        <v>246</v>
      </c>
      <c r="I70" t="s">
        <v>107</v>
      </c>
      <c r="J70" t="s">
        <v>108</v>
      </c>
      <c r="K70">
        <v>1501131600</v>
      </c>
      <c r="L70">
        <v>1505192400</v>
      </c>
      <c r="M70" s="9">
        <f t="shared" si="5"/>
        <v>42943.208333333328</v>
      </c>
      <c r="N70" s="9">
        <f t="shared" si="6"/>
        <v>42990.208333333328</v>
      </c>
      <c r="O70" t="b">
        <v>0</v>
      </c>
      <c r="P70" t="b">
        <v>1</v>
      </c>
      <c r="Q70" t="s">
        <v>33</v>
      </c>
      <c r="R70">
        <f t="shared" si="7"/>
        <v>58.975609756097562</v>
      </c>
      <c r="S70" t="str" cm="1">
        <f t="array" ref="S70:T70">_xlfn.TEXTSPLIT(Q70, 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6">
        <f t="shared" si="4"/>
        <v>-0.75936708860759494</v>
      </c>
      <c r="G71" t="s">
        <v>74</v>
      </c>
      <c r="H71">
        <v>17</v>
      </c>
      <c r="I71" t="s">
        <v>21</v>
      </c>
      <c r="J71" t="s">
        <v>22</v>
      </c>
      <c r="K71">
        <v>1292738400</v>
      </c>
      <c r="L71">
        <v>1295676000</v>
      </c>
      <c r="M71" s="9">
        <f t="shared" si="5"/>
        <v>40531.25</v>
      </c>
      <c r="N71" s="9">
        <f t="shared" si="6"/>
        <v>40565.25</v>
      </c>
      <c r="O71" t="b">
        <v>0</v>
      </c>
      <c r="P71" t="b">
        <v>0</v>
      </c>
      <c r="Q71" t="s">
        <v>33</v>
      </c>
      <c r="R71">
        <f t="shared" si="7"/>
        <v>111.82352941176471</v>
      </c>
      <c r="S71" t="str" cm="1">
        <f t="array" ref="S71:T71">_xlfn.TEXTSPLIT(Q71, 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6">
        <f t="shared" si="4"/>
        <v>0.23741406249999999</v>
      </c>
      <c r="G72" t="s">
        <v>20</v>
      </c>
      <c r="H72">
        <v>2475</v>
      </c>
      <c r="I72" t="s">
        <v>107</v>
      </c>
      <c r="J72" t="s">
        <v>108</v>
      </c>
      <c r="K72">
        <v>1288674000</v>
      </c>
      <c r="L72">
        <v>1292911200</v>
      </c>
      <c r="M72" s="9">
        <f t="shared" si="5"/>
        <v>40484.208333333336</v>
      </c>
      <c r="N72" s="9">
        <f t="shared" si="6"/>
        <v>40533.25</v>
      </c>
      <c r="O72" t="b">
        <v>0</v>
      </c>
      <c r="P72" t="b">
        <v>1</v>
      </c>
      <c r="Q72" t="s">
        <v>33</v>
      </c>
      <c r="R72">
        <f t="shared" si="7"/>
        <v>63.995555555555555</v>
      </c>
      <c r="S72" t="str" cm="1">
        <f t="array" ref="S72:T72">_xlfn.TEXTSPLIT(Q72, 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6">
        <f t="shared" si="4"/>
        <v>8.0666666666666664E-2</v>
      </c>
      <c r="G73" t="s">
        <v>20</v>
      </c>
      <c r="H73">
        <v>76</v>
      </c>
      <c r="I73" t="s">
        <v>21</v>
      </c>
      <c r="J73" t="s">
        <v>22</v>
      </c>
      <c r="K73">
        <v>1575093600</v>
      </c>
      <c r="L73">
        <v>1575439200</v>
      </c>
      <c r="M73" s="9">
        <f t="shared" si="5"/>
        <v>43799.25</v>
      </c>
      <c r="N73" s="9">
        <f t="shared" si="6"/>
        <v>43803.25</v>
      </c>
      <c r="O73" t="b">
        <v>0</v>
      </c>
      <c r="P73" t="b">
        <v>0</v>
      </c>
      <c r="Q73" t="s">
        <v>33</v>
      </c>
      <c r="R73">
        <f t="shared" si="7"/>
        <v>85.315789473684205</v>
      </c>
      <c r="S73" t="str" cm="1">
        <f t="array" ref="S73:T73">_xlfn.TEXTSPLIT(Q73, 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6">
        <f t="shared" si="4"/>
        <v>5.7033333333333331</v>
      </c>
      <c r="G74" t="s">
        <v>20</v>
      </c>
      <c r="H74">
        <v>54</v>
      </c>
      <c r="I74" t="s">
        <v>21</v>
      </c>
      <c r="J74" t="s">
        <v>22</v>
      </c>
      <c r="K74">
        <v>1435726800</v>
      </c>
      <c r="L74">
        <v>1438837200</v>
      </c>
      <c r="M74" s="9">
        <f t="shared" si="5"/>
        <v>42186.208333333328</v>
      </c>
      <c r="N74" s="9">
        <f t="shared" si="6"/>
        <v>42222.208333333328</v>
      </c>
      <c r="O74" t="b">
        <v>0</v>
      </c>
      <c r="P74" t="b">
        <v>0</v>
      </c>
      <c r="Q74" t="s">
        <v>71</v>
      </c>
      <c r="R74">
        <f t="shared" si="7"/>
        <v>74.481481481481481</v>
      </c>
      <c r="S74" t="str" cm="1">
        <f t="array" ref="S74:T74">_xlfn.TEXTSPLIT(Q74, 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6">
        <f t="shared" si="4"/>
        <v>5.609285714285714</v>
      </c>
      <c r="G75" t="s">
        <v>20</v>
      </c>
      <c r="H75">
        <v>88</v>
      </c>
      <c r="I75" t="s">
        <v>21</v>
      </c>
      <c r="J75" t="s">
        <v>22</v>
      </c>
      <c r="K75">
        <v>1480226400</v>
      </c>
      <c r="L75">
        <v>1480485600</v>
      </c>
      <c r="M75" s="9">
        <f t="shared" si="5"/>
        <v>42701.25</v>
      </c>
      <c r="N75" s="9">
        <f t="shared" si="6"/>
        <v>42704.25</v>
      </c>
      <c r="O75" t="b">
        <v>0</v>
      </c>
      <c r="P75" t="b">
        <v>0</v>
      </c>
      <c r="Q75" t="s">
        <v>159</v>
      </c>
      <c r="R75">
        <f t="shared" si="7"/>
        <v>105.14772727272727</v>
      </c>
      <c r="S75" t="str" cm="1">
        <f t="array" ref="S75:T75">_xlfn.TEXTSPLIT(Q75, 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6">
        <f t="shared" si="4"/>
        <v>0.22461538461538461</v>
      </c>
      <c r="G76" t="s">
        <v>20</v>
      </c>
      <c r="H76">
        <v>85</v>
      </c>
      <c r="I76" t="s">
        <v>40</v>
      </c>
      <c r="J76" t="s">
        <v>41</v>
      </c>
      <c r="K76">
        <v>1459054800</v>
      </c>
      <c r="L76">
        <v>1459141200</v>
      </c>
      <c r="M76" s="9">
        <f t="shared" si="5"/>
        <v>42456.208333333328</v>
      </c>
      <c r="N76" s="9">
        <f t="shared" si="6"/>
        <v>42457.208333333328</v>
      </c>
      <c r="O76" t="b">
        <v>0</v>
      </c>
      <c r="P76" t="b">
        <v>0</v>
      </c>
      <c r="Q76" t="s">
        <v>148</v>
      </c>
      <c r="R76">
        <f t="shared" si="7"/>
        <v>56.188235294117646</v>
      </c>
      <c r="S76" t="str" cm="1">
        <f t="array" ref="S76:T76">_xlfn.TEXTSPLIT(Q76, 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6">
        <f t="shared" si="4"/>
        <v>0.50577319587628866</v>
      </c>
      <c r="G77" t="s">
        <v>20</v>
      </c>
      <c r="H77">
        <v>170</v>
      </c>
      <c r="I77" t="s">
        <v>21</v>
      </c>
      <c r="J77" t="s">
        <v>22</v>
      </c>
      <c r="K77">
        <v>1531630800</v>
      </c>
      <c r="L77">
        <v>1532322000</v>
      </c>
      <c r="M77" s="9">
        <f t="shared" si="5"/>
        <v>43296.208333333328</v>
      </c>
      <c r="N77" s="9">
        <f t="shared" si="6"/>
        <v>43304.208333333328</v>
      </c>
      <c r="O77" t="b">
        <v>0</v>
      </c>
      <c r="P77" t="b">
        <v>0</v>
      </c>
      <c r="Q77" t="s">
        <v>122</v>
      </c>
      <c r="R77">
        <f t="shared" si="7"/>
        <v>85.917647058823533</v>
      </c>
      <c r="S77" t="str" cm="1">
        <f t="array" ref="S77:T77">_xlfn.TEXTSPLIT(Q77, 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6">
        <f t="shared" si="4"/>
        <v>-0.21893409275834011</v>
      </c>
      <c r="G78" t="s">
        <v>14</v>
      </c>
      <c r="H78">
        <v>1684</v>
      </c>
      <c r="I78" t="s">
        <v>21</v>
      </c>
      <c r="J78" t="s">
        <v>22</v>
      </c>
      <c r="K78">
        <v>1421992800</v>
      </c>
      <c r="L78">
        <v>1426222800</v>
      </c>
      <c r="M78" s="9">
        <f t="shared" si="5"/>
        <v>42027.25</v>
      </c>
      <c r="N78" s="9">
        <f t="shared" si="6"/>
        <v>42076.208333333328</v>
      </c>
      <c r="O78" t="b">
        <v>1</v>
      </c>
      <c r="P78" t="b">
        <v>1</v>
      </c>
      <c r="Q78" t="s">
        <v>33</v>
      </c>
      <c r="R78">
        <f t="shared" si="7"/>
        <v>57.00296912114014</v>
      </c>
      <c r="S78" t="str" cm="1">
        <f t="array" ref="S78:T78">_xlfn.TEXTSPLIT(Q78, 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6">
        <f t="shared" si="4"/>
        <v>-0.53052631578947373</v>
      </c>
      <c r="G79" t="s">
        <v>14</v>
      </c>
      <c r="H79">
        <v>56</v>
      </c>
      <c r="I79" t="s">
        <v>21</v>
      </c>
      <c r="J79" t="s">
        <v>22</v>
      </c>
      <c r="K79">
        <v>1285563600</v>
      </c>
      <c r="L79">
        <v>1286773200</v>
      </c>
      <c r="M79" s="9">
        <f t="shared" si="5"/>
        <v>40448.208333333336</v>
      </c>
      <c r="N79" s="9">
        <f t="shared" si="6"/>
        <v>40462.208333333336</v>
      </c>
      <c r="O79" t="b">
        <v>0</v>
      </c>
      <c r="P79" t="b">
        <v>1</v>
      </c>
      <c r="Q79" t="s">
        <v>71</v>
      </c>
      <c r="R79">
        <f t="shared" si="7"/>
        <v>79.642857142857139</v>
      </c>
      <c r="S79" t="str" cm="1">
        <f t="array" ref="S79:T79">_xlfn.TEXTSPLIT(Q79, 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6">
        <f t="shared" si="4"/>
        <v>2.008</v>
      </c>
      <c r="G80" t="s">
        <v>20</v>
      </c>
      <c r="H80">
        <v>330</v>
      </c>
      <c r="I80" t="s">
        <v>21</v>
      </c>
      <c r="J80" t="s">
        <v>22</v>
      </c>
      <c r="K80">
        <v>1523854800</v>
      </c>
      <c r="L80">
        <v>1523941200</v>
      </c>
      <c r="M80" s="9">
        <f t="shared" si="5"/>
        <v>43206.208333333328</v>
      </c>
      <c r="N80" s="9">
        <f t="shared" si="6"/>
        <v>43207.208333333328</v>
      </c>
      <c r="O80" t="b">
        <v>0</v>
      </c>
      <c r="P80" t="b">
        <v>0</v>
      </c>
      <c r="Q80" t="s">
        <v>206</v>
      </c>
      <c r="R80">
        <f t="shared" si="7"/>
        <v>41.018181818181816</v>
      </c>
      <c r="S80" t="str" cm="1">
        <f t="array" ref="S80:T80">_xlfn.TEXTSPLIT(Q80, 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6">
        <f t="shared" si="4"/>
        <v>-0.3040138408304498</v>
      </c>
      <c r="G81" t="s">
        <v>14</v>
      </c>
      <c r="H81">
        <v>838</v>
      </c>
      <c r="I81" t="s">
        <v>21</v>
      </c>
      <c r="J81" t="s">
        <v>22</v>
      </c>
      <c r="K81">
        <v>1529125200</v>
      </c>
      <c r="L81">
        <v>1529557200</v>
      </c>
      <c r="M81" s="9">
        <f t="shared" si="5"/>
        <v>43267.208333333328</v>
      </c>
      <c r="N81" s="9">
        <f t="shared" si="6"/>
        <v>43272.208333333328</v>
      </c>
      <c r="O81" t="b">
        <v>0</v>
      </c>
      <c r="P81" t="b">
        <v>0</v>
      </c>
      <c r="Q81" t="s">
        <v>33</v>
      </c>
      <c r="R81">
        <f t="shared" si="7"/>
        <v>48.004773269689736</v>
      </c>
      <c r="S81" t="str" cm="1">
        <f t="array" ref="S81:T81">_xlfn.TEXTSPLIT(Q81, 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6">
        <f t="shared" si="4"/>
        <v>5.374545454545455</v>
      </c>
      <c r="G82" t="s">
        <v>20</v>
      </c>
      <c r="H82">
        <v>127</v>
      </c>
      <c r="I82" t="s">
        <v>21</v>
      </c>
      <c r="J82" t="s">
        <v>22</v>
      </c>
      <c r="K82">
        <v>1503982800</v>
      </c>
      <c r="L82">
        <v>1506574800</v>
      </c>
      <c r="M82" s="9">
        <f t="shared" si="5"/>
        <v>42976.208333333328</v>
      </c>
      <c r="N82" s="9">
        <f t="shared" si="6"/>
        <v>43006.208333333328</v>
      </c>
      <c r="O82" t="b">
        <v>0</v>
      </c>
      <c r="P82" t="b">
        <v>0</v>
      </c>
      <c r="Q82" t="s">
        <v>89</v>
      </c>
      <c r="R82">
        <f t="shared" si="7"/>
        <v>55.212598425196852</v>
      </c>
      <c r="S82" t="str" cm="1">
        <f t="array" ref="S82:T82">_xlfn.TEXTSPLIT(Q82, 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6">
        <f t="shared" si="4"/>
        <v>1.2533928571428572</v>
      </c>
      <c r="G83" t="s">
        <v>20</v>
      </c>
      <c r="H83">
        <v>411</v>
      </c>
      <c r="I83" t="s">
        <v>21</v>
      </c>
      <c r="J83" t="s">
        <v>22</v>
      </c>
      <c r="K83">
        <v>1511416800</v>
      </c>
      <c r="L83">
        <v>1513576800</v>
      </c>
      <c r="M83" s="9">
        <f t="shared" si="5"/>
        <v>43062.25</v>
      </c>
      <c r="N83" s="9">
        <f t="shared" si="6"/>
        <v>43087.25</v>
      </c>
      <c r="O83" t="b">
        <v>0</v>
      </c>
      <c r="P83" t="b">
        <v>0</v>
      </c>
      <c r="Q83" t="s">
        <v>23</v>
      </c>
      <c r="R83">
        <f t="shared" si="7"/>
        <v>92.109489051094897</v>
      </c>
      <c r="S83" t="str" cm="1">
        <f t="array" ref="S83:T83">_xlfn.TEXTSPLIT(Q83, 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6">
        <f t="shared" si="4"/>
        <v>13.973000000000001</v>
      </c>
      <c r="G84" t="s">
        <v>20</v>
      </c>
      <c r="H84">
        <v>180</v>
      </c>
      <c r="I84" t="s">
        <v>40</v>
      </c>
      <c r="J84" t="s">
        <v>41</v>
      </c>
      <c r="K84">
        <v>1547704800</v>
      </c>
      <c r="L84">
        <v>1548309600</v>
      </c>
      <c r="M84" s="9">
        <f t="shared" si="5"/>
        <v>43482.25</v>
      </c>
      <c r="N84" s="9">
        <f t="shared" si="6"/>
        <v>43489.25</v>
      </c>
      <c r="O84" t="b">
        <v>0</v>
      </c>
      <c r="P84" t="b">
        <v>1</v>
      </c>
      <c r="Q84" t="s">
        <v>89</v>
      </c>
      <c r="R84">
        <f t="shared" si="7"/>
        <v>83.183333333333337</v>
      </c>
      <c r="S84" t="str" cm="1">
        <f t="array" ref="S84:T84">_xlfn.TEXTSPLIT(Q84, 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6">
        <f t="shared" si="4"/>
        <v>-0.62409774436090226</v>
      </c>
      <c r="G85" t="s">
        <v>14</v>
      </c>
      <c r="H85">
        <v>1000</v>
      </c>
      <c r="I85" t="s">
        <v>21</v>
      </c>
      <c r="J85" t="s">
        <v>22</v>
      </c>
      <c r="K85">
        <v>1469682000</v>
      </c>
      <c r="L85">
        <v>1471582800</v>
      </c>
      <c r="M85" s="9">
        <f t="shared" si="5"/>
        <v>42579.208333333328</v>
      </c>
      <c r="N85" s="9">
        <f t="shared" si="6"/>
        <v>42601.208333333328</v>
      </c>
      <c r="O85" t="b">
        <v>0</v>
      </c>
      <c r="P85" t="b">
        <v>0</v>
      </c>
      <c r="Q85" t="s">
        <v>50</v>
      </c>
      <c r="R85">
        <f t="shared" si="7"/>
        <v>39.996000000000002</v>
      </c>
      <c r="S85" t="str" cm="1">
        <f t="array" ref="S85:T85">_xlfn.TEXTSPLIT(Q85, 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6">
        <f t="shared" si="4"/>
        <v>0.32369426751592356</v>
      </c>
      <c r="G86" t="s">
        <v>20</v>
      </c>
      <c r="H86">
        <v>374</v>
      </c>
      <c r="I86" t="s">
        <v>21</v>
      </c>
      <c r="J86" t="s">
        <v>22</v>
      </c>
      <c r="K86">
        <v>1343451600</v>
      </c>
      <c r="L86">
        <v>1344315600</v>
      </c>
      <c r="M86" s="9">
        <f t="shared" si="5"/>
        <v>41118.208333333336</v>
      </c>
      <c r="N86" s="9">
        <f t="shared" si="6"/>
        <v>41128.208333333336</v>
      </c>
      <c r="O86" t="b">
        <v>0</v>
      </c>
      <c r="P86" t="b">
        <v>0</v>
      </c>
      <c r="Q86" t="s">
        <v>65</v>
      </c>
      <c r="R86">
        <f t="shared" si="7"/>
        <v>111.1336898395722</v>
      </c>
      <c r="S86" t="str" cm="1">
        <f t="array" ref="S86:T86">_xlfn.TEXTSPLIT(Q86, 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6">
        <f t="shared" si="4"/>
        <v>0.3122448979591837</v>
      </c>
      <c r="G87" t="s">
        <v>20</v>
      </c>
      <c r="H87">
        <v>71</v>
      </c>
      <c r="I87" t="s">
        <v>26</v>
      </c>
      <c r="J87" t="s">
        <v>27</v>
      </c>
      <c r="K87">
        <v>1315717200</v>
      </c>
      <c r="L87">
        <v>1316408400</v>
      </c>
      <c r="M87" s="9">
        <f t="shared" si="5"/>
        <v>40797.208333333336</v>
      </c>
      <c r="N87" s="9">
        <f t="shared" si="6"/>
        <v>40805.208333333336</v>
      </c>
      <c r="O87" t="b">
        <v>0</v>
      </c>
      <c r="P87" t="b">
        <v>0</v>
      </c>
      <c r="Q87" t="s">
        <v>60</v>
      </c>
      <c r="R87">
        <f t="shared" si="7"/>
        <v>90.563380281690144</v>
      </c>
      <c r="S87" t="str" cm="1">
        <f t="array" ref="S87:T87">_xlfn.TEXTSPLIT(Q87, 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6">
        <f t="shared" si="4"/>
        <v>0.67635135135135138</v>
      </c>
      <c r="G88" t="s">
        <v>20</v>
      </c>
      <c r="H88">
        <v>203</v>
      </c>
      <c r="I88" t="s">
        <v>21</v>
      </c>
      <c r="J88" t="s">
        <v>22</v>
      </c>
      <c r="K88">
        <v>1430715600</v>
      </c>
      <c r="L88">
        <v>1431838800</v>
      </c>
      <c r="M88" s="9">
        <f t="shared" si="5"/>
        <v>42128.208333333328</v>
      </c>
      <c r="N88" s="9">
        <f t="shared" si="6"/>
        <v>42141.208333333328</v>
      </c>
      <c r="O88" t="b">
        <v>1</v>
      </c>
      <c r="P88" t="b">
        <v>0</v>
      </c>
      <c r="Q88" t="s">
        <v>33</v>
      </c>
      <c r="R88">
        <f t="shared" si="7"/>
        <v>61.108374384236456</v>
      </c>
      <c r="S88" t="str" cm="1">
        <f t="array" ref="S88:T88">_xlfn.TEXTSPLIT(Q88, 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6">
        <f t="shared" si="4"/>
        <v>-0.38015113350125945</v>
      </c>
      <c r="G89" t="s">
        <v>14</v>
      </c>
      <c r="H89">
        <v>1482</v>
      </c>
      <c r="I89" t="s">
        <v>26</v>
      </c>
      <c r="J89" t="s">
        <v>27</v>
      </c>
      <c r="K89">
        <v>1299564000</v>
      </c>
      <c r="L89">
        <v>1300510800</v>
      </c>
      <c r="M89" s="9">
        <f t="shared" si="5"/>
        <v>40610.25</v>
      </c>
      <c r="N89" s="9">
        <f t="shared" si="6"/>
        <v>40621.208333333336</v>
      </c>
      <c r="O89" t="b">
        <v>0</v>
      </c>
      <c r="P89" t="b">
        <v>1</v>
      </c>
      <c r="Q89" t="s">
        <v>23</v>
      </c>
      <c r="R89">
        <f t="shared" si="7"/>
        <v>83.022941970310384</v>
      </c>
      <c r="S89" t="str" cm="1">
        <f t="array" ref="S89:T89">_xlfn.TEXTSPLIT(Q89, 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6">
        <f t="shared" si="4"/>
        <v>1.6074999999999999</v>
      </c>
      <c r="G90" t="s">
        <v>20</v>
      </c>
      <c r="H90">
        <v>113</v>
      </c>
      <c r="I90" t="s">
        <v>21</v>
      </c>
      <c r="J90" t="s">
        <v>22</v>
      </c>
      <c r="K90">
        <v>1429160400</v>
      </c>
      <c r="L90">
        <v>1431061200</v>
      </c>
      <c r="M90" s="9">
        <f t="shared" si="5"/>
        <v>42110.208333333328</v>
      </c>
      <c r="N90" s="9">
        <f t="shared" si="6"/>
        <v>42132.208333333328</v>
      </c>
      <c r="O90" t="b">
        <v>0</v>
      </c>
      <c r="P90" t="b">
        <v>0</v>
      </c>
      <c r="Q90" t="s">
        <v>206</v>
      </c>
      <c r="R90">
        <f t="shared" si="7"/>
        <v>110.76106194690266</v>
      </c>
      <c r="S90" t="str" cm="1">
        <f t="array" ref="S90:T90">_xlfn.TEXTSPLIT(Q90, 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6">
        <f t="shared" si="4"/>
        <v>1.5258823529411765</v>
      </c>
      <c r="G91" t="s">
        <v>20</v>
      </c>
      <c r="H91">
        <v>96</v>
      </c>
      <c r="I91" t="s">
        <v>21</v>
      </c>
      <c r="J91" t="s">
        <v>22</v>
      </c>
      <c r="K91">
        <v>1271307600</v>
      </c>
      <c r="L91">
        <v>1271480400</v>
      </c>
      <c r="M91" s="9">
        <f t="shared" si="5"/>
        <v>40283.208333333336</v>
      </c>
      <c r="N91" s="9">
        <f t="shared" si="6"/>
        <v>40285.208333333336</v>
      </c>
      <c r="O91" t="b">
        <v>0</v>
      </c>
      <c r="P91" t="b">
        <v>0</v>
      </c>
      <c r="Q91" t="s">
        <v>33</v>
      </c>
      <c r="R91">
        <f t="shared" si="7"/>
        <v>89.458333333333329</v>
      </c>
      <c r="S91" t="str" cm="1">
        <f t="array" ref="S91:T91">_xlfn.TEXTSPLIT(Q91, 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6">
        <f t="shared" si="4"/>
        <v>-0.21384615384615385</v>
      </c>
      <c r="G92" t="s">
        <v>14</v>
      </c>
      <c r="H92">
        <v>106</v>
      </c>
      <c r="I92" t="s">
        <v>21</v>
      </c>
      <c r="J92" t="s">
        <v>22</v>
      </c>
      <c r="K92">
        <v>1456380000</v>
      </c>
      <c r="L92">
        <v>1456380000</v>
      </c>
      <c r="M92" s="9">
        <f t="shared" si="5"/>
        <v>42425.25</v>
      </c>
      <c r="N92" s="9">
        <f t="shared" si="6"/>
        <v>42425.25</v>
      </c>
      <c r="O92" t="b">
        <v>0</v>
      </c>
      <c r="P92" t="b">
        <v>1</v>
      </c>
      <c r="Q92" t="s">
        <v>33</v>
      </c>
      <c r="R92">
        <f t="shared" si="7"/>
        <v>57.849056603773583</v>
      </c>
      <c r="S92" t="str" cm="1">
        <f t="array" ref="S92:T92">_xlfn.TEXTSPLIT(Q92, 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6">
        <f t="shared" si="4"/>
        <v>-0.51595593000648088</v>
      </c>
      <c r="G93" t="s">
        <v>14</v>
      </c>
      <c r="H93">
        <v>679</v>
      </c>
      <c r="I93" t="s">
        <v>107</v>
      </c>
      <c r="J93" t="s">
        <v>108</v>
      </c>
      <c r="K93">
        <v>1470459600</v>
      </c>
      <c r="L93">
        <v>1472878800</v>
      </c>
      <c r="M93" s="9">
        <f t="shared" si="5"/>
        <v>42588.208333333328</v>
      </c>
      <c r="N93" s="9">
        <f t="shared" si="6"/>
        <v>42616.208333333328</v>
      </c>
      <c r="O93" t="b">
        <v>0</v>
      </c>
      <c r="P93" t="b">
        <v>0</v>
      </c>
      <c r="Q93" t="s">
        <v>206</v>
      </c>
      <c r="R93">
        <f t="shared" si="7"/>
        <v>109.99705449189985</v>
      </c>
      <c r="S93" t="str" cm="1">
        <f t="array" ref="S93:T93">_xlfn.TEXTSPLIT(Q93, 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6">
        <f t="shared" si="4"/>
        <v>1.5887500000000001</v>
      </c>
      <c r="G94" t="s">
        <v>20</v>
      </c>
      <c r="H94">
        <v>498</v>
      </c>
      <c r="I94" t="s">
        <v>98</v>
      </c>
      <c r="J94" t="s">
        <v>99</v>
      </c>
      <c r="K94">
        <v>1277269200</v>
      </c>
      <c r="L94">
        <v>1277355600</v>
      </c>
      <c r="M94" s="9">
        <f t="shared" si="5"/>
        <v>40352.208333333336</v>
      </c>
      <c r="N94" s="9">
        <f t="shared" si="6"/>
        <v>40353.208333333336</v>
      </c>
      <c r="O94" t="b">
        <v>0</v>
      </c>
      <c r="P94" t="b">
        <v>1</v>
      </c>
      <c r="Q94" t="s">
        <v>89</v>
      </c>
      <c r="R94">
        <f t="shared" si="7"/>
        <v>103.96586345381526</v>
      </c>
      <c r="S94" t="str" cm="1">
        <f t="array" ref="S94:T94">_xlfn.TEXTSPLIT(Q94, 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6">
        <f t="shared" si="4"/>
        <v>-0.39451286764705884</v>
      </c>
      <c r="G95" t="s">
        <v>74</v>
      </c>
      <c r="H95">
        <v>610</v>
      </c>
      <c r="I95" t="s">
        <v>21</v>
      </c>
      <c r="J95" t="s">
        <v>22</v>
      </c>
      <c r="K95">
        <v>1350709200</v>
      </c>
      <c r="L95">
        <v>1351054800</v>
      </c>
      <c r="M95" s="9">
        <f t="shared" si="5"/>
        <v>41202.208333333336</v>
      </c>
      <c r="N95" s="9">
        <f t="shared" si="6"/>
        <v>41206.208333333336</v>
      </c>
      <c r="O95" t="b">
        <v>0</v>
      </c>
      <c r="P95" t="b">
        <v>1</v>
      </c>
      <c r="Q95" t="s">
        <v>33</v>
      </c>
      <c r="R95">
        <f t="shared" si="7"/>
        <v>107.99508196721311</v>
      </c>
      <c r="S95" t="str" cm="1">
        <f t="array" ref="S95:T95">_xlfn.TEXTSPLIT(Q95, 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6">
        <f t="shared" si="4"/>
        <v>2.036896551724138</v>
      </c>
      <c r="G96" t="s">
        <v>20</v>
      </c>
      <c r="H96">
        <v>180</v>
      </c>
      <c r="I96" t="s">
        <v>40</v>
      </c>
      <c r="J96" t="s">
        <v>41</v>
      </c>
      <c r="K96">
        <v>1554613200</v>
      </c>
      <c r="L96">
        <v>1555563600</v>
      </c>
      <c r="M96" s="9">
        <f t="shared" si="5"/>
        <v>43562.208333333328</v>
      </c>
      <c r="N96" s="9">
        <f t="shared" si="6"/>
        <v>43573.208333333328</v>
      </c>
      <c r="O96" t="b">
        <v>0</v>
      </c>
      <c r="P96" t="b">
        <v>0</v>
      </c>
      <c r="Q96" t="s">
        <v>28</v>
      </c>
      <c r="R96">
        <f t="shared" si="7"/>
        <v>48.927777777777777</v>
      </c>
      <c r="S96" t="str" cm="1">
        <f t="array" ref="S96:T96">_xlfn.TEXTSPLIT(Q96, 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6">
        <f t="shared" si="4"/>
        <v>0.13</v>
      </c>
      <c r="G97" t="s">
        <v>20</v>
      </c>
      <c r="H97">
        <v>27</v>
      </c>
      <c r="I97" t="s">
        <v>21</v>
      </c>
      <c r="J97" t="s">
        <v>22</v>
      </c>
      <c r="K97">
        <v>1571029200</v>
      </c>
      <c r="L97">
        <v>1571634000</v>
      </c>
      <c r="M97" s="9">
        <f t="shared" si="5"/>
        <v>43752.208333333328</v>
      </c>
      <c r="N97" s="9">
        <f t="shared" si="6"/>
        <v>43759.208333333328</v>
      </c>
      <c r="O97" t="b">
        <v>0</v>
      </c>
      <c r="P97" t="b">
        <v>0</v>
      </c>
      <c r="Q97" t="s">
        <v>42</v>
      </c>
      <c r="R97">
        <f t="shared" si="7"/>
        <v>37.666666666666664</v>
      </c>
      <c r="S97" t="str" cm="1">
        <f t="array" ref="S97:T97">_xlfn.TEXTSPLIT(Q97, 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6">
        <f t="shared" si="4"/>
        <v>1.1737876614060259</v>
      </c>
      <c r="G98" t="s">
        <v>20</v>
      </c>
      <c r="H98">
        <v>2331</v>
      </c>
      <c r="I98" t="s">
        <v>21</v>
      </c>
      <c r="J98" t="s">
        <v>22</v>
      </c>
      <c r="K98">
        <v>1299736800</v>
      </c>
      <c r="L98">
        <v>1300856400</v>
      </c>
      <c r="M98" s="9">
        <f t="shared" si="5"/>
        <v>40612.25</v>
      </c>
      <c r="N98" s="9">
        <f t="shared" si="6"/>
        <v>40625.208333333336</v>
      </c>
      <c r="O98" t="b">
        <v>0</v>
      </c>
      <c r="P98" t="b">
        <v>0</v>
      </c>
      <c r="Q98" t="s">
        <v>33</v>
      </c>
      <c r="R98">
        <f t="shared" si="7"/>
        <v>64.999141999141997</v>
      </c>
      <c r="S98" t="str" cm="1">
        <f t="array" ref="S98:T98">_xlfn.TEXTSPLIT(Q98, 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6">
        <f t="shared" si="4"/>
        <v>8.2669230769230762</v>
      </c>
      <c r="G99" t="s">
        <v>20</v>
      </c>
      <c r="H99">
        <v>113</v>
      </c>
      <c r="I99" t="s">
        <v>21</v>
      </c>
      <c r="J99" t="s">
        <v>22</v>
      </c>
      <c r="K99">
        <v>1435208400</v>
      </c>
      <c r="L99">
        <v>1439874000</v>
      </c>
      <c r="M99" s="9">
        <f t="shared" si="5"/>
        <v>42180.208333333328</v>
      </c>
      <c r="N99" s="9">
        <f t="shared" si="6"/>
        <v>42234.208333333328</v>
      </c>
      <c r="O99" t="b">
        <v>0</v>
      </c>
      <c r="P99" t="b">
        <v>0</v>
      </c>
      <c r="Q99" t="s">
        <v>17</v>
      </c>
      <c r="R99">
        <f t="shared" si="7"/>
        <v>106.61061946902655</v>
      </c>
      <c r="S99" t="str" cm="1">
        <f t="array" ref="S99:T99">_xlfn.TEXTSPLIT(Q99, 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6">
        <f t="shared" si="4"/>
        <v>-0.66307770961145196</v>
      </c>
      <c r="G100" t="s">
        <v>14</v>
      </c>
      <c r="H100">
        <v>1220</v>
      </c>
      <c r="I100" t="s">
        <v>26</v>
      </c>
      <c r="J100" t="s">
        <v>27</v>
      </c>
      <c r="K100">
        <v>1437973200</v>
      </c>
      <c r="L100">
        <v>1438318800</v>
      </c>
      <c r="M100" s="9">
        <f t="shared" si="5"/>
        <v>42212.208333333328</v>
      </c>
      <c r="N100" s="9">
        <f t="shared" si="6"/>
        <v>42216.208333333328</v>
      </c>
      <c r="O100" t="b">
        <v>0</v>
      </c>
      <c r="P100" t="b">
        <v>0</v>
      </c>
      <c r="Q100" t="s">
        <v>89</v>
      </c>
      <c r="R100">
        <f t="shared" si="7"/>
        <v>27.009016393442622</v>
      </c>
      <c r="S100" t="str" cm="1">
        <f t="array" ref="S100:T100">_xlfn.TEXTSPLIT(Q100, 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6">
        <f t="shared" si="4"/>
        <v>0.96723684210526317</v>
      </c>
      <c r="G101" t="s">
        <v>20</v>
      </c>
      <c r="H101">
        <v>164</v>
      </c>
      <c r="I101" t="s">
        <v>21</v>
      </c>
      <c r="J101" t="s">
        <v>22</v>
      </c>
      <c r="K101">
        <v>1416895200</v>
      </c>
      <c r="L101">
        <v>1419400800</v>
      </c>
      <c r="M101" s="9">
        <f t="shared" si="5"/>
        <v>41968.25</v>
      </c>
      <c r="N101" s="9">
        <f t="shared" si="6"/>
        <v>41997.25</v>
      </c>
      <c r="O101" t="b">
        <v>0</v>
      </c>
      <c r="P101" t="b">
        <v>0</v>
      </c>
      <c r="Q101" t="s">
        <v>33</v>
      </c>
      <c r="R101">
        <f t="shared" si="7"/>
        <v>91.16463414634147</v>
      </c>
      <c r="S101" t="str" cm="1">
        <f t="array" ref="S101:T101">_xlfn.TEXTSPLIT(Q101, 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6">
        <f t="shared" si="4"/>
        <v>-0.99</v>
      </c>
      <c r="G102" t="s">
        <v>14</v>
      </c>
      <c r="H102">
        <v>1</v>
      </c>
      <c r="I102" t="s">
        <v>21</v>
      </c>
      <c r="J102" t="s">
        <v>22</v>
      </c>
      <c r="K102">
        <v>1319000400</v>
      </c>
      <c r="L102">
        <v>1320555600</v>
      </c>
      <c r="M102" s="9">
        <f t="shared" si="5"/>
        <v>40835.208333333336</v>
      </c>
      <c r="N102" s="9">
        <f t="shared" si="6"/>
        <v>40853.208333333336</v>
      </c>
      <c r="O102" t="b">
        <v>0</v>
      </c>
      <c r="P102" t="b">
        <v>0</v>
      </c>
      <c r="Q102" t="s">
        <v>33</v>
      </c>
      <c r="R102">
        <f t="shared" si="7"/>
        <v>1</v>
      </c>
      <c r="S102" t="str" cm="1">
        <f t="array" ref="S102:T102">_xlfn.TEXTSPLIT(Q102, 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6">
        <f t="shared" si="4"/>
        <v>9.2144444444444442</v>
      </c>
      <c r="G103" t="s">
        <v>20</v>
      </c>
      <c r="H103">
        <v>164</v>
      </c>
      <c r="I103" t="s">
        <v>21</v>
      </c>
      <c r="J103" t="s">
        <v>22</v>
      </c>
      <c r="K103">
        <v>1424498400</v>
      </c>
      <c r="L103">
        <v>1425103200</v>
      </c>
      <c r="M103" s="9">
        <f t="shared" si="5"/>
        <v>42056.25</v>
      </c>
      <c r="N103" s="9">
        <f t="shared" si="6"/>
        <v>42063.25</v>
      </c>
      <c r="O103" t="b">
        <v>0</v>
      </c>
      <c r="P103" t="b">
        <v>1</v>
      </c>
      <c r="Q103" t="s">
        <v>50</v>
      </c>
      <c r="R103">
        <f t="shared" si="7"/>
        <v>56.054878048780488</v>
      </c>
      <c r="S103" t="str" cm="1">
        <f t="array" ref="S103:T103">_xlfn.TEXTSPLIT(Q103, 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6">
        <f t="shared" si="4"/>
        <v>1.8167567567567569</v>
      </c>
      <c r="G104" t="s">
        <v>20</v>
      </c>
      <c r="H104">
        <v>336</v>
      </c>
      <c r="I104" t="s">
        <v>21</v>
      </c>
      <c r="J104" t="s">
        <v>22</v>
      </c>
      <c r="K104">
        <v>1526274000</v>
      </c>
      <c r="L104">
        <v>1526878800</v>
      </c>
      <c r="M104" s="9">
        <f t="shared" si="5"/>
        <v>43234.208333333328</v>
      </c>
      <c r="N104" s="9">
        <f t="shared" si="6"/>
        <v>43241.208333333328</v>
      </c>
      <c r="O104" t="b">
        <v>0</v>
      </c>
      <c r="P104" t="b">
        <v>1</v>
      </c>
      <c r="Q104" t="s">
        <v>65</v>
      </c>
      <c r="R104">
        <f t="shared" si="7"/>
        <v>31.017857142857142</v>
      </c>
      <c r="S104" t="str" cm="1">
        <f t="array" ref="S104:T104">_xlfn.TEXTSPLIT(Q104, 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6">
        <f t="shared" si="4"/>
        <v>-0.75390000000000001</v>
      </c>
      <c r="G105" t="s">
        <v>14</v>
      </c>
      <c r="H105">
        <v>37</v>
      </c>
      <c r="I105" t="s">
        <v>107</v>
      </c>
      <c r="J105" t="s">
        <v>108</v>
      </c>
      <c r="K105">
        <v>1287896400</v>
      </c>
      <c r="L105">
        <v>1288674000</v>
      </c>
      <c r="M105" s="9">
        <f t="shared" si="5"/>
        <v>40475.208333333336</v>
      </c>
      <c r="N105" s="9">
        <f t="shared" si="6"/>
        <v>40484.208333333336</v>
      </c>
      <c r="O105" t="b">
        <v>0</v>
      </c>
      <c r="P105" t="b">
        <v>0</v>
      </c>
      <c r="Q105" t="s">
        <v>50</v>
      </c>
      <c r="R105">
        <f t="shared" si="7"/>
        <v>66.513513513513516</v>
      </c>
      <c r="S105" t="str" cm="1">
        <f t="array" ref="S105:T105">_xlfn.TEXTSPLIT(Q105, 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6">
        <f t="shared" si="4"/>
        <v>0.43140100671140941</v>
      </c>
      <c r="G106" t="s">
        <v>20</v>
      </c>
      <c r="H106">
        <v>1917</v>
      </c>
      <c r="I106" t="s">
        <v>21</v>
      </c>
      <c r="J106" t="s">
        <v>22</v>
      </c>
      <c r="K106">
        <v>1495515600</v>
      </c>
      <c r="L106">
        <v>1495602000</v>
      </c>
      <c r="M106" s="9">
        <f t="shared" si="5"/>
        <v>42878.208333333328</v>
      </c>
      <c r="N106" s="9">
        <f t="shared" si="6"/>
        <v>42879.208333333328</v>
      </c>
      <c r="O106" t="b">
        <v>0</v>
      </c>
      <c r="P106" t="b">
        <v>0</v>
      </c>
      <c r="Q106" t="s">
        <v>60</v>
      </c>
      <c r="R106">
        <f t="shared" si="7"/>
        <v>89.005216484089729</v>
      </c>
      <c r="S106" t="str" cm="1">
        <f t="array" ref="S106:T106">_xlfn.TEXTSPLIT(Q106, 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6">
        <f t="shared" si="4"/>
        <v>0.44544117647058823</v>
      </c>
      <c r="G107" t="s">
        <v>20</v>
      </c>
      <c r="H107">
        <v>95</v>
      </c>
      <c r="I107" t="s">
        <v>21</v>
      </c>
      <c r="J107" t="s">
        <v>22</v>
      </c>
      <c r="K107">
        <v>1364878800</v>
      </c>
      <c r="L107">
        <v>1366434000</v>
      </c>
      <c r="M107" s="9">
        <f t="shared" si="5"/>
        <v>41366.208333333336</v>
      </c>
      <c r="N107" s="9">
        <f t="shared" si="6"/>
        <v>41384.208333333336</v>
      </c>
      <c r="O107" t="b">
        <v>0</v>
      </c>
      <c r="P107" t="b">
        <v>0</v>
      </c>
      <c r="Q107" t="s">
        <v>28</v>
      </c>
      <c r="R107">
        <f t="shared" si="7"/>
        <v>103.46315789473684</v>
      </c>
      <c r="S107" t="str" cm="1">
        <f t="array" ref="S107:T107">_xlfn.TEXTSPLIT(Q107, 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6">
        <f t="shared" si="4"/>
        <v>2.5912820512820511</v>
      </c>
      <c r="G108" t="s">
        <v>20</v>
      </c>
      <c r="H108">
        <v>147</v>
      </c>
      <c r="I108" t="s">
        <v>21</v>
      </c>
      <c r="J108" t="s">
        <v>22</v>
      </c>
      <c r="K108">
        <v>1567918800</v>
      </c>
      <c r="L108">
        <v>1568350800</v>
      </c>
      <c r="M108" s="9">
        <f t="shared" si="5"/>
        <v>43716.208333333328</v>
      </c>
      <c r="N108" s="9">
        <f t="shared" si="6"/>
        <v>43721.208333333328</v>
      </c>
      <c r="O108" t="b">
        <v>0</v>
      </c>
      <c r="P108" t="b">
        <v>0</v>
      </c>
      <c r="Q108" t="s">
        <v>33</v>
      </c>
      <c r="R108">
        <f t="shared" si="7"/>
        <v>95.278911564625844</v>
      </c>
      <c r="S108" t="str" cm="1">
        <f t="array" ref="S108:T108">_xlfn.TEXTSPLIT(Q108, 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6">
        <f t="shared" si="4"/>
        <v>0.86485714285714288</v>
      </c>
      <c r="G109" t="s">
        <v>20</v>
      </c>
      <c r="H109">
        <v>86</v>
      </c>
      <c r="I109" t="s">
        <v>21</v>
      </c>
      <c r="J109" t="s">
        <v>22</v>
      </c>
      <c r="K109">
        <v>1524459600</v>
      </c>
      <c r="L109">
        <v>1525928400</v>
      </c>
      <c r="M109" s="9">
        <f t="shared" si="5"/>
        <v>43213.208333333328</v>
      </c>
      <c r="N109" s="9">
        <f t="shared" si="6"/>
        <v>43230.208333333328</v>
      </c>
      <c r="O109" t="b">
        <v>0</v>
      </c>
      <c r="P109" t="b">
        <v>1</v>
      </c>
      <c r="Q109" t="s">
        <v>33</v>
      </c>
      <c r="R109">
        <f t="shared" si="7"/>
        <v>75.895348837209298</v>
      </c>
      <c r="S109" t="str" cm="1">
        <f t="array" ref="S109:T109">_xlfn.TEXTSPLIT(Q109, 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6">
        <f t="shared" si="4"/>
        <v>4.9526666666666666</v>
      </c>
      <c r="G110" t="s">
        <v>20</v>
      </c>
      <c r="H110">
        <v>83</v>
      </c>
      <c r="I110" t="s">
        <v>21</v>
      </c>
      <c r="J110" t="s">
        <v>22</v>
      </c>
      <c r="K110">
        <v>1333688400</v>
      </c>
      <c r="L110">
        <v>1336885200</v>
      </c>
      <c r="M110" s="9">
        <f t="shared" si="5"/>
        <v>41005.208333333336</v>
      </c>
      <c r="N110" s="9">
        <f t="shared" si="6"/>
        <v>41042.208333333336</v>
      </c>
      <c r="O110" t="b">
        <v>0</v>
      </c>
      <c r="P110" t="b">
        <v>0</v>
      </c>
      <c r="Q110" t="s">
        <v>42</v>
      </c>
      <c r="R110">
        <f t="shared" si="7"/>
        <v>107.57831325301204</v>
      </c>
      <c r="S110" t="str" cm="1">
        <f t="array" ref="S110:T110">_xlfn.TEXTSPLIT(Q110, 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6">
        <f t="shared" si="4"/>
        <v>-0.4078846153846154</v>
      </c>
      <c r="G111" t="s">
        <v>14</v>
      </c>
      <c r="H111">
        <v>60</v>
      </c>
      <c r="I111" t="s">
        <v>21</v>
      </c>
      <c r="J111" t="s">
        <v>22</v>
      </c>
      <c r="K111">
        <v>1389506400</v>
      </c>
      <c r="L111">
        <v>1389679200</v>
      </c>
      <c r="M111" s="9">
        <f t="shared" si="5"/>
        <v>41651.25</v>
      </c>
      <c r="N111" s="9">
        <f t="shared" si="6"/>
        <v>41653.25</v>
      </c>
      <c r="O111" t="b">
        <v>0</v>
      </c>
      <c r="P111" t="b">
        <v>0</v>
      </c>
      <c r="Q111" t="s">
        <v>269</v>
      </c>
      <c r="R111">
        <f t="shared" si="7"/>
        <v>51.31666666666667</v>
      </c>
      <c r="S111" t="str" cm="1">
        <f t="array" ref="S111:T111">_xlfn.TEXTSPLIT(Q111, 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6">
        <f t="shared" si="4"/>
        <v>-0.85037219101123596</v>
      </c>
      <c r="G112" t="s">
        <v>14</v>
      </c>
      <c r="H112">
        <v>296</v>
      </c>
      <c r="I112" t="s">
        <v>21</v>
      </c>
      <c r="J112" t="s">
        <v>22</v>
      </c>
      <c r="K112">
        <v>1536642000</v>
      </c>
      <c r="L112">
        <v>1538283600</v>
      </c>
      <c r="M112" s="9">
        <f t="shared" si="5"/>
        <v>43354.208333333328</v>
      </c>
      <c r="N112" s="9">
        <f t="shared" si="6"/>
        <v>43373.208333333328</v>
      </c>
      <c r="O112" t="b">
        <v>0</v>
      </c>
      <c r="P112" t="b">
        <v>0</v>
      </c>
      <c r="Q112" t="s">
        <v>17</v>
      </c>
      <c r="R112">
        <f t="shared" si="7"/>
        <v>71.983108108108112</v>
      </c>
      <c r="S112" t="str" cm="1">
        <f t="array" ref="S112:T112">_xlfn.TEXTSPLIT(Q112, 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6">
        <f t="shared" si="4"/>
        <v>0.1995602605863192</v>
      </c>
      <c r="G113" t="s">
        <v>20</v>
      </c>
      <c r="H113">
        <v>676</v>
      </c>
      <c r="I113" t="s">
        <v>21</v>
      </c>
      <c r="J113" t="s">
        <v>22</v>
      </c>
      <c r="K113">
        <v>1348290000</v>
      </c>
      <c r="L113">
        <v>1348808400</v>
      </c>
      <c r="M113" s="9">
        <f t="shared" si="5"/>
        <v>41174.208333333336</v>
      </c>
      <c r="N113" s="9">
        <f t="shared" si="6"/>
        <v>41180.208333333336</v>
      </c>
      <c r="O113" t="b">
        <v>0</v>
      </c>
      <c r="P113" t="b">
        <v>0</v>
      </c>
      <c r="Q113" t="s">
        <v>133</v>
      </c>
      <c r="R113">
        <f t="shared" si="7"/>
        <v>108.95414201183432</v>
      </c>
      <c r="S113" t="str" cm="1">
        <f t="array" ref="S113:T113">_xlfn.TEXTSPLIT(Q113, 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6">
        <f t="shared" si="4"/>
        <v>1.6882978723404256</v>
      </c>
      <c r="G114" t="s">
        <v>20</v>
      </c>
      <c r="H114">
        <v>361</v>
      </c>
      <c r="I114" t="s">
        <v>26</v>
      </c>
      <c r="J114" t="s">
        <v>27</v>
      </c>
      <c r="K114">
        <v>1408856400</v>
      </c>
      <c r="L114">
        <v>1410152400</v>
      </c>
      <c r="M114" s="9">
        <f t="shared" si="5"/>
        <v>41875.208333333336</v>
      </c>
      <c r="N114" s="9">
        <f t="shared" si="6"/>
        <v>41890.208333333336</v>
      </c>
      <c r="O114" t="b">
        <v>0</v>
      </c>
      <c r="P114" t="b">
        <v>0</v>
      </c>
      <c r="Q114" t="s">
        <v>28</v>
      </c>
      <c r="R114">
        <f t="shared" si="7"/>
        <v>35</v>
      </c>
      <c r="S114" t="str" cm="1">
        <f t="array" ref="S114:T114">_xlfn.TEXTSPLIT(Q114, 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6">
        <f t="shared" si="4"/>
        <v>2.7687878787878786</v>
      </c>
      <c r="G115" t="s">
        <v>20</v>
      </c>
      <c r="H115">
        <v>131</v>
      </c>
      <c r="I115" t="s">
        <v>21</v>
      </c>
      <c r="J115" t="s">
        <v>22</v>
      </c>
      <c r="K115">
        <v>1505192400</v>
      </c>
      <c r="L115">
        <v>1505797200</v>
      </c>
      <c r="M115" s="9">
        <f t="shared" si="5"/>
        <v>42990.208333333328</v>
      </c>
      <c r="N115" s="9">
        <f t="shared" si="6"/>
        <v>42997.208333333328</v>
      </c>
      <c r="O115" t="b">
        <v>0</v>
      </c>
      <c r="P115" t="b">
        <v>0</v>
      </c>
      <c r="Q115" t="s">
        <v>17</v>
      </c>
      <c r="R115">
        <f t="shared" si="7"/>
        <v>94.938931297709928</v>
      </c>
      <c r="S115" t="str" cm="1">
        <f t="array" ref="S115:T115">_xlfn.TEXTSPLIT(Q115, 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6">
        <f t="shared" si="4"/>
        <v>6.2715789473684209</v>
      </c>
      <c r="G116" t="s">
        <v>20</v>
      </c>
      <c r="H116">
        <v>126</v>
      </c>
      <c r="I116" t="s">
        <v>21</v>
      </c>
      <c r="J116" t="s">
        <v>22</v>
      </c>
      <c r="K116">
        <v>1554786000</v>
      </c>
      <c r="L116">
        <v>1554872400</v>
      </c>
      <c r="M116" s="9">
        <f t="shared" si="5"/>
        <v>43564.208333333328</v>
      </c>
      <c r="N116" s="9">
        <f t="shared" si="6"/>
        <v>43565.208333333328</v>
      </c>
      <c r="O116" t="b">
        <v>0</v>
      </c>
      <c r="P116" t="b">
        <v>1</v>
      </c>
      <c r="Q116" t="s">
        <v>65</v>
      </c>
      <c r="R116">
        <f t="shared" si="7"/>
        <v>109.65079365079364</v>
      </c>
      <c r="S116" t="str" cm="1">
        <f t="array" ref="S116:T116">_xlfn.TEXTSPLIT(Q116, 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6">
        <f t="shared" si="4"/>
        <v>-0.12788242351529694</v>
      </c>
      <c r="G117" t="s">
        <v>14</v>
      </c>
      <c r="H117">
        <v>3304</v>
      </c>
      <c r="I117" t="s">
        <v>107</v>
      </c>
      <c r="J117" t="s">
        <v>108</v>
      </c>
      <c r="K117">
        <v>1510898400</v>
      </c>
      <c r="L117">
        <v>1513922400</v>
      </c>
      <c r="M117" s="9">
        <f t="shared" si="5"/>
        <v>43056.25</v>
      </c>
      <c r="N117" s="9">
        <f t="shared" si="6"/>
        <v>43091.25</v>
      </c>
      <c r="O117" t="b">
        <v>0</v>
      </c>
      <c r="P117" t="b">
        <v>0</v>
      </c>
      <c r="Q117" t="s">
        <v>119</v>
      </c>
      <c r="R117">
        <f t="shared" si="7"/>
        <v>44.001815980629537</v>
      </c>
      <c r="S117" t="str" cm="1">
        <f t="array" ref="S117:T117">_xlfn.TEXTSPLIT(Q117, 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6">
        <f t="shared" si="4"/>
        <v>-0.12</v>
      </c>
      <c r="G118" t="s">
        <v>14</v>
      </c>
      <c r="H118">
        <v>73</v>
      </c>
      <c r="I118" t="s">
        <v>21</v>
      </c>
      <c r="J118" t="s">
        <v>22</v>
      </c>
      <c r="K118">
        <v>1442552400</v>
      </c>
      <c r="L118">
        <v>1442638800</v>
      </c>
      <c r="M118" s="9">
        <f t="shared" si="5"/>
        <v>42265.208333333328</v>
      </c>
      <c r="N118" s="9">
        <f t="shared" si="6"/>
        <v>42266.208333333328</v>
      </c>
      <c r="O118" t="b">
        <v>0</v>
      </c>
      <c r="P118" t="b">
        <v>0</v>
      </c>
      <c r="Q118" t="s">
        <v>33</v>
      </c>
      <c r="R118">
        <f t="shared" si="7"/>
        <v>86.794520547945211</v>
      </c>
      <c r="S118" t="str" cm="1">
        <f t="array" ref="S118:T118">_xlfn.TEXTSPLIT(Q118, 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6">
        <f t="shared" si="4"/>
        <v>0.7393877551020408</v>
      </c>
      <c r="G119" t="s">
        <v>20</v>
      </c>
      <c r="H119">
        <v>275</v>
      </c>
      <c r="I119" t="s">
        <v>21</v>
      </c>
      <c r="J119" t="s">
        <v>22</v>
      </c>
      <c r="K119">
        <v>1316667600</v>
      </c>
      <c r="L119">
        <v>1317186000</v>
      </c>
      <c r="M119" s="9">
        <f t="shared" si="5"/>
        <v>40808.208333333336</v>
      </c>
      <c r="N119" s="9">
        <f t="shared" si="6"/>
        <v>40814.208333333336</v>
      </c>
      <c r="O119" t="b">
        <v>0</v>
      </c>
      <c r="P119" t="b">
        <v>0</v>
      </c>
      <c r="Q119" t="s">
        <v>269</v>
      </c>
      <c r="R119">
        <f t="shared" si="7"/>
        <v>30.992727272727272</v>
      </c>
      <c r="S119" t="str" cm="1">
        <f t="array" ref="S119:T119">_xlfn.TEXTSPLIT(Q119, 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6">
        <f t="shared" si="4"/>
        <v>0.17611111111111111</v>
      </c>
      <c r="G120" t="s">
        <v>20</v>
      </c>
      <c r="H120">
        <v>67</v>
      </c>
      <c r="I120" t="s">
        <v>21</v>
      </c>
      <c r="J120" t="s">
        <v>22</v>
      </c>
      <c r="K120">
        <v>1390716000</v>
      </c>
      <c r="L120">
        <v>1391234400</v>
      </c>
      <c r="M120" s="9">
        <f t="shared" si="5"/>
        <v>41665.25</v>
      </c>
      <c r="N120" s="9">
        <f t="shared" si="6"/>
        <v>41671.25</v>
      </c>
      <c r="O120" t="b">
        <v>0</v>
      </c>
      <c r="P120" t="b">
        <v>0</v>
      </c>
      <c r="Q120" t="s">
        <v>122</v>
      </c>
      <c r="R120">
        <f t="shared" si="7"/>
        <v>94.791044776119406</v>
      </c>
      <c r="S120" t="str" cm="1">
        <f t="array" ref="S120:T120">_xlfn.TEXTSPLIT(Q120, 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6">
        <f t="shared" si="4"/>
        <v>1.1496</v>
      </c>
      <c r="G121" t="s">
        <v>20</v>
      </c>
      <c r="H121">
        <v>154</v>
      </c>
      <c r="I121" t="s">
        <v>21</v>
      </c>
      <c r="J121" t="s">
        <v>22</v>
      </c>
      <c r="K121">
        <v>1402894800</v>
      </c>
      <c r="L121">
        <v>1404363600</v>
      </c>
      <c r="M121" s="9">
        <f t="shared" si="5"/>
        <v>41806.208333333336</v>
      </c>
      <c r="N121" s="9">
        <f t="shared" si="6"/>
        <v>41823.208333333336</v>
      </c>
      <c r="O121" t="b">
        <v>0</v>
      </c>
      <c r="P121" t="b">
        <v>1</v>
      </c>
      <c r="Q121" t="s">
        <v>42</v>
      </c>
      <c r="R121">
        <f t="shared" si="7"/>
        <v>69.79220779220779</v>
      </c>
      <c r="S121" t="str" cm="1">
        <f t="array" ref="S121:T121">_xlfn.TEXTSPLIT(Q121, 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6">
        <f t="shared" si="4"/>
        <v>0.49496671105193074</v>
      </c>
      <c r="G122" t="s">
        <v>20</v>
      </c>
      <c r="H122">
        <v>1782</v>
      </c>
      <c r="I122" t="s">
        <v>21</v>
      </c>
      <c r="J122" t="s">
        <v>22</v>
      </c>
      <c r="K122">
        <v>1429246800</v>
      </c>
      <c r="L122">
        <v>1429592400</v>
      </c>
      <c r="M122" s="9">
        <f t="shared" si="5"/>
        <v>42111.208333333328</v>
      </c>
      <c r="N122" s="9">
        <f t="shared" si="6"/>
        <v>42115.208333333328</v>
      </c>
      <c r="O122" t="b">
        <v>0</v>
      </c>
      <c r="P122" t="b">
        <v>1</v>
      </c>
      <c r="Q122" t="s">
        <v>292</v>
      </c>
      <c r="R122">
        <f t="shared" si="7"/>
        <v>63.003367003367003</v>
      </c>
      <c r="S122" t="str" cm="1">
        <f t="array" ref="S122:T122">_xlfn.TEXTSPLIT(Q122, 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6">
        <f t="shared" si="4"/>
        <v>1.1933995584988963</v>
      </c>
      <c r="G123" t="s">
        <v>20</v>
      </c>
      <c r="H123">
        <v>903</v>
      </c>
      <c r="I123" t="s">
        <v>21</v>
      </c>
      <c r="J123" t="s">
        <v>22</v>
      </c>
      <c r="K123">
        <v>1412485200</v>
      </c>
      <c r="L123">
        <v>1413608400</v>
      </c>
      <c r="M123" s="9">
        <f t="shared" si="5"/>
        <v>41917.208333333336</v>
      </c>
      <c r="N123" s="9">
        <f t="shared" si="6"/>
        <v>41930.208333333336</v>
      </c>
      <c r="O123" t="b">
        <v>0</v>
      </c>
      <c r="P123" t="b">
        <v>0</v>
      </c>
      <c r="Q123" t="s">
        <v>89</v>
      </c>
      <c r="R123">
        <f t="shared" si="7"/>
        <v>110.0343300110742</v>
      </c>
      <c r="S123" t="str" cm="1">
        <f t="array" ref="S123:T123">_xlfn.TEXTSPLIT(Q123, 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6">
        <f t="shared" si="4"/>
        <v>-0.35632309941520468</v>
      </c>
      <c r="G124" t="s">
        <v>14</v>
      </c>
      <c r="H124">
        <v>3387</v>
      </c>
      <c r="I124" t="s">
        <v>21</v>
      </c>
      <c r="J124" t="s">
        <v>22</v>
      </c>
      <c r="K124">
        <v>1417068000</v>
      </c>
      <c r="L124">
        <v>1419400800</v>
      </c>
      <c r="M124" s="9">
        <f t="shared" si="5"/>
        <v>41970.25</v>
      </c>
      <c r="N124" s="9">
        <f t="shared" si="6"/>
        <v>41997.25</v>
      </c>
      <c r="O124" t="b">
        <v>0</v>
      </c>
      <c r="P124" t="b">
        <v>0</v>
      </c>
      <c r="Q124" t="s">
        <v>119</v>
      </c>
      <c r="R124">
        <f t="shared" si="7"/>
        <v>25.997933274284026</v>
      </c>
      <c r="S124" t="str" cm="1">
        <f t="array" ref="S124:T124">_xlfn.TEXTSPLIT(Q124, 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6">
        <f t="shared" si="4"/>
        <v>-0.81377602701181762</v>
      </c>
      <c r="G125" t="s">
        <v>14</v>
      </c>
      <c r="H125">
        <v>662</v>
      </c>
      <c r="I125" t="s">
        <v>15</v>
      </c>
      <c r="J125" t="s">
        <v>16</v>
      </c>
      <c r="K125">
        <v>1448344800</v>
      </c>
      <c r="L125">
        <v>1448604000</v>
      </c>
      <c r="M125" s="9">
        <f t="shared" si="5"/>
        <v>42332.25</v>
      </c>
      <c r="N125" s="9">
        <f t="shared" si="6"/>
        <v>42335.25</v>
      </c>
      <c r="O125" t="b">
        <v>1</v>
      </c>
      <c r="P125" t="b">
        <v>0</v>
      </c>
      <c r="Q125" t="s">
        <v>33</v>
      </c>
      <c r="R125">
        <f t="shared" si="7"/>
        <v>49.987915407854985</v>
      </c>
      <c r="S125" t="str" cm="1">
        <f t="array" ref="S125:T125">_xlfn.TEXTSPLIT(Q125, 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6">
        <f t="shared" si="4"/>
        <v>2.6776923076923076</v>
      </c>
      <c r="G126" t="s">
        <v>20</v>
      </c>
      <c r="H126">
        <v>94</v>
      </c>
      <c r="I126" t="s">
        <v>107</v>
      </c>
      <c r="J126" t="s">
        <v>108</v>
      </c>
      <c r="K126">
        <v>1557723600</v>
      </c>
      <c r="L126">
        <v>1562302800</v>
      </c>
      <c r="M126" s="9">
        <f t="shared" si="5"/>
        <v>43598.208333333328</v>
      </c>
      <c r="N126" s="9">
        <f t="shared" si="6"/>
        <v>43651.208333333328</v>
      </c>
      <c r="O126" t="b">
        <v>0</v>
      </c>
      <c r="P126" t="b">
        <v>0</v>
      </c>
      <c r="Q126" t="s">
        <v>122</v>
      </c>
      <c r="R126">
        <f t="shared" si="7"/>
        <v>101.72340425531915</v>
      </c>
      <c r="S126" t="str" cm="1">
        <f t="array" ref="S126:T126">_xlfn.TEXTSPLIT(Q126, 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6">
        <f t="shared" si="4"/>
        <v>0.59905660377358494</v>
      </c>
      <c r="G127" t="s">
        <v>20</v>
      </c>
      <c r="H127">
        <v>180</v>
      </c>
      <c r="I127" t="s">
        <v>21</v>
      </c>
      <c r="J127" t="s">
        <v>22</v>
      </c>
      <c r="K127">
        <v>1537333200</v>
      </c>
      <c r="L127">
        <v>1537678800</v>
      </c>
      <c r="M127" s="9">
        <f t="shared" si="5"/>
        <v>43362.208333333328</v>
      </c>
      <c r="N127" s="9">
        <f t="shared" si="6"/>
        <v>43366.208333333328</v>
      </c>
      <c r="O127" t="b">
        <v>0</v>
      </c>
      <c r="P127" t="b">
        <v>0</v>
      </c>
      <c r="Q127" t="s">
        <v>33</v>
      </c>
      <c r="R127">
        <f t="shared" si="7"/>
        <v>47.083333333333336</v>
      </c>
      <c r="S127" t="str" cm="1">
        <f t="array" ref="S127:T127">_xlfn.TEXTSPLIT(Q127, 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6">
        <f t="shared" si="4"/>
        <v>-0.61366814650388457</v>
      </c>
      <c r="G128" t="s">
        <v>14</v>
      </c>
      <c r="H128">
        <v>774</v>
      </c>
      <c r="I128" t="s">
        <v>21</v>
      </c>
      <c r="J128" t="s">
        <v>22</v>
      </c>
      <c r="K128">
        <v>1471150800</v>
      </c>
      <c r="L128">
        <v>1473570000</v>
      </c>
      <c r="M128" s="9">
        <f t="shared" si="5"/>
        <v>42596.208333333328</v>
      </c>
      <c r="N128" s="9">
        <f t="shared" si="6"/>
        <v>42624.208333333328</v>
      </c>
      <c r="O128" t="b">
        <v>0</v>
      </c>
      <c r="P128" t="b">
        <v>1</v>
      </c>
      <c r="Q128" t="s">
        <v>33</v>
      </c>
      <c r="R128">
        <f t="shared" si="7"/>
        <v>89.944444444444443</v>
      </c>
      <c r="S128" t="str" cm="1">
        <f t="array" ref="S128:T128">_xlfn.TEXTSPLIT(Q128, 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6">
        <f t="shared" si="4"/>
        <v>-0.48578488372093021</v>
      </c>
      <c r="G129" t="s">
        <v>14</v>
      </c>
      <c r="H129">
        <v>672</v>
      </c>
      <c r="I129" t="s">
        <v>15</v>
      </c>
      <c r="J129" t="s">
        <v>16</v>
      </c>
      <c r="K129">
        <v>1273640400</v>
      </c>
      <c r="L129">
        <v>1273899600</v>
      </c>
      <c r="M129" s="9">
        <f t="shared" si="5"/>
        <v>40310.208333333336</v>
      </c>
      <c r="N129" s="9">
        <f t="shared" si="6"/>
        <v>40313.208333333336</v>
      </c>
      <c r="O129" t="b">
        <v>0</v>
      </c>
      <c r="P129" t="b">
        <v>0</v>
      </c>
      <c r="Q129" t="s">
        <v>33</v>
      </c>
      <c r="R129">
        <f t="shared" si="7"/>
        <v>78.96875</v>
      </c>
      <c r="S129" t="str" cm="1">
        <f t="array" ref="S129:T129">_xlfn.TEXTSPLIT(Q129, 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6">
        <f t="shared" ref="F130:F193" si="8">(E130-D130)/D130</f>
        <v>-0.39665722379603402</v>
      </c>
      <c r="G130" t="s">
        <v>74</v>
      </c>
      <c r="H130">
        <v>532</v>
      </c>
      <c r="I130" t="s">
        <v>21</v>
      </c>
      <c r="J130" t="s">
        <v>22</v>
      </c>
      <c r="K130">
        <v>1282885200</v>
      </c>
      <c r="L130">
        <v>1284008400</v>
      </c>
      <c r="M130" s="9">
        <f t="shared" si="5"/>
        <v>40417.208333333336</v>
      </c>
      <c r="N130" s="9">
        <f t="shared" si="6"/>
        <v>40430.208333333336</v>
      </c>
      <c r="O130" t="b">
        <v>0</v>
      </c>
      <c r="P130" t="b">
        <v>0</v>
      </c>
      <c r="Q130" t="s">
        <v>23</v>
      </c>
      <c r="R130">
        <f t="shared" si="7"/>
        <v>80.067669172932327</v>
      </c>
      <c r="S130" t="str" cm="1">
        <f t="array" ref="S130:T130">_xlfn.TEXTSPLIT(Q130, 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6">
        <f t="shared" si="8"/>
        <v>-0.96797306397306393</v>
      </c>
      <c r="G131" t="s">
        <v>74</v>
      </c>
      <c r="H131">
        <v>55</v>
      </c>
      <c r="I131" t="s">
        <v>26</v>
      </c>
      <c r="J131" t="s">
        <v>27</v>
      </c>
      <c r="K131">
        <v>1422943200</v>
      </c>
      <c r="L131">
        <v>1425103200</v>
      </c>
      <c r="M131" s="9">
        <f t="shared" ref="M131:M194" si="9">(((K131/60)/60)/24)+DATE(1970,1,1)</f>
        <v>42038.25</v>
      </c>
      <c r="N131" s="9">
        <f t="shared" ref="N131:N194" si="10">(((L131/60)/60)/24)+DATE(1970,1,1)</f>
        <v>42063.25</v>
      </c>
      <c r="O131" t="b">
        <v>0</v>
      </c>
      <c r="P131" t="b">
        <v>0</v>
      </c>
      <c r="Q131" t="s">
        <v>17</v>
      </c>
      <c r="R131">
        <f t="shared" ref="R131:R194" si="11">IF(H131&gt;0,E131/H131,0)</f>
        <v>86.472727272727269</v>
      </c>
      <c r="S131" t="str" cm="1">
        <f t="array" ref="S131:T131">_xlfn.TEXTSPLIT(Q131, 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6">
        <f t="shared" si="8"/>
        <v>0.5546875</v>
      </c>
      <c r="G132" t="s">
        <v>20</v>
      </c>
      <c r="H132">
        <v>533</v>
      </c>
      <c r="I132" t="s">
        <v>36</v>
      </c>
      <c r="J132" t="s">
        <v>37</v>
      </c>
      <c r="K132">
        <v>1319605200</v>
      </c>
      <c r="L132">
        <v>1320991200</v>
      </c>
      <c r="M132" s="9">
        <f t="shared" si="9"/>
        <v>40842.208333333336</v>
      </c>
      <c r="N132" s="9">
        <f t="shared" si="10"/>
        <v>40858.25</v>
      </c>
      <c r="O132" t="b">
        <v>0</v>
      </c>
      <c r="P132" t="b">
        <v>0</v>
      </c>
      <c r="Q132" t="s">
        <v>53</v>
      </c>
      <c r="R132">
        <f t="shared" si="11"/>
        <v>28.001876172607879</v>
      </c>
      <c r="S132" t="str" cm="1">
        <f t="array" ref="S132:T132">_xlfn.TEXTSPLIT(Q132, 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6">
        <f t="shared" si="8"/>
        <v>8.5974499089253188E-3</v>
      </c>
      <c r="G133" t="s">
        <v>20</v>
      </c>
      <c r="H133">
        <v>2443</v>
      </c>
      <c r="I133" t="s">
        <v>40</v>
      </c>
      <c r="J133" t="s">
        <v>41</v>
      </c>
      <c r="K133">
        <v>1385704800</v>
      </c>
      <c r="L133">
        <v>1386828000</v>
      </c>
      <c r="M133" s="9">
        <f t="shared" si="9"/>
        <v>41607.25</v>
      </c>
      <c r="N133" s="9">
        <f t="shared" si="10"/>
        <v>41620.25</v>
      </c>
      <c r="O133" t="b">
        <v>0</v>
      </c>
      <c r="P133" t="b">
        <v>0</v>
      </c>
      <c r="Q133" t="s">
        <v>28</v>
      </c>
      <c r="R133">
        <f t="shared" si="11"/>
        <v>67.996725337699544</v>
      </c>
      <c r="S133" t="str" cm="1">
        <f t="array" ref="S133:T133">_xlfn.TEXTSPLIT(Q133, 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6">
        <f t="shared" si="8"/>
        <v>0.16181818181818181</v>
      </c>
      <c r="G134" t="s">
        <v>20</v>
      </c>
      <c r="H134">
        <v>89</v>
      </c>
      <c r="I134" t="s">
        <v>21</v>
      </c>
      <c r="J134" t="s">
        <v>22</v>
      </c>
      <c r="K134">
        <v>1515736800</v>
      </c>
      <c r="L134">
        <v>1517119200</v>
      </c>
      <c r="M134" s="9">
        <f t="shared" si="9"/>
        <v>43112.25</v>
      </c>
      <c r="N134" s="9">
        <f t="shared" si="10"/>
        <v>43128.25</v>
      </c>
      <c r="O134" t="b">
        <v>0</v>
      </c>
      <c r="P134" t="b">
        <v>1</v>
      </c>
      <c r="Q134" t="s">
        <v>33</v>
      </c>
      <c r="R134">
        <f t="shared" si="11"/>
        <v>43.078651685393261</v>
      </c>
      <c r="S134" t="str" cm="1">
        <f t="array" ref="S134:T134">_xlfn.TEXTSPLIT(Q134, 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6">
        <f t="shared" si="8"/>
        <v>2.1077777777777778</v>
      </c>
      <c r="G135" t="s">
        <v>20</v>
      </c>
      <c r="H135">
        <v>159</v>
      </c>
      <c r="I135" t="s">
        <v>21</v>
      </c>
      <c r="J135" t="s">
        <v>22</v>
      </c>
      <c r="K135">
        <v>1313125200</v>
      </c>
      <c r="L135">
        <v>1315026000</v>
      </c>
      <c r="M135" s="9">
        <f t="shared" si="9"/>
        <v>40767.208333333336</v>
      </c>
      <c r="N135" s="9">
        <f t="shared" si="10"/>
        <v>40789.208333333336</v>
      </c>
      <c r="O135" t="b">
        <v>0</v>
      </c>
      <c r="P135" t="b">
        <v>0</v>
      </c>
      <c r="Q135" t="s">
        <v>319</v>
      </c>
      <c r="R135">
        <f t="shared" si="11"/>
        <v>87.95597484276729</v>
      </c>
      <c r="S135" t="str" cm="1">
        <f t="array" ref="S135:T135">_xlfn.TEXTSPLIT(Q135, 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6">
        <f t="shared" si="8"/>
        <v>-0.10263316582914572</v>
      </c>
      <c r="G136" t="s">
        <v>14</v>
      </c>
      <c r="H136">
        <v>940</v>
      </c>
      <c r="I136" t="s">
        <v>98</v>
      </c>
      <c r="J136" t="s">
        <v>99</v>
      </c>
      <c r="K136">
        <v>1308459600</v>
      </c>
      <c r="L136">
        <v>1312693200</v>
      </c>
      <c r="M136" s="9">
        <f t="shared" si="9"/>
        <v>40713.208333333336</v>
      </c>
      <c r="N136" s="9">
        <f t="shared" si="10"/>
        <v>40762.208333333336</v>
      </c>
      <c r="O136" t="b">
        <v>0</v>
      </c>
      <c r="P136" t="b">
        <v>1</v>
      </c>
      <c r="Q136" t="s">
        <v>42</v>
      </c>
      <c r="R136">
        <f t="shared" si="11"/>
        <v>94.987234042553197</v>
      </c>
      <c r="S136" t="str" cm="1">
        <f t="array" ref="S136:T136">_xlfn.TEXTSPLIT(Q136, 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6">
        <f t="shared" si="8"/>
        <v>-0.28727272727272729</v>
      </c>
      <c r="G137" t="s">
        <v>14</v>
      </c>
      <c r="H137">
        <v>117</v>
      </c>
      <c r="I137" t="s">
        <v>21</v>
      </c>
      <c r="J137" t="s">
        <v>22</v>
      </c>
      <c r="K137">
        <v>1362636000</v>
      </c>
      <c r="L137">
        <v>1363064400</v>
      </c>
      <c r="M137" s="9">
        <f t="shared" si="9"/>
        <v>41340.25</v>
      </c>
      <c r="N137" s="9">
        <f t="shared" si="10"/>
        <v>41345.208333333336</v>
      </c>
      <c r="O137" t="b">
        <v>0</v>
      </c>
      <c r="P137" t="b">
        <v>1</v>
      </c>
      <c r="Q137" t="s">
        <v>33</v>
      </c>
      <c r="R137">
        <f t="shared" si="11"/>
        <v>46.905982905982903</v>
      </c>
      <c r="S137" t="str" cm="1">
        <f t="array" ref="S137:T137">_xlfn.TEXTSPLIT(Q137, 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6">
        <f t="shared" si="8"/>
        <v>-0.96713768115942034</v>
      </c>
      <c r="G138" t="s">
        <v>74</v>
      </c>
      <c r="H138">
        <v>58</v>
      </c>
      <c r="I138" t="s">
        <v>21</v>
      </c>
      <c r="J138" t="s">
        <v>22</v>
      </c>
      <c r="K138">
        <v>1402117200</v>
      </c>
      <c r="L138">
        <v>1403154000</v>
      </c>
      <c r="M138" s="9">
        <f t="shared" si="9"/>
        <v>41797.208333333336</v>
      </c>
      <c r="N138" s="9">
        <f t="shared" si="10"/>
        <v>41809.208333333336</v>
      </c>
      <c r="O138" t="b">
        <v>0</v>
      </c>
      <c r="P138" t="b">
        <v>1</v>
      </c>
      <c r="Q138" t="s">
        <v>53</v>
      </c>
      <c r="R138">
        <f t="shared" si="11"/>
        <v>46.913793103448278</v>
      </c>
      <c r="S138" t="str" cm="1">
        <f t="array" ref="S138:T138">_xlfn.TEXTSPLIT(Q138, 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6">
        <f t="shared" si="8"/>
        <v>1.6177777777777778</v>
      </c>
      <c r="G139" t="s">
        <v>20</v>
      </c>
      <c r="H139">
        <v>50</v>
      </c>
      <c r="I139" t="s">
        <v>21</v>
      </c>
      <c r="J139" t="s">
        <v>22</v>
      </c>
      <c r="K139">
        <v>1286341200</v>
      </c>
      <c r="L139">
        <v>1286859600</v>
      </c>
      <c r="M139" s="9">
        <f t="shared" si="9"/>
        <v>40457.208333333336</v>
      </c>
      <c r="N139" s="9">
        <f t="shared" si="10"/>
        <v>40463.208333333336</v>
      </c>
      <c r="O139" t="b">
        <v>0</v>
      </c>
      <c r="P139" t="b">
        <v>0</v>
      </c>
      <c r="Q139" t="s">
        <v>68</v>
      </c>
      <c r="R139">
        <f t="shared" si="11"/>
        <v>94.24</v>
      </c>
      <c r="S139" t="str" cm="1">
        <f t="array" ref="S139:T139">_xlfn.TEXTSPLIT(Q139, 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6">
        <f t="shared" si="8"/>
        <v>-0.04</v>
      </c>
      <c r="G140" t="s">
        <v>14</v>
      </c>
      <c r="H140">
        <v>115</v>
      </c>
      <c r="I140" t="s">
        <v>21</v>
      </c>
      <c r="J140" t="s">
        <v>22</v>
      </c>
      <c r="K140">
        <v>1348808400</v>
      </c>
      <c r="L140">
        <v>1349326800</v>
      </c>
      <c r="M140" s="9">
        <f t="shared" si="9"/>
        <v>41180.208333333336</v>
      </c>
      <c r="N140" s="9">
        <f t="shared" si="10"/>
        <v>41186.208333333336</v>
      </c>
      <c r="O140" t="b">
        <v>0</v>
      </c>
      <c r="P140" t="b">
        <v>0</v>
      </c>
      <c r="Q140" t="s">
        <v>292</v>
      </c>
      <c r="R140">
        <f t="shared" si="11"/>
        <v>80.139130434782615</v>
      </c>
      <c r="S140" t="str" cm="1">
        <f t="array" ref="S140:T140">_xlfn.TEXTSPLIT(Q140, 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6">
        <f t="shared" si="8"/>
        <v>-0.79103148751357222</v>
      </c>
      <c r="G141" t="s">
        <v>14</v>
      </c>
      <c r="H141">
        <v>326</v>
      </c>
      <c r="I141" t="s">
        <v>21</v>
      </c>
      <c r="J141" t="s">
        <v>22</v>
      </c>
      <c r="K141">
        <v>1429592400</v>
      </c>
      <c r="L141">
        <v>1430974800</v>
      </c>
      <c r="M141" s="9">
        <f t="shared" si="9"/>
        <v>42115.208333333328</v>
      </c>
      <c r="N141" s="9">
        <f t="shared" si="10"/>
        <v>42131.208333333328</v>
      </c>
      <c r="O141" t="b">
        <v>0</v>
      </c>
      <c r="P141" t="b">
        <v>1</v>
      </c>
      <c r="Q141" t="s">
        <v>65</v>
      </c>
      <c r="R141">
        <f t="shared" si="11"/>
        <v>59.036809815950917</v>
      </c>
      <c r="S141" t="str" cm="1">
        <f t="array" ref="S141:T141">_xlfn.TEXTSPLIT(Q141, 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6">
        <f t="shared" si="8"/>
        <v>1.2316363636363636</v>
      </c>
      <c r="G142" t="s">
        <v>20</v>
      </c>
      <c r="H142">
        <v>186</v>
      </c>
      <c r="I142" t="s">
        <v>21</v>
      </c>
      <c r="J142" t="s">
        <v>22</v>
      </c>
      <c r="K142">
        <v>1519538400</v>
      </c>
      <c r="L142">
        <v>1519970400</v>
      </c>
      <c r="M142" s="9">
        <f t="shared" si="9"/>
        <v>43156.25</v>
      </c>
      <c r="N142" s="9">
        <f t="shared" si="10"/>
        <v>43161.25</v>
      </c>
      <c r="O142" t="b">
        <v>0</v>
      </c>
      <c r="P142" t="b">
        <v>0</v>
      </c>
      <c r="Q142" t="s">
        <v>42</v>
      </c>
      <c r="R142">
        <f t="shared" si="11"/>
        <v>65.989247311827953</v>
      </c>
      <c r="S142" t="str" cm="1">
        <f t="array" ref="S142:T142">_xlfn.TEXTSPLIT(Q142, 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6">
        <f t="shared" si="8"/>
        <v>1.5909797822706066E-2</v>
      </c>
      <c r="G143" t="s">
        <v>20</v>
      </c>
      <c r="H143">
        <v>1071</v>
      </c>
      <c r="I143" t="s">
        <v>21</v>
      </c>
      <c r="J143" t="s">
        <v>22</v>
      </c>
      <c r="K143">
        <v>1434085200</v>
      </c>
      <c r="L143">
        <v>1434603600</v>
      </c>
      <c r="M143" s="9">
        <f t="shared" si="9"/>
        <v>42167.208333333328</v>
      </c>
      <c r="N143" s="9">
        <f t="shared" si="10"/>
        <v>42173.208333333328</v>
      </c>
      <c r="O143" t="b">
        <v>0</v>
      </c>
      <c r="P143" t="b">
        <v>0</v>
      </c>
      <c r="Q143" t="s">
        <v>28</v>
      </c>
      <c r="R143">
        <f t="shared" si="11"/>
        <v>60.992530345471522</v>
      </c>
      <c r="S143" t="str" cm="1">
        <f t="array" ref="S143:T143">_xlfn.TEXTSPLIT(Q143, 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6">
        <f t="shared" si="8"/>
        <v>1.3004</v>
      </c>
      <c r="G144" t="s">
        <v>20</v>
      </c>
      <c r="H144">
        <v>117</v>
      </c>
      <c r="I144" t="s">
        <v>21</v>
      </c>
      <c r="J144" t="s">
        <v>22</v>
      </c>
      <c r="K144">
        <v>1333688400</v>
      </c>
      <c r="L144">
        <v>1337230800</v>
      </c>
      <c r="M144" s="9">
        <f t="shared" si="9"/>
        <v>41005.208333333336</v>
      </c>
      <c r="N144" s="9">
        <f t="shared" si="10"/>
        <v>41046.208333333336</v>
      </c>
      <c r="O144" t="b">
        <v>0</v>
      </c>
      <c r="P144" t="b">
        <v>0</v>
      </c>
      <c r="Q144" t="s">
        <v>28</v>
      </c>
      <c r="R144">
        <f t="shared" si="11"/>
        <v>98.307692307692307</v>
      </c>
      <c r="S144" t="str" cm="1">
        <f t="array" ref="S144:T144">_xlfn.TEXTSPLIT(Q144, 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6">
        <f t="shared" si="8"/>
        <v>0.35592592592592592</v>
      </c>
      <c r="G145" t="s">
        <v>20</v>
      </c>
      <c r="H145">
        <v>70</v>
      </c>
      <c r="I145" t="s">
        <v>21</v>
      </c>
      <c r="J145" t="s">
        <v>22</v>
      </c>
      <c r="K145">
        <v>1277701200</v>
      </c>
      <c r="L145">
        <v>1279429200</v>
      </c>
      <c r="M145" s="9">
        <f t="shared" si="9"/>
        <v>40357.208333333336</v>
      </c>
      <c r="N145" s="9">
        <f t="shared" si="10"/>
        <v>40377.208333333336</v>
      </c>
      <c r="O145" t="b">
        <v>0</v>
      </c>
      <c r="P145" t="b">
        <v>0</v>
      </c>
      <c r="Q145" t="s">
        <v>60</v>
      </c>
      <c r="R145">
        <f t="shared" si="11"/>
        <v>104.6</v>
      </c>
      <c r="S145" t="str" cm="1">
        <f t="array" ref="S145:T145">_xlfn.TEXTSPLIT(Q145, 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6">
        <f t="shared" si="8"/>
        <v>0.29099999999999998</v>
      </c>
      <c r="G146" t="s">
        <v>20</v>
      </c>
      <c r="H146">
        <v>135</v>
      </c>
      <c r="I146" t="s">
        <v>21</v>
      </c>
      <c r="J146" t="s">
        <v>22</v>
      </c>
      <c r="K146">
        <v>1560747600</v>
      </c>
      <c r="L146">
        <v>1561438800</v>
      </c>
      <c r="M146" s="9">
        <f t="shared" si="9"/>
        <v>43633.208333333328</v>
      </c>
      <c r="N146" s="9">
        <f t="shared" si="10"/>
        <v>43641.208333333328</v>
      </c>
      <c r="O146" t="b">
        <v>0</v>
      </c>
      <c r="P146" t="b">
        <v>0</v>
      </c>
      <c r="Q146" t="s">
        <v>33</v>
      </c>
      <c r="R146">
        <f t="shared" si="11"/>
        <v>86.066666666666663</v>
      </c>
      <c r="S146" t="str" cm="1">
        <f t="array" ref="S146:T146">_xlfn.TEXTSPLIT(Q146, 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6">
        <f t="shared" si="8"/>
        <v>1.3651199999999999</v>
      </c>
      <c r="G147" t="s">
        <v>20</v>
      </c>
      <c r="H147">
        <v>768</v>
      </c>
      <c r="I147" t="s">
        <v>98</v>
      </c>
      <c r="J147" t="s">
        <v>99</v>
      </c>
      <c r="K147">
        <v>1410066000</v>
      </c>
      <c r="L147">
        <v>1410498000</v>
      </c>
      <c r="M147" s="9">
        <f t="shared" si="9"/>
        <v>41889.208333333336</v>
      </c>
      <c r="N147" s="9">
        <f t="shared" si="10"/>
        <v>41894.208333333336</v>
      </c>
      <c r="O147" t="b">
        <v>0</v>
      </c>
      <c r="P147" t="b">
        <v>0</v>
      </c>
      <c r="Q147" t="s">
        <v>65</v>
      </c>
      <c r="R147">
        <f t="shared" si="11"/>
        <v>76.989583333333329</v>
      </c>
      <c r="S147" t="str" cm="1">
        <f t="array" ref="S147:T147">_xlfn.TEXTSPLIT(Q147, 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6">
        <f t="shared" si="8"/>
        <v>-0.82750000000000001</v>
      </c>
      <c r="G148" t="s">
        <v>74</v>
      </c>
      <c r="H148">
        <v>51</v>
      </c>
      <c r="I148" t="s">
        <v>21</v>
      </c>
      <c r="J148" t="s">
        <v>22</v>
      </c>
      <c r="K148">
        <v>1320732000</v>
      </c>
      <c r="L148">
        <v>1322460000</v>
      </c>
      <c r="M148" s="9">
        <f t="shared" si="9"/>
        <v>40855.25</v>
      </c>
      <c r="N148" s="9">
        <f t="shared" si="10"/>
        <v>40875.25</v>
      </c>
      <c r="O148" t="b">
        <v>0</v>
      </c>
      <c r="P148" t="b">
        <v>0</v>
      </c>
      <c r="Q148" t="s">
        <v>33</v>
      </c>
      <c r="R148">
        <f t="shared" si="11"/>
        <v>29.764705882352942</v>
      </c>
      <c r="S148" t="str" cm="1">
        <f t="array" ref="S148:T148">_xlfn.TEXTSPLIT(Q148, 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6">
        <f t="shared" si="8"/>
        <v>0.12493975903614458</v>
      </c>
      <c r="G149" t="s">
        <v>20</v>
      </c>
      <c r="H149">
        <v>199</v>
      </c>
      <c r="I149" t="s">
        <v>21</v>
      </c>
      <c r="J149" t="s">
        <v>22</v>
      </c>
      <c r="K149">
        <v>1465794000</v>
      </c>
      <c r="L149">
        <v>1466312400</v>
      </c>
      <c r="M149" s="9">
        <f t="shared" si="9"/>
        <v>42534.208333333328</v>
      </c>
      <c r="N149" s="9">
        <f t="shared" si="10"/>
        <v>42540.208333333328</v>
      </c>
      <c r="O149" t="b">
        <v>0</v>
      </c>
      <c r="P149" t="b">
        <v>1</v>
      </c>
      <c r="Q149" t="s">
        <v>33</v>
      </c>
      <c r="R149">
        <f t="shared" si="11"/>
        <v>46.91959798994975</v>
      </c>
      <c r="S149" t="str" cm="1">
        <f t="array" ref="S149:T149">_xlfn.TEXTSPLIT(Q149, 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6">
        <f t="shared" si="8"/>
        <v>0.21021505376344085</v>
      </c>
      <c r="G150" t="s">
        <v>20</v>
      </c>
      <c r="H150">
        <v>107</v>
      </c>
      <c r="I150" t="s">
        <v>21</v>
      </c>
      <c r="J150" t="s">
        <v>22</v>
      </c>
      <c r="K150">
        <v>1500958800</v>
      </c>
      <c r="L150">
        <v>1501736400</v>
      </c>
      <c r="M150" s="9">
        <f t="shared" si="9"/>
        <v>42941.208333333328</v>
      </c>
      <c r="N150" s="9">
        <f t="shared" si="10"/>
        <v>42950.208333333328</v>
      </c>
      <c r="O150" t="b">
        <v>0</v>
      </c>
      <c r="P150" t="b">
        <v>0</v>
      </c>
      <c r="Q150" t="s">
        <v>65</v>
      </c>
      <c r="R150">
        <f t="shared" si="11"/>
        <v>105.18691588785046</v>
      </c>
      <c r="S150" t="str" cm="1">
        <f t="array" ref="S150:T150">_xlfn.TEXTSPLIT(Q150, 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6">
        <f t="shared" si="8"/>
        <v>1.1987096774193549</v>
      </c>
      <c r="G151" t="s">
        <v>20</v>
      </c>
      <c r="H151">
        <v>195</v>
      </c>
      <c r="I151" t="s">
        <v>21</v>
      </c>
      <c r="J151" t="s">
        <v>22</v>
      </c>
      <c r="K151">
        <v>1357020000</v>
      </c>
      <c r="L151">
        <v>1361512800</v>
      </c>
      <c r="M151" s="9">
        <f t="shared" si="9"/>
        <v>41275.25</v>
      </c>
      <c r="N151" s="9">
        <f t="shared" si="10"/>
        <v>41327.25</v>
      </c>
      <c r="O151" t="b">
        <v>0</v>
      </c>
      <c r="P151" t="b">
        <v>0</v>
      </c>
      <c r="Q151" t="s">
        <v>60</v>
      </c>
      <c r="R151">
        <f t="shared" si="11"/>
        <v>69.907692307692301</v>
      </c>
      <c r="S151" t="str" cm="1">
        <f t="array" ref="S151:T151">_xlfn.TEXTSPLIT(Q151, 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6">
        <f t="shared" si="8"/>
        <v>-0.99</v>
      </c>
      <c r="G152" t="s">
        <v>14</v>
      </c>
      <c r="H152">
        <v>1</v>
      </c>
      <c r="I152" t="s">
        <v>21</v>
      </c>
      <c r="J152" t="s">
        <v>22</v>
      </c>
      <c r="K152">
        <v>1544940000</v>
      </c>
      <c r="L152">
        <v>1545026400</v>
      </c>
      <c r="M152" s="9">
        <f t="shared" si="9"/>
        <v>43450.25</v>
      </c>
      <c r="N152" s="9">
        <f t="shared" si="10"/>
        <v>43451.25</v>
      </c>
      <c r="O152" t="b">
        <v>0</v>
      </c>
      <c r="P152" t="b">
        <v>0</v>
      </c>
      <c r="Q152" t="s">
        <v>23</v>
      </c>
      <c r="R152">
        <f t="shared" si="11"/>
        <v>1</v>
      </c>
      <c r="S152" t="str" cm="1">
        <f t="array" ref="S152:T152">_xlfn.TEXTSPLIT(Q152, 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6">
        <f t="shared" si="8"/>
        <v>-0.35833090379008747</v>
      </c>
      <c r="G153" t="s">
        <v>14</v>
      </c>
      <c r="H153">
        <v>1467</v>
      </c>
      <c r="I153" t="s">
        <v>21</v>
      </c>
      <c r="J153" t="s">
        <v>22</v>
      </c>
      <c r="K153">
        <v>1402290000</v>
      </c>
      <c r="L153">
        <v>1406696400</v>
      </c>
      <c r="M153" s="9">
        <f t="shared" si="9"/>
        <v>41799.208333333336</v>
      </c>
      <c r="N153" s="9">
        <f t="shared" si="10"/>
        <v>41850.208333333336</v>
      </c>
      <c r="O153" t="b">
        <v>0</v>
      </c>
      <c r="P153" t="b">
        <v>0</v>
      </c>
      <c r="Q153" t="s">
        <v>50</v>
      </c>
      <c r="R153">
        <f t="shared" si="11"/>
        <v>60.011588275391958</v>
      </c>
      <c r="S153" t="str" cm="1">
        <f t="array" ref="S153:T153">_xlfn.TEXTSPLIT(Q153, 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6">
        <f t="shared" si="8"/>
        <v>3.2306746987951809</v>
      </c>
      <c r="G154" t="s">
        <v>20</v>
      </c>
      <c r="H154">
        <v>3376</v>
      </c>
      <c r="I154" t="s">
        <v>21</v>
      </c>
      <c r="J154" t="s">
        <v>22</v>
      </c>
      <c r="K154">
        <v>1487311200</v>
      </c>
      <c r="L154">
        <v>1487916000</v>
      </c>
      <c r="M154" s="9">
        <f t="shared" si="9"/>
        <v>42783.25</v>
      </c>
      <c r="N154" s="9">
        <f t="shared" si="10"/>
        <v>42790.25</v>
      </c>
      <c r="O154" t="b">
        <v>0</v>
      </c>
      <c r="P154" t="b">
        <v>0</v>
      </c>
      <c r="Q154" t="s">
        <v>60</v>
      </c>
      <c r="R154">
        <f t="shared" si="11"/>
        <v>52.006220379146917</v>
      </c>
      <c r="S154" t="str" cm="1">
        <f t="array" ref="S154:T154">_xlfn.TEXTSPLIT(Q154, 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6">
        <f t="shared" si="8"/>
        <v>-7.0158394931362195E-2</v>
      </c>
      <c r="G155" t="s">
        <v>14</v>
      </c>
      <c r="H155">
        <v>5681</v>
      </c>
      <c r="I155" t="s">
        <v>21</v>
      </c>
      <c r="J155" t="s">
        <v>22</v>
      </c>
      <c r="K155">
        <v>1350622800</v>
      </c>
      <c r="L155">
        <v>1351141200</v>
      </c>
      <c r="M155" s="9">
        <f t="shared" si="9"/>
        <v>41201.208333333336</v>
      </c>
      <c r="N155" s="9">
        <f t="shared" si="10"/>
        <v>41207.208333333336</v>
      </c>
      <c r="O155" t="b">
        <v>0</v>
      </c>
      <c r="P155" t="b">
        <v>0</v>
      </c>
      <c r="Q155" t="s">
        <v>33</v>
      </c>
      <c r="R155">
        <f t="shared" si="11"/>
        <v>31.000176025347649</v>
      </c>
      <c r="S155" t="str" cm="1">
        <f t="array" ref="S155:T155">_xlfn.TEXTSPLIT(Q155, 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6">
        <f t="shared" si="8"/>
        <v>-0.41243432574430822</v>
      </c>
      <c r="G156" t="s">
        <v>14</v>
      </c>
      <c r="H156">
        <v>1059</v>
      </c>
      <c r="I156" t="s">
        <v>21</v>
      </c>
      <c r="J156" t="s">
        <v>22</v>
      </c>
      <c r="K156">
        <v>1463029200</v>
      </c>
      <c r="L156">
        <v>1465016400</v>
      </c>
      <c r="M156" s="9">
        <f t="shared" si="9"/>
        <v>42502.208333333328</v>
      </c>
      <c r="N156" s="9">
        <f t="shared" si="10"/>
        <v>42525.208333333328</v>
      </c>
      <c r="O156" t="b">
        <v>0</v>
      </c>
      <c r="P156" t="b">
        <v>1</v>
      </c>
      <c r="Q156" t="s">
        <v>60</v>
      </c>
      <c r="R156">
        <f t="shared" si="11"/>
        <v>95.042492917847028</v>
      </c>
      <c r="S156" t="str" cm="1">
        <f t="array" ref="S156:T156">_xlfn.TEXTSPLIT(Q156, 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6">
        <f t="shared" si="8"/>
        <v>-0.3497777777777778</v>
      </c>
      <c r="G157" t="s">
        <v>14</v>
      </c>
      <c r="H157">
        <v>1194</v>
      </c>
      <c r="I157" t="s">
        <v>21</v>
      </c>
      <c r="J157" t="s">
        <v>22</v>
      </c>
      <c r="K157">
        <v>1269493200</v>
      </c>
      <c r="L157">
        <v>1270789200</v>
      </c>
      <c r="M157" s="9">
        <f t="shared" si="9"/>
        <v>40262.208333333336</v>
      </c>
      <c r="N157" s="9">
        <f t="shared" si="10"/>
        <v>40277.208333333336</v>
      </c>
      <c r="O157" t="b">
        <v>0</v>
      </c>
      <c r="P157" t="b">
        <v>0</v>
      </c>
      <c r="Q157" t="s">
        <v>33</v>
      </c>
      <c r="R157">
        <f t="shared" si="11"/>
        <v>75.968174204355108</v>
      </c>
      <c r="S157" t="str" cm="1">
        <f t="array" ref="S157:T157">_xlfn.TEXTSPLIT(Q157, 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6">
        <f t="shared" si="8"/>
        <v>-0.26060439560439558</v>
      </c>
      <c r="G158" t="s">
        <v>74</v>
      </c>
      <c r="H158">
        <v>379</v>
      </c>
      <c r="I158" t="s">
        <v>26</v>
      </c>
      <c r="J158" t="s">
        <v>27</v>
      </c>
      <c r="K158">
        <v>1570251600</v>
      </c>
      <c r="L158">
        <v>1572325200</v>
      </c>
      <c r="M158" s="9">
        <f t="shared" si="9"/>
        <v>43743.208333333328</v>
      </c>
      <c r="N158" s="9">
        <f t="shared" si="10"/>
        <v>43767.208333333328</v>
      </c>
      <c r="O158" t="b">
        <v>0</v>
      </c>
      <c r="P158" t="b">
        <v>0</v>
      </c>
      <c r="Q158" t="s">
        <v>23</v>
      </c>
      <c r="R158">
        <f t="shared" si="11"/>
        <v>71.013192612137203</v>
      </c>
      <c r="S158" t="str" cm="1">
        <f t="array" ref="S158:T158">_xlfn.TEXTSPLIT(Q158, 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6">
        <f t="shared" si="8"/>
        <v>-0.47333333333333333</v>
      </c>
      <c r="G159" t="s">
        <v>14</v>
      </c>
      <c r="H159">
        <v>30</v>
      </c>
      <c r="I159" t="s">
        <v>26</v>
      </c>
      <c r="J159" t="s">
        <v>27</v>
      </c>
      <c r="K159">
        <v>1388383200</v>
      </c>
      <c r="L159">
        <v>1389420000</v>
      </c>
      <c r="M159" s="9">
        <f t="shared" si="9"/>
        <v>41638.25</v>
      </c>
      <c r="N159" s="9">
        <f t="shared" si="10"/>
        <v>41650.25</v>
      </c>
      <c r="O159" t="b">
        <v>0</v>
      </c>
      <c r="P159" t="b">
        <v>0</v>
      </c>
      <c r="Q159" t="s">
        <v>122</v>
      </c>
      <c r="R159">
        <f t="shared" si="11"/>
        <v>73.733333333333334</v>
      </c>
      <c r="S159" t="str" cm="1">
        <f t="array" ref="S159:T159">_xlfn.TEXTSPLIT(Q159, 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6">
        <f t="shared" si="8"/>
        <v>1.2095238095238094</v>
      </c>
      <c r="G160" t="s">
        <v>20</v>
      </c>
      <c r="H160">
        <v>41</v>
      </c>
      <c r="I160" t="s">
        <v>21</v>
      </c>
      <c r="J160" t="s">
        <v>22</v>
      </c>
      <c r="K160">
        <v>1449554400</v>
      </c>
      <c r="L160">
        <v>1449640800</v>
      </c>
      <c r="M160" s="9">
        <f t="shared" si="9"/>
        <v>42346.25</v>
      </c>
      <c r="N160" s="9">
        <f t="shared" si="10"/>
        <v>42347.25</v>
      </c>
      <c r="O160" t="b">
        <v>0</v>
      </c>
      <c r="P160" t="b">
        <v>0</v>
      </c>
      <c r="Q160" t="s">
        <v>23</v>
      </c>
      <c r="R160">
        <f t="shared" si="11"/>
        <v>113.17073170731707</v>
      </c>
      <c r="S160" t="str" cm="1">
        <f t="array" ref="S160:T160">_xlfn.TEXTSPLIT(Q160, 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6">
        <f t="shared" si="8"/>
        <v>1.1506276150627615E-4</v>
      </c>
      <c r="G161" t="s">
        <v>20</v>
      </c>
      <c r="H161">
        <v>1821</v>
      </c>
      <c r="I161" t="s">
        <v>21</v>
      </c>
      <c r="J161" t="s">
        <v>22</v>
      </c>
      <c r="K161">
        <v>1553662800</v>
      </c>
      <c r="L161">
        <v>1555218000</v>
      </c>
      <c r="M161" s="9">
        <f t="shared" si="9"/>
        <v>43551.208333333328</v>
      </c>
      <c r="N161" s="9">
        <f t="shared" si="10"/>
        <v>43569.208333333328</v>
      </c>
      <c r="O161" t="b">
        <v>0</v>
      </c>
      <c r="P161" t="b">
        <v>1</v>
      </c>
      <c r="Q161" t="s">
        <v>33</v>
      </c>
      <c r="R161">
        <f t="shared" si="11"/>
        <v>105.00933552992861</v>
      </c>
      <c r="S161" t="str" cm="1">
        <f t="array" ref="S161:T161">_xlfn.TEXTSPLIT(Q161, 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6">
        <f t="shared" si="8"/>
        <v>0.62312500000000004</v>
      </c>
      <c r="G162" t="s">
        <v>20</v>
      </c>
      <c r="H162">
        <v>164</v>
      </c>
      <c r="I162" t="s">
        <v>21</v>
      </c>
      <c r="J162" t="s">
        <v>22</v>
      </c>
      <c r="K162">
        <v>1556341200</v>
      </c>
      <c r="L162">
        <v>1557723600</v>
      </c>
      <c r="M162" s="9">
        <f t="shared" si="9"/>
        <v>43582.208333333328</v>
      </c>
      <c r="N162" s="9">
        <f t="shared" si="10"/>
        <v>43598.208333333328</v>
      </c>
      <c r="O162" t="b">
        <v>0</v>
      </c>
      <c r="P162" t="b">
        <v>0</v>
      </c>
      <c r="Q162" t="s">
        <v>65</v>
      </c>
      <c r="R162">
        <f t="shared" si="11"/>
        <v>79.176829268292678</v>
      </c>
      <c r="S162" t="str" cm="1">
        <f t="array" ref="S162:T162">_xlfn.TEXTSPLIT(Q162, 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6">
        <f t="shared" si="8"/>
        <v>-0.21818181818181817</v>
      </c>
      <c r="G163" t="s">
        <v>14</v>
      </c>
      <c r="H163">
        <v>75</v>
      </c>
      <c r="I163" t="s">
        <v>21</v>
      </c>
      <c r="J163" t="s">
        <v>22</v>
      </c>
      <c r="K163">
        <v>1442984400</v>
      </c>
      <c r="L163">
        <v>1443502800</v>
      </c>
      <c r="M163" s="9">
        <f t="shared" si="9"/>
        <v>42270.208333333328</v>
      </c>
      <c r="N163" s="9">
        <f t="shared" si="10"/>
        <v>42276.208333333328</v>
      </c>
      <c r="O163" t="b">
        <v>0</v>
      </c>
      <c r="P163" t="b">
        <v>1</v>
      </c>
      <c r="Q163" t="s">
        <v>28</v>
      </c>
      <c r="R163">
        <f t="shared" si="11"/>
        <v>57.333333333333336</v>
      </c>
      <c r="S163" t="str" cm="1">
        <f t="array" ref="S163:T163">_xlfn.TEXTSPLIT(Q163, 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6">
        <f t="shared" si="8"/>
        <v>0.49737704918032788</v>
      </c>
      <c r="G164" t="s">
        <v>20</v>
      </c>
      <c r="H164">
        <v>157</v>
      </c>
      <c r="I164" t="s">
        <v>98</v>
      </c>
      <c r="J164" t="s">
        <v>99</v>
      </c>
      <c r="K164">
        <v>1544248800</v>
      </c>
      <c r="L164">
        <v>1546840800</v>
      </c>
      <c r="M164" s="9">
        <f t="shared" si="9"/>
        <v>43442.25</v>
      </c>
      <c r="N164" s="9">
        <f t="shared" si="10"/>
        <v>43472.25</v>
      </c>
      <c r="O164" t="b">
        <v>0</v>
      </c>
      <c r="P164" t="b">
        <v>0</v>
      </c>
      <c r="Q164" t="s">
        <v>23</v>
      </c>
      <c r="R164">
        <f t="shared" si="11"/>
        <v>58.178343949044589</v>
      </c>
      <c r="S164" t="str" cm="1">
        <f t="array" ref="S164:T164">_xlfn.TEXTSPLIT(Q164, 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6">
        <f t="shared" si="8"/>
        <v>1.5325714285714285</v>
      </c>
      <c r="G165" t="s">
        <v>20</v>
      </c>
      <c r="H165">
        <v>246</v>
      </c>
      <c r="I165" t="s">
        <v>21</v>
      </c>
      <c r="J165" t="s">
        <v>22</v>
      </c>
      <c r="K165">
        <v>1508475600</v>
      </c>
      <c r="L165">
        <v>1512712800</v>
      </c>
      <c r="M165" s="9">
        <f t="shared" si="9"/>
        <v>43028.208333333328</v>
      </c>
      <c r="N165" s="9">
        <f t="shared" si="10"/>
        <v>43077.25</v>
      </c>
      <c r="O165" t="b">
        <v>0</v>
      </c>
      <c r="P165" t="b">
        <v>1</v>
      </c>
      <c r="Q165" t="s">
        <v>122</v>
      </c>
      <c r="R165">
        <f t="shared" si="11"/>
        <v>36.032520325203251</v>
      </c>
      <c r="S165" t="str" cm="1">
        <f t="array" ref="S165:T165">_xlfn.TEXTSPLIT(Q165, 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6">
        <f t="shared" si="8"/>
        <v>1.6943521594684386E-3</v>
      </c>
      <c r="G166" t="s">
        <v>20</v>
      </c>
      <c r="H166">
        <v>1396</v>
      </c>
      <c r="I166" t="s">
        <v>21</v>
      </c>
      <c r="J166" t="s">
        <v>22</v>
      </c>
      <c r="K166">
        <v>1507438800</v>
      </c>
      <c r="L166">
        <v>1507525200</v>
      </c>
      <c r="M166" s="9">
        <f t="shared" si="9"/>
        <v>43016.208333333328</v>
      </c>
      <c r="N166" s="9">
        <f t="shared" si="10"/>
        <v>43017.208333333328</v>
      </c>
      <c r="O166" t="b">
        <v>0</v>
      </c>
      <c r="P166" t="b">
        <v>0</v>
      </c>
      <c r="Q166" t="s">
        <v>33</v>
      </c>
      <c r="R166">
        <f t="shared" si="11"/>
        <v>107.99068767908309</v>
      </c>
      <c r="S166" t="str" cm="1">
        <f t="array" ref="S166:T166">_xlfn.TEXTSPLIT(Q166, 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6">
        <f t="shared" si="8"/>
        <v>0.2199004424778761</v>
      </c>
      <c r="G167" t="s">
        <v>20</v>
      </c>
      <c r="H167">
        <v>2506</v>
      </c>
      <c r="I167" t="s">
        <v>21</v>
      </c>
      <c r="J167" t="s">
        <v>22</v>
      </c>
      <c r="K167">
        <v>1501563600</v>
      </c>
      <c r="L167">
        <v>1504328400</v>
      </c>
      <c r="M167" s="9">
        <f t="shared" si="9"/>
        <v>42948.208333333328</v>
      </c>
      <c r="N167" s="9">
        <f t="shared" si="10"/>
        <v>42980.208333333328</v>
      </c>
      <c r="O167" t="b">
        <v>0</v>
      </c>
      <c r="P167" t="b">
        <v>0</v>
      </c>
      <c r="Q167" t="s">
        <v>28</v>
      </c>
      <c r="R167">
        <f t="shared" si="11"/>
        <v>44.005985634477256</v>
      </c>
      <c r="S167" t="str" cm="1">
        <f t="array" ref="S167:T167">_xlfn.TEXTSPLIT(Q167, 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6">
        <f t="shared" si="8"/>
        <v>0.37132653061224491</v>
      </c>
      <c r="G168" t="s">
        <v>20</v>
      </c>
      <c r="H168">
        <v>244</v>
      </c>
      <c r="I168" t="s">
        <v>21</v>
      </c>
      <c r="J168" t="s">
        <v>22</v>
      </c>
      <c r="K168">
        <v>1292997600</v>
      </c>
      <c r="L168">
        <v>1293343200</v>
      </c>
      <c r="M168" s="9">
        <f t="shared" si="9"/>
        <v>40534.25</v>
      </c>
      <c r="N168" s="9">
        <f t="shared" si="10"/>
        <v>40538.25</v>
      </c>
      <c r="O168" t="b">
        <v>0</v>
      </c>
      <c r="P168" t="b">
        <v>0</v>
      </c>
      <c r="Q168" t="s">
        <v>122</v>
      </c>
      <c r="R168">
        <f t="shared" si="11"/>
        <v>55.077868852459019</v>
      </c>
      <c r="S168" t="str" cm="1">
        <f t="array" ref="S168:T168">_xlfn.TEXTSPLIT(Q168, 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6">
        <f t="shared" si="8"/>
        <v>3.1553846153846155</v>
      </c>
      <c r="G169" t="s">
        <v>20</v>
      </c>
      <c r="H169">
        <v>146</v>
      </c>
      <c r="I169" t="s">
        <v>26</v>
      </c>
      <c r="J169" t="s">
        <v>27</v>
      </c>
      <c r="K169">
        <v>1370840400</v>
      </c>
      <c r="L169">
        <v>1371704400</v>
      </c>
      <c r="M169" s="9">
        <f t="shared" si="9"/>
        <v>41435.208333333336</v>
      </c>
      <c r="N169" s="9">
        <f t="shared" si="10"/>
        <v>41445.208333333336</v>
      </c>
      <c r="O169" t="b">
        <v>0</v>
      </c>
      <c r="P169" t="b">
        <v>0</v>
      </c>
      <c r="Q169" t="s">
        <v>33</v>
      </c>
      <c r="R169">
        <f t="shared" si="11"/>
        <v>74</v>
      </c>
      <c r="S169" t="str" cm="1">
        <f t="array" ref="S169:T169">_xlfn.TEXTSPLIT(Q169, 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6">
        <f t="shared" si="8"/>
        <v>-0.6869086651053864</v>
      </c>
      <c r="G170" t="s">
        <v>14</v>
      </c>
      <c r="H170">
        <v>955</v>
      </c>
      <c r="I170" t="s">
        <v>36</v>
      </c>
      <c r="J170" t="s">
        <v>37</v>
      </c>
      <c r="K170">
        <v>1550815200</v>
      </c>
      <c r="L170">
        <v>1552798800</v>
      </c>
      <c r="M170" s="9">
        <f t="shared" si="9"/>
        <v>43518.25</v>
      </c>
      <c r="N170" s="9">
        <f t="shared" si="10"/>
        <v>43541.208333333328</v>
      </c>
      <c r="O170" t="b">
        <v>0</v>
      </c>
      <c r="P170" t="b">
        <v>1</v>
      </c>
      <c r="Q170" t="s">
        <v>60</v>
      </c>
      <c r="R170">
        <f t="shared" si="11"/>
        <v>41.996858638743454</v>
      </c>
      <c r="S170" t="str" cm="1">
        <f t="array" ref="S170:T170">_xlfn.TEXTSPLIT(Q170, 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6">
        <f t="shared" si="8"/>
        <v>3.240815450643777</v>
      </c>
      <c r="G171" t="s">
        <v>20</v>
      </c>
      <c r="H171">
        <v>1267</v>
      </c>
      <c r="I171" t="s">
        <v>21</v>
      </c>
      <c r="J171" t="s">
        <v>22</v>
      </c>
      <c r="K171">
        <v>1339909200</v>
      </c>
      <c r="L171">
        <v>1342328400</v>
      </c>
      <c r="M171" s="9">
        <f t="shared" si="9"/>
        <v>41077.208333333336</v>
      </c>
      <c r="N171" s="9">
        <f t="shared" si="10"/>
        <v>41105.208333333336</v>
      </c>
      <c r="O171" t="b">
        <v>0</v>
      </c>
      <c r="P171" t="b">
        <v>1</v>
      </c>
      <c r="Q171" t="s">
        <v>100</v>
      </c>
      <c r="R171">
        <f t="shared" si="11"/>
        <v>77.988161010260455</v>
      </c>
      <c r="S171" t="str" cm="1">
        <f t="array" ref="S171:T171">_xlfn.TEXTSPLIT(Q171, 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6">
        <f t="shared" si="8"/>
        <v>-0.97061137692716637</v>
      </c>
      <c r="G172" t="s">
        <v>14</v>
      </c>
      <c r="H172">
        <v>67</v>
      </c>
      <c r="I172" t="s">
        <v>21</v>
      </c>
      <c r="J172" t="s">
        <v>22</v>
      </c>
      <c r="K172">
        <v>1501736400</v>
      </c>
      <c r="L172">
        <v>1502341200</v>
      </c>
      <c r="M172" s="9">
        <f t="shared" si="9"/>
        <v>42950.208333333328</v>
      </c>
      <c r="N172" s="9">
        <f t="shared" si="10"/>
        <v>42957.208333333328</v>
      </c>
      <c r="O172" t="b">
        <v>0</v>
      </c>
      <c r="P172" t="b">
        <v>0</v>
      </c>
      <c r="Q172" t="s">
        <v>60</v>
      </c>
      <c r="R172">
        <f t="shared" si="11"/>
        <v>82.507462686567166</v>
      </c>
      <c r="S172" t="str" cm="1">
        <f t="array" ref="S172:T172">_xlfn.TEXTSPLIT(Q172, 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6">
        <f t="shared" si="8"/>
        <v>-0.89367346938775505</v>
      </c>
      <c r="G173" t="s">
        <v>14</v>
      </c>
      <c r="H173">
        <v>5</v>
      </c>
      <c r="I173" t="s">
        <v>21</v>
      </c>
      <c r="J173" t="s">
        <v>22</v>
      </c>
      <c r="K173">
        <v>1395291600</v>
      </c>
      <c r="L173">
        <v>1397192400</v>
      </c>
      <c r="M173" s="9">
        <f t="shared" si="9"/>
        <v>41718.208333333336</v>
      </c>
      <c r="N173" s="9">
        <f t="shared" si="10"/>
        <v>41740.208333333336</v>
      </c>
      <c r="O173" t="b">
        <v>0</v>
      </c>
      <c r="P173" t="b">
        <v>0</v>
      </c>
      <c r="Q173" t="s">
        <v>206</v>
      </c>
      <c r="R173">
        <f t="shared" si="11"/>
        <v>104.2</v>
      </c>
      <c r="S173" t="str" cm="1">
        <f t="array" ref="S173:T173">_xlfn.TEXTSPLIT(Q173, 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6">
        <f t="shared" si="8"/>
        <v>-0.17125000000000001</v>
      </c>
      <c r="G174" t="s">
        <v>14</v>
      </c>
      <c r="H174">
        <v>26</v>
      </c>
      <c r="I174" t="s">
        <v>21</v>
      </c>
      <c r="J174" t="s">
        <v>22</v>
      </c>
      <c r="K174">
        <v>1405746000</v>
      </c>
      <c r="L174">
        <v>1407042000</v>
      </c>
      <c r="M174" s="9">
        <f t="shared" si="9"/>
        <v>41839.208333333336</v>
      </c>
      <c r="N174" s="9">
        <f t="shared" si="10"/>
        <v>41854.208333333336</v>
      </c>
      <c r="O174" t="b">
        <v>0</v>
      </c>
      <c r="P174" t="b">
        <v>1</v>
      </c>
      <c r="Q174" t="s">
        <v>42</v>
      </c>
      <c r="R174">
        <f t="shared" si="11"/>
        <v>25.5</v>
      </c>
      <c r="S174" t="str" cm="1">
        <f t="array" ref="S174:T174">_xlfn.TEXTSPLIT(Q174, 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6">
        <f t="shared" si="8"/>
        <v>0.63014477766287491</v>
      </c>
      <c r="G175" t="s">
        <v>20</v>
      </c>
      <c r="H175">
        <v>1561</v>
      </c>
      <c r="I175" t="s">
        <v>21</v>
      </c>
      <c r="J175" t="s">
        <v>22</v>
      </c>
      <c r="K175">
        <v>1368853200</v>
      </c>
      <c r="L175">
        <v>1369371600</v>
      </c>
      <c r="M175" s="9">
        <f t="shared" si="9"/>
        <v>41412.208333333336</v>
      </c>
      <c r="N175" s="9">
        <f t="shared" si="10"/>
        <v>41418.208333333336</v>
      </c>
      <c r="O175" t="b">
        <v>0</v>
      </c>
      <c r="P175" t="b">
        <v>0</v>
      </c>
      <c r="Q175" t="s">
        <v>33</v>
      </c>
      <c r="R175">
        <f t="shared" si="11"/>
        <v>100.98334401024984</v>
      </c>
      <c r="S175" t="str" cm="1">
        <f t="array" ref="S175:T175">_xlfn.TEXTSPLIT(Q175, 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6">
        <f t="shared" si="8"/>
        <v>7.9466666666666663</v>
      </c>
      <c r="G176" t="s">
        <v>20</v>
      </c>
      <c r="H176">
        <v>48</v>
      </c>
      <c r="I176" t="s">
        <v>21</v>
      </c>
      <c r="J176" t="s">
        <v>22</v>
      </c>
      <c r="K176">
        <v>1444021200</v>
      </c>
      <c r="L176">
        <v>1444107600</v>
      </c>
      <c r="M176" s="9">
        <f t="shared" si="9"/>
        <v>42282.208333333328</v>
      </c>
      <c r="N176" s="9">
        <f t="shared" si="10"/>
        <v>42283.208333333328</v>
      </c>
      <c r="O176" t="b">
        <v>0</v>
      </c>
      <c r="P176" t="b">
        <v>1</v>
      </c>
      <c r="Q176" t="s">
        <v>65</v>
      </c>
      <c r="R176">
        <f t="shared" si="11"/>
        <v>111.83333333333333</v>
      </c>
      <c r="S176" t="str" cm="1">
        <f t="array" ref="S176:T176">_xlfn.TEXTSPLIT(Q176, 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6">
        <f t="shared" si="8"/>
        <v>-0.73808498896247243</v>
      </c>
      <c r="G177" t="s">
        <v>14</v>
      </c>
      <c r="H177">
        <v>1130</v>
      </c>
      <c r="I177" t="s">
        <v>21</v>
      </c>
      <c r="J177" t="s">
        <v>22</v>
      </c>
      <c r="K177">
        <v>1472619600</v>
      </c>
      <c r="L177">
        <v>1474261200</v>
      </c>
      <c r="M177" s="9">
        <f t="shared" si="9"/>
        <v>42613.208333333328</v>
      </c>
      <c r="N177" s="9">
        <f t="shared" si="10"/>
        <v>42632.208333333328</v>
      </c>
      <c r="O177" t="b">
        <v>0</v>
      </c>
      <c r="P177" t="b">
        <v>0</v>
      </c>
      <c r="Q177" t="s">
        <v>33</v>
      </c>
      <c r="R177">
        <f t="shared" si="11"/>
        <v>41.999115044247787</v>
      </c>
      <c r="S177" t="str" cm="1">
        <f t="array" ref="S177:T177">_xlfn.TEXTSPLIT(Q177, 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6">
        <f t="shared" si="8"/>
        <v>-0.25165217391304345</v>
      </c>
      <c r="G178" t="s">
        <v>14</v>
      </c>
      <c r="H178">
        <v>782</v>
      </c>
      <c r="I178" t="s">
        <v>21</v>
      </c>
      <c r="J178" t="s">
        <v>22</v>
      </c>
      <c r="K178">
        <v>1472878800</v>
      </c>
      <c r="L178">
        <v>1473656400</v>
      </c>
      <c r="M178" s="9">
        <f t="shared" si="9"/>
        <v>42616.208333333328</v>
      </c>
      <c r="N178" s="9">
        <f t="shared" si="10"/>
        <v>42625.208333333328</v>
      </c>
      <c r="O178" t="b">
        <v>0</v>
      </c>
      <c r="P178" t="b">
        <v>0</v>
      </c>
      <c r="Q178" t="s">
        <v>33</v>
      </c>
      <c r="R178">
        <f t="shared" si="11"/>
        <v>110.05115089514067</v>
      </c>
      <c r="S178" t="str" cm="1">
        <f t="array" ref="S178:T178">_xlfn.TEXTSPLIT(Q178, 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6">
        <f t="shared" si="8"/>
        <v>3.1647680412371133</v>
      </c>
      <c r="G179" t="s">
        <v>20</v>
      </c>
      <c r="H179">
        <v>2739</v>
      </c>
      <c r="I179" t="s">
        <v>21</v>
      </c>
      <c r="J179" t="s">
        <v>22</v>
      </c>
      <c r="K179">
        <v>1289800800</v>
      </c>
      <c r="L179">
        <v>1291960800</v>
      </c>
      <c r="M179" s="9">
        <f t="shared" si="9"/>
        <v>40497.25</v>
      </c>
      <c r="N179" s="9">
        <f t="shared" si="10"/>
        <v>40522.25</v>
      </c>
      <c r="O179" t="b">
        <v>0</v>
      </c>
      <c r="P179" t="b">
        <v>0</v>
      </c>
      <c r="Q179" t="s">
        <v>33</v>
      </c>
      <c r="R179">
        <f t="shared" si="11"/>
        <v>58.997079225994888</v>
      </c>
      <c r="S179" t="str" cm="1">
        <f t="array" ref="S179:T179">_xlfn.TEXTSPLIT(Q179, 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6">
        <f t="shared" si="8"/>
        <v>-3.7916666666666668E-2</v>
      </c>
      <c r="G180" t="s">
        <v>14</v>
      </c>
      <c r="H180">
        <v>210</v>
      </c>
      <c r="I180" t="s">
        <v>21</v>
      </c>
      <c r="J180" t="s">
        <v>22</v>
      </c>
      <c r="K180">
        <v>1505970000</v>
      </c>
      <c r="L180">
        <v>1506747600</v>
      </c>
      <c r="M180" s="9">
        <f t="shared" si="9"/>
        <v>42999.208333333328</v>
      </c>
      <c r="N180" s="9">
        <f t="shared" si="10"/>
        <v>43008.208333333328</v>
      </c>
      <c r="O180" t="b">
        <v>0</v>
      </c>
      <c r="P180" t="b">
        <v>0</v>
      </c>
      <c r="Q180" t="s">
        <v>17</v>
      </c>
      <c r="R180">
        <f t="shared" si="11"/>
        <v>32.985714285714288</v>
      </c>
      <c r="S180" t="str" cm="1">
        <f t="array" ref="S180:T180">_xlfn.TEXTSPLIT(Q180, 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6">
        <f t="shared" si="8"/>
        <v>2.5771910112359548</v>
      </c>
      <c r="G181" t="s">
        <v>20</v>
      </c>
      <c r="H181">
        <v>3537</v>
      </c>
      <c r="I181" t="s">
        <v>15</v>
      </c>
      <c r="J181" t="s">
        <v>16</v>
      </c>
      <c r="K181">
        <v>1363496400</v>
      </c>
      <c r="L181">
        <v>1363582800</v>
      </c>
      <c r="M181" s="9">
        <f t="shared" si="9"/>
        <v>41350.208333333336</v>
      </c>
      <c r="N181" s="9">
        <f t="shared" si="10"/>
        <v>41351.208333333336</v>
      </c>
      <c r="O181" t="b">
        <v>0</v>
      </c>
      <c r="P181" t="b">
        <v>1</v>
      </c>
      <c r="Q181" t="s">
        <v>33</v>
      </c>
      <c r="R181">
        <f t="shared" si="11"/>
        <v>45.005654509471306</v>
      </c>
      <c r="S181" t="str" cm="1">
        <f t="array" ref="S181:T181">_xlfn.TEXTSPLIT(Q181, 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6">
        <f t="shared" si="8"/>
        <v>2.0845714285714285</v>
      </c>
      <c r="G182" t="s">
        <v>20</v>
      </c>
      <c r="H182">
        <v>2107</v>
      </c>
      <c r="I182" t="s">
        <v>26</v>
      </c>
      <c r="J182" t="s">
        <v>27</v>
      </c>
      <c r="K182">
        <v>1269234000</v>
      </c>
      <c r="L182">
        <v>1269666000</v>
      </c>
      <c r="M182" s="9">
        <f t="shared" si="9"/>
        <v>40259.208333333336</v>
      </c>
      <c r="N182" s="9">
        <f t="shared" si="10"/>
        <v>40264.208333333336</v>
      </c>
      <c r="O182" t="b">
        <v>0</v>
      </c>
      <c r="P182" t="b">
        <v>0</v>
      </c>
      <c r="Q182" t="s">
        <v>65</v>
      </c>
      <c r="R182">
        <f t="shared" si="11"/>
        <v>81.98196487897485</v>
      </c>
      <c r="S182" t="str" cm="1">
        <f t="array" ref="S182:T182">_xlfn.TEXTSPLIT(Q182, 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6">
        <f t="shared" si="8"/>
        <v>-0.38197674418604649</v>
      </c>
      <c r="G183" t="s">
        <v>14</v>
      </c>
      <c r="H183">
        <v>136</v>
      </c>
      <c r="I183" t="s">
        <v>21</v>
      </c>
      <c r="J183" t="s">
        <v>22</v>
      </c>
      <c r="K183">
        <v>1507093200</v>
      </c>
      <c r="L183">
        <v>1508648400</v>
      </c>
      <c r="M183" s="9">
        <f t="shared" si="9"/>
        <v>43012.208333333328</v>
      </c>
      <c r="N183" s="9">
        <f t="shared" si="10"/>
        <v>43030.208333333328</v>
      </c>
      <c r="O183" t="b">
        <v>0</v>
      </c>
      <c r="P183" t="b">
        <v>0</v>
      </c>
      <c r="Q183" t="s">
        <v>28</v>
      </c>
      <c r="R183">
        <f t="shared" si="11"/>
        <v>39.080882352941174</v>
      </c>
      <c r="S183" t="str" cm="1">
        <f t="array" ref="S183:T183">_xlfn.TEXTSPLIT(Q183, 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6">
        <f t="shared" si="8"/>
        <v>6.2232472324723247</v>
      </c>
      <c r="G184" t="s">
        <v>20</v>
      </c>
      <c r="H184">
        <v>3318</v>
      </c>
      <c r="I184" t="s">
        <v>36</v>
      </c>
      <c r="J184" t="s">
        <v>37</v>
      </c>
      <c r="K184">
        <v>1560574800</v>
      </c>
      <c r="L184">
        <v>1561957200</v>
      </c>
      <c r="M184" s="9">
        <f t="shared" si="9"/>
        <v>43631.208333333328</v>
      </c>
      <c r="N184" s="9">
        <f t="shared" si="10"/>
        <v>43647.208333333328</v>
      </c>
      <c r="O184" t="b">
        <v>0</v>
      </c>
      <c r="P184" t="b">
        <v>0</v>
      </c>
      <c r="Q184" t="s">
        <v>33</v>
      </c>
      <c r="R184">
        <f t="shared" si="11"/>
        <v>58.996383363471971</v>
      </c>
      <c r="S184" t="str" cm="1">
        <f t="array" ref="S184:T184">_xlfn.TEXTSPLIT(Q184, 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6">
        <f t="shared" si="8"/>
        <v>-0.30882352941176472</v>
      </c>
      <c r="G185" t="s">
        <v>14</v>
      </c>
      <c r="H185">
        <v>86</v>
      </c>
      <c r="I185" t="s">
        <v>15</v>
      </c>
      <c r="J185" t="s">
        <v>16</v>
      </c>
      <c r="K185">
        <v>1284008400</v>
      </c>
      <c r="L185">
        <v>1285131600</v>
      </c>
      <c r="M185" s="9">
        <f t="shared" si="9"/>
        <v>40430.208333333336</v>
      </c>
      <c r="N185" s="9">
        <f t="shared" si="10"/>
        <v>40443.208333333336</v>
      </c>
      <c r="O185" t="b">
        <v>0</v>
      </c>
      <c r="P185" t="b">
        <v>0</v>
      </c>
      <c r="Q185" t="s">
        <v>23</v>
      </c>
      <c r="R185">
        <f t="shared" si="11"/>
        <v>40.988372093023258</v>
      </c>
      <c r="S185" t="str" cm="1">
        <f t="array" ref="S185:T185">_xlfn.TEXTSPLIT(Q185, 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6">
        <f t="shared" si="8"/>
        <v>1.9305555555555556</v>
      </c>
      <c r="G186" t="s">
        <v>20</v>
      </c>
      <c r="H186">
        <v>340</v>
      </c>
      <c r="I186" t="s">
        <v>21</v>
      </c>
      <c r="J186" t="s">
        <v>22</v>
      </c>
      <c r="K186">
        <v>1556859600</v>
      </c>
      <c r="L186">
        <v>1556946000</v>
      </c>
      <c r="M186" s="9">
        <f t="shared" si="9"/>
        <v>43588.208333333328</v>
      </c>
      <c r="N186" s="9">
        <f t="shared" si="10"/>
        <v>43589.208333333328</v>
      </c>
      <c r="O186" t="b">
        <v>0</v>
      </c>
      <c r="P186" t="b">
        <v>0</v>
      </c>
      <c r="Q186" t="s">
        <v>33</v>
      </c>
      <c r="R186">
        <f t="shared" si="11"/>
        <v>31.029411764705884</v>
      </c>
      <c r="S186" t="str" cm="1">
        <f t="array" ref="S186:T186">_xlfn.TEXTSPLIT(Q186, 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6">
        <f t="shared" si="8"/>
        <v>-0.28199999999999997</v>
      </c>
      <c r="G187" t="s">
        <v>14</v>
      </c>
      <c r="H187">
        <v>19</v>
      </c>
      <c r="I187" t="s">
        <v>21</v>
      </c>
      <c r="J187" t="s">
        <v>22</v>
      </c>
      <c r="K187">
        <v>1526187600</v>
      </c>
      <c r="L187">
        <v>1527138000</v>
      </c>
      <c r="M187" s="9">
        <f t="shared" si="9"/>
        <v>43233.208333333328</v>
      </c>
      <c r="N187" s="9">
        <f t="shared" si="10"/>
        <v>43244.208333333328</v>
      </c>
      <c r="O187" t="b">
        <v>0</v>
      </c>
      <c r="P187" t="b">
        <v>0</v>
      </c>
      <c r="Q187" t="s">
        <v>269</v>
      </c>
      <c r="R187">
        <f t="shared" si="11"/>
        <v>37.789473684210527</v>
      </c>
      <c r="S187" t="str" cm="1">
        <f t="array" ref="S187:T187">_xlfn.TEXTSPLIT(Q187, 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6">
        <f t="shared" si="8"/>
        <v>-0.68065315315315311</v>
      </c>
      <c r="G188" t="s">
        <v>14</v>
      </c>
      <c r="H188">
        <v>886</v>
      </c>
      <c r="I188" t="s">
        <v>21</v>
      </c>
      <c r="J188" t="s">
        <v>22</v>
      </c>
      <c r="K188">
        <v>1400821200</v>
      </c>
      <c r="L188">
        <v>1402117200</v>
      </c>
      <c r="M188" s="9">
        <f t="shared" si="9"/>
        <v>41782.208333333336</v>
      </c>
      <c r="N188" s="9">
        <f t="shared" si="10"/>
        <v>41797.208333333336</v>
      </c>
      <c r="O188" t="b">
        <v>0</v>
      </c>
      <c r="P188" t="b">
        <v>0</v>
      </c>
      <c r="Q188" t="s">
        <v>33</v>
      </c>
      <c r="R188">
        <f t="shared" si="11"/>
        <v>32.006772009029348</v>
      </c>
      <c r="S188" t="str" cm="1">
        <f t="array" ref="S188:T188">_xlfn.TEXTSPLIT(Q188, 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6">
        <f t="shared" si="8"/>
        <v>1.2987375415282392</v>
      </c>
      <c r="G189" t="s">
        <v>20</v>
      </c>
      <c r="H189">
        <v>1442</v>
      </c>
      <c r="I189" t="s">
        <v>15</v>
      </c>
      <c r="J189" t="s">
        <v>16</v>
      </c>
      <c r="K189">
        <v>1361599200</v>
      </c>
      <c r="L189">
        <v>1364014800</v>
      </c>
      <c r="M189" s="9">
        <f t="shared" si="9"/>
        <v>41328.25</v>
      </c>
      <c r="N189" s="9">
        <f t="shared" si="10"/>
        <v>41356.208333333336</v>
      </c>
      <c r="O189" t="b">
        <v>0</v>
      </c>
      <c r="P189" t="b">
        <v>1</v>
      </c>
      <c r="Q189" t="s">
        <v>100</v>
      </c>
      <c r="R189">
        <f t="shared" si="11"/>
        <v>95.966712898751737</v>
      </c>
      <c r="S189" t="str" cm="1">
        <f t="array" ref="S189:T189">_xlfn.TEXTSPLIT(Q189, 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6">
        <f t="shared" si="8"/>
        <v>-0.67987804878048785</v>
      </c>
      <c r="G190" t="s">
        <v>14</v>
      </c>
      <c r="H190">
        <v>35</v>
      </c>
      <c r="I190" t="s">
        <v>107</v>
      </c>
      <c r="J190" t="s">
        <v>108</v>
      </c>
      <c r="K190">
        <v>1417500000</v>
      </c>
      <c r="L190">
        <v>1417586400</v>
      </c>
      <c r="M190" s="9">
        <f t="shared" si="9"/>
        <v>41975.25</v>
      </c>
      <c r="N190" s="9">
        <f t="shared" si="10"/>
        <v>41976.25</v>
      </c>
      <c r="O190" t="b">
        <v>0</v>
      </c>
      <c r="P190" t="b">
        <v>0</v>
      </c>
      <c r="Q190" t="s">
        <v>33</v>
      </c>
      <c r="R190">
        <f t="shared" si="11"/>
        <v>75</v>
      </c>
      <c r="S190" t="str" cm="1">
        <f t="array" ref="S190:T190">_xlfn.TEXTSPLIT(Q190, 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6">
        <f t="shared" si="8"/>
        <v>-0.76474647151071617</v>
      </c>
      <c r="G191" t="s">
        <v>74</v>
      </c>
      <c r="H191">
        <v>441</v>
      </c>
      <c r="I191" t="s">
        <v>21</v>
      </c>
      <c r="J191" t="s">
        <v>22</v>
      </c>
      <c r="K191">
        <v>1457071200</v>
      </c>
      <c r="L191">
        <v>1457071200</v>
      </c>
      <c r="M191" s="9">
        <f t="shared" si="9"/>
        <v>42433.25</v>
      </c>
      <c r="N191" s="9">
        <f t="shared" si="10"/>
        <v>42433.25</v>
      </c>
      <c r="O191" t="b">
        <v>0</v>
      </c>
      <c r="P191" t="b">
        <v>0</v>
      </c>
      <c r="Q191" t="s">
        <v>33</v>
      </c>
      <c r="R191">
        <f t="shared" si="11"/>
        <v>102.0498866213152</v>
      </c>
      <c r="S191" t="str" cm="1">
        <f t="array" ref="S191:T191">_xlfn.TEXTSPLIT(Q191, 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6">
        <f t="shared" si="8"/>
        <v>-0.31405405405405407</v>
      </c>
      <c r="G192" t="s">
        <v>14</v>
      </c>
      <c r="H192">
        <v>24</v>
      </c>
      <c r="I192" t="s">
        <v>21</v>
      </c>
      <c r="J192" t="s">
        <v>22</v>
      </c>
      <c r="K192">
        <v>1370322000</v>
      </c>
      <c r="L192">
        <v>1370408400</v>
      </c>
      <c r="M192" s="9">
        <f t="shared" si="9"/>
        <v>41429.208333333336</v>
      </c>
      <c r="N192" s="9">
        <f t="shared" si="10"/>
        <v>41430.208333333336</v>
      </c>
      <c r="O192" t="b">
        <v>0</v>
      </c>
      <c r="P192" t="b">
        <v>1</v>
      </c>
      <c r="Q192" t="s">
        <v>33</v>
      </c>
      <c r="R192">
        <f t="shared" si="11"/>
        <v>105.75</v>
      </c>
      <c r="S192" t="str" cm="1">
        <f t="array" ref="S192:T192">_xlfn.TEXTSPLIT(Q192, 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6">
        <f t="shared" si="8"/>
        <v>-0.62047619047619051</v>
      </c>
      <c r="G193" t="s">
        <v>14</v>
      </c>
      <c r="H193">
        <v>86</v>
      </c>
      <c r="I193" t="s">
        <v>107</v>
      </c>
      <c r="J193" t="s">
        <v>108</v>
      </c>
      <c r="K193">
        <v>1552366800</v>
      </c>
      <c r="L193">
        <v>1552626000</v>
      </c>
      <c r="M193" s="9">
        <f t="shared" si="9"/>
        <v>43536.208333333328</v>
      </c>
      <c r="N193" s="9">
        <f t="shared" si="10"/>
        <v>43539.208333333328</v>
      </c>
      <c r="O193" t="b">
        <v>0</v>
      </c>
      <c r="P193" t="b">
        <v>0</v>
      </c>
      <c r="Q193" t="s">
        <v>33</v>
      </c>
      <c r="R193">
        <f t="shared" si="11"/>
        <v>37.069767441860463</v>
      </c>
      <c r="S193" t="str" cm="1">
        <f t="array" ref="S193:T193">_xlfn.TEXTSPLIT(Q193, 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6">
        <f t="shared" ref="F194:F257" si="12">(E194-D194)/D194</f>
        <v>-0.80007042253521132</v>
      </c>
      <c r="G194" t="s">
        <v>14</v>
      </c>
      <c r="H194">
        <v>243</v>
      </c>
      <c r="I194" t="s">
        <v>21</v>
      </c>
      <c r="J194" t="s">
        <v>22</v>
      </c>
      <c r="K194">
        <v>1403845200</v>
      </c>
      <c r="L194">
        <v>1404190800</v>
      </c>
      <c r="M194" s="9">
        <f t="shared" si="9"/>
        <v>41817.208333333336</v>
      </c>
      <c r="N194" s="9">
        <f t="shared" si="10"/>
        <v>41821.208333333336</v>
      </c>
      <c r="O194" t="b">
        <v>0</v>
      </c>
      <c r="P194" t="b">
        <v>0</v>
      </c>
      <c r="Q194" t="s">
        <v>23</v>
      </c>
      <c r="R194">
        <f t="shared" si="11"/>
        <v>35.049382716049379</v>
      </c>
      <c r="S194" t="str" cm="1">
        <f t="array" ref="S194:T194">_xlfn.TEXTSPLIT(Q194, 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6">
        <f t="shared" si="12"/>
        <v>-0.54363636363636358</v>
      </c>
      <c r="G195" t="s">
        <v>14</v>
      </c>
      <c r="H195">
        <v>65</v>
      </c>
      <c r="I195" t="s">
        <v>21</v>
      </c>
      <c r="J195" t="s">
        <v>22</v>
      </c>
      <c r="K195">
        <v>1523163600</v>
      </c>
      <c r="L195">
        <v>1523509200</v>
      </c>
      <c r="M195" s="9">
        <f t="shared" ref="M195:M258" si="13">(((K195/60)/60)/24)+DATE(1970,1,1)</f>
        <v>43198.208333333328</v>
      </c>
      <c r="N195" s="9">
        <f t="shared" ref="N195:N258" si="14">(((L195/60)/60)/24)+DATE(1970,1,1)</f>
        <v>43202.208333333328</v>
      </c>
      <c r="O195" t="b">
        <v>1</v>
      </c>
      <c r="P195" t="b">
        <v>0</v>
      </c>
      <c r="Q195" t="s">
        <v>60</v>
      </c>
      <c r="R195">
        <f t="shared" ref="R195:R258" si="15">IF(H195&gt;0,E195/H195,0)</f>
        <v>46.338461538461537</v>
      </c>
      <c r="S195" t="str" cm="1">
        <f t="array" ref="S195:T195">_xlfn.TEXTSPLIT(Q195, 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6">
        <f t="shared" si="12"/>
        <v>0.2276056338028169</v>
      </c>
      <c r="G196" t="s">
        <v>20</v>
      </c>
      <c r="H196">
        <v>126</v>
      </c>
      <c r="I196" t="s">
        <v>21</v>
      </c>
      <c r="J196" t="s">
        <v>22</v>
      </c>
      <c r="K196">
        <v>1442206800</v>
      </c>
      <c r="L196">
        <v>1443589200</v>
      </c>
      <c r="M196" s="9">
        <f t="shared" si="13"/>
        <v>42261.208333333328</v>
      </c>
      <c r="N196" s="9">
        <f t="shared" si="14"/>
        <v>42277.208333333328</v>
      </c>
      <c r="O196" t="b">
        <v>0</v>
      </c>
      <c r="P196" t="b">
        <v>0</v>
      </c>
      <c r="Q196" t="s">
        <v>148</v>
      </c>
      <c r="R196">
        <f t="shared" si="15"/>
        <v>69.174603174603178</v>
      </c>
      <c r="S196" t="str" cm="1">
        <f t="array" ref="S196:T196">_xlfn.TEXTSPLIT(Q196, 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6">
        <f t="shared" si="12"/>
        <v>2.61753164556962</v>
      </c>
      <c r="G197" t="s">
        <v>20</v>
      </c>
      <c r="H197">
        <v>524</v>
      </c>
      <c r="I197" t="s">
        <v>21</v>
      </c>
      <c r="J197" t="s">
        <v>22</v>
      </c>
      <c r="K197">
        <v>1532840400</v>
      </c>
      <c r="L197">
        <v>1533445200</v>
      </c>
      <c r="M197" s="9">
        <f t="shared" si="13"/>
        <v>43310.208333333328</v>
      </c>
      <c r="N197" s="9">
        <f t="shared" si="14"/>
        <v>43317.208333333328</v>
      </c>
      <c r="O197" t="b">
        <v>0</v>
      </c>
      <c r="P197" t="b">
        <v>0</v>
      </c>
      <c r="Q197" t="s">
        <v>50</v>
      </c>
      <c r="R197">
        <f t="shared" si="15"/>
        <v>109.07824427480917</v>
      </c>
      <c r="S197" t="str" cm="1">
        <f t="array" ref="S197:T197">_xlfn.TEXTSPLIT(Q197, 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6">
        <f t="shared" si="12"/>
        <v>-0.36853658536585365</v>
      </c>
      <c r="G198" t="s">
        <v>14</v>
      </c>
      <c r="H198">
        <v>100</v>
      </c>
      <c r="I198" t="s">
        <v>36</v>
      </c>
      <c r="J198" t="s">
        <v>37</v>
      </c>
      <c r="K198">
        <v>1472878800</v>
      </c>
      <c r="L198">
        <v>1474520400</v>
      </c>
      <c r="M198" s="9">
        <f t="shared" si="13"/>
        <v>42616.208333333328</v>
      </c>
      <c r="N198" s="9">
        <f t="shared" si="14"/>
        <v>42635.208333333328</v>
      </c>
      <c r="O198" t="b">
        <v>0</v>
      </c>
      <c r="P198" t="b">
        <v>0</v>
      </c>
      <c r="Q198" t="s">
        <v>65</v>
      </c>
      <c r="R198">
        <f t="shared" si="15"/>
        <v>51.78</v>
      </c>
      <c r="S198" t="str" cm="1">
        <f t="array" ref="S198:T198">_xlfn.TEXTSPLIT(Q198, 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6">
        <f t="shared" si="12"/>
        <v>1.9820475319926874</v>
      </c>
      <c r="G199" t="s">
        <v>20</v>
      </c>
      <c r="H199">
        <v>1989</v>
      </c>
      <c r="I199" t="s">
        <v>21</v>
      </c>
      <c r="J199" t="s">
        <v>22</v>
      </c>
      <c r="K199">
        <v>1498194000</v>
      </c>
      <c r="L199">
        <v>1499403600</v>
      </c>
      <c r="M199" s="9">
        <f t="shared" si="13"/>
        <v>42909.208333333328</v>
      </c>
      <c r="N199" s="9">
        <f t="shared" si="14"/>
        <v>42923.208333333328</v>
      </c>
      <c r="O199" t="b">
        <v>0</v>
      </c>
      <c r="P199" t="b">
        <v>0</v>
      </c>
      <c r="Q199" t="s">
        <v>53</v>
      </c>
      <c r="R199">
        <f t="shared" si="15"/>
        <v>82.010055304172951</v>
      </c>
      <c r="S199" t="str" cm="1">
        <f t="array" ref="S199:T199">_xlfn.TEXTSPLIT(Q199, 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6">
        <f t="shared" si="12"/>
        <v>-0.90441455696202533</v>
      </c>
      <c r="G200" t="s">
        <v>14</v>
      </c>
      <c r="H200">
        <v>168</v>
      </c>
      <c r="I200" t="s">
        <v>21</v>
      </c>
      <c r="J200" t="s">
        <v>22</v>
      </c>
      <c r="K200">
        <v>1281070800</v>
      </c>
      <c r="L200">
        <v>1283576400</v>
      </c>
      <c r="M200" s="9">
        <f t="shared" si="13"/>
        <v>40396.208333333336</v>
      </c>
      <c r="N200" s="9">
        <f t="shared" si="14"/>
        <v>40425.208333333336</v>
      </c>
      <c r="O200" t="b">
        <v>0</v>
      </c>
      <c r="P200" t="b">
        <v>0</v>
      </c>
      <c r="Q200" t="s">
        <v>50</v>
      </c>
      <c r="R200">
        <f t="shared" si="15"/>
        <v>35.958333333333336</v>
      </c>
      <c r="S200" t="str" cm="1">
        <f t="array" ref="S200:T200">_xlfn.TEXTSPLIT(Q200, 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6">
        <f t="shared" si="12"/>
        <v>-0.4622222222222222</v>
      </c>
      <c r="G201" t="s">
        <v>14</v>
      </c>
      <c r="H201">
        <v>13</v>
      </c>
      <c r="I201" t="s">
        <v>21</v>
      </c>
      <c r="J201" t="s">
        <v>22</v>
      </c>
      <c r="K201">
        <v>1436245200</v>
      </c>
      <c r="L201">
        <v>1436590800</v>
      </c>
      <c r="M201" s="9">
        <f t="shared" si="13"/>
        <v>42192.208333333328</v>
      </c>
      <c r="N201" s="9">
        <f t="shared" si="14"/>
        <v>42196.208333333328</v>
      </c>
      <c r="O201" t="b">
        <v>0</v>
      </c>
      <c r="P201" t="b">
        <v>0</v>
      </c>
      <c r="Q201" t="s">
        <v>23</v>
      </c>
      <c r="R201">
        <f t="shared" si="15"/>
        <v>74.461538461538467</v>
      </c>
      <c r="S201" t="str" cm="1">
        <f t="array" ref="S201:T201">_xlfn.TEXTSPLIT(Q201, 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6">
        <f t="shared" si="12"/>
        <v>-0.98</v>
      </c>
      <c r="G202" t="s">
        <v>14</v>
      </c>
      <c r="H202">
        <v>1</v>
      </c>
      <c r="I202" t="s">
        <v>15</v>
      </c>
      <c r="J202" t="s">
        <v>16</v>
      </c>
      <c r="K202">
        <v>1269493200</v>
      </c>
      <c r="L202">
        <v>1270443600</v>
      </c>
      <c r="M202" s="9">
        <f t="shared" si="13"/>
        <v>40262.208333333336</v>
      </c>
      <c r="N202" s="9">
        <f t="shared" si="14"/>
        <v>40273.208333333336</v>
      </c>
      <c r="O202" t="b">
        <v>0</v>
      </c>
      <c r="P202" t="b">
        <v>0</v>
      </c>
      <c r="Q202" t="s">
        <v>33</v>
      </c>
      <c r="R202">
        <f t="shared" si="15"/>
        <v>2</v>
      </c>
      <c r="S202" t="str" cm="1">
        <f t="array" ref="S202:T202">_xlfn.TEXTSPLIT(Q202, 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6">
        <f t="shared" si="12"/>
        <v>5.8119047619047617</v>
      </c>
      <c r="G203" t="s">
        <v>20</v>
      </c>
      <c r="H203">
        <v>157</v>
      </c>
      <c r="I203" t="s">
        <v>21</v>
      </c>
      <c r="J203" t="s">
        <v>22</v>
      </c>
      <c r="K203">
        <v>1406264400</v>
      </c>
      <c r="L203">
        <v>1407819600</v>
      </c>
      <c r="M203" s="9">
        <f t="shared" si="13"/>
        <v>41845.208333333336</v>
      </c>
      <c r="N203" s="9">
        <f t="shared" si="14"/>
        <v>41863.208333333336</v>
      </c>
      <c r="O203" t="b">
        <v>0</v>
      </c>
      <c r="P203" t="b">
        <v>0</v>
      </c>
      <c r="Q203" t="s">
        <v>28</v>
      </c>
      <c r="R203">
        <f t="shared" si="15"/>
        <v>91.114649681528661</v>
      </c>
      <c r="S203" t="str" cm="1">
        <f t="array" ref="S203:T203">_xlfn.TEXTSPLIT(Q203, 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6">
        <f t="shared" si="12"/>
        <v>-0.21168674698795181</v>
      </c>
      <c r="G204" t="s">
        <v>74</v>
      </c>
      <c r="H204">
        <v>82</v>
      </c>
      <c r="I204" t="s">
        <v>21</v>
      </c>
      <c r="J204" t="s">
        <v>22</v>
      </c>
      <c r="K204">
        <v>1317531600</v>
      </c>
      <c r="L204">
        <v>1317877200</v>
      </c>
      <c r="M204" s="9">
        <f t="shared" si="13"/>
        <v>40818.208333333336</v>
      </c>
      <c r="N204" s="9">
        <f t="shared" si="14"/>
        <v>40822.208333333336</v>
      </c>
      <c r="O204" t="b">
        <v>0</v>
      </c>
      <c r="P204" t="b">
        <v>0</v>
      </c>
      <c r="Q204" t="s">
        <v>17</v>
      </c>
      <c r="R204">
        <f t="shared" si="15"/>
        <v>79.792682926829272</v>
      </c>
      <c r="S204" t="str" cm="1">
        <f t="array" ref="S204:T204">_xlfn.TEXTSPLIT(Q204, 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6">
        <f t="shared" si="12"/>
        <v>0.34407922168172345</v>
      </c>
      <c r="G205" t="s">
        <v>20</v>
      </c>
      <c r="H205">
        <v>4498</v>
      </c>
      <c r="I205" t="s">
        <v>26</v>
      </c>
      <c r="J205" t="s">
        <v>27</v>
      </c>
      <c r="K205">
        <v>1484632800</v>
      </c>
      <c r="L205">
        <v>1484805600</v>
      </c>
      <c r="M205" s="9">
        <f t="shared" si="13"/>
        <v>42752.25</v>
      </c>
      <c r="N205" s="9">
        <f t="shared" si="14"/>
        <v>42754.25</v>
      </c>
      <c r="O205" t="b">
        <v>0</v>
      </c>
      <c r="P205" t="b">
        <v>0</v>
      </c>
      <c r="Q205" t="s">
        <v>33</v>
      </c>
      <c r="R205">
        <f t="shared" si="15"/>
        <v>42.999777678968428</v>
      </c>
      <c r="S205" t="str" cm="1">
        <f t="array" ref="S205:T205">_xlfn.TEXTSPLIT(Q205, 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6">
        <f t="shared" si="12"/>
        <v>-0.96628000000000003</v>
      </c>
      <c r="G206" t="s">
        <v>14</v>
      </c>
      <c r="H206">
        <v>40</v>
      </c>
      <c r="I206" t="s">
        <v>21</v>
      </c>
      <c r="J206" t="s">
        <v>22</v>
      </c>
      <c r="K206">
        <v>1301806800</v>
      </c>
      <c r="L206">
        <v>1302670800</v>
      </c>
      <c r="M206" s="9">
        <f t="shared" si="13"/>
        <v>40636.208333333336</v>
      </c>
      <c r="N206" s="9">
        <f t="shared" si="14"/>
        <v>40646.208333333336</v>
      </c>
      <c r="O206" t="b">
        <v>0</v>
      </c>
      <c r="P206" t="b">
        <v>0</v>
      </c>
      <c r="Q206" t="s">
        <v>159</v>
      </c>
      <c r="R206">
        <f t="shared" si="15"/>
        <v>63.225000000000001</v>
      </c>
      <c r="S206" t="str" cm="1">
        <f t="array" ref="S206:T206">_xlfn.TEXTSPLIT(Q206, 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6">
        <f t="shared" si="12"/>
        <v>3.3184615384615386</v>
      </c>
      <c r="G207" t="s">
        <v>20</v>
      </c>
      <c r="H207">
        <v>80</v>
      </c>
      <c r="I207" t="s">
        <v>21</v>
      </c>
      <c r="J207" t="s">
        <v>22</v>
      </c>
      <c r="K207">
        <v>1539752400</v>
      </c>
      <c r="L207">
        <v>1540789200</v>
      </c>
      <c r="M207" s="9">
        <f t="shared" si="13"/>
        <v>43390.208333333328</v>
      </c>
      <c r="N207" s="9">
        <f t="shared" si="14"/>
        <v>43402.208333333328</v>
      </c>
      <c r="O207" t="b">
        <v>1</v>
      </c>
      <c r="P207" t="b">
        <v>0</v>
      </c>
      <c r="Q207" t="s">
        <v>33</v>
      </c>
      <c r="R207">
        <f t="shared" si="15"/>
        <v>70.174999999999997</v>
      </c>
      <c r="S207" t="str" cm="1">
        <f t="array" ref="S207:T207">_xlfn.TEXTSPLIT(Q207, 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6">
        <f t="shared" si="12"/>
        <v>-0.61155555555555552</v>
      </c>
      <c r="G208" t="s">
        <v>74</v>
      </c>
      <c r="H208">
        <v>57</v>
      </c>
      <c r="I208" t="s">
        <v>21</v>
      </c>
      <c r="J208" t="s">
        <v>22</v>
      </c>
      <c r="K208">
        <v>1267250400</v>
      </c>
      <c r="L208">
        <v>1268028000</v>
      </c>
      <c r="M208" s="9">
        <f t="shared" si="13"/>
        <v>40236.25</v>
      </c>
      <c r="N208" s="9">
        <f t="shared" si="14"/>
        <v>40245.25</v>
      </c>
      <c r="O208" t="b">
        <v>0</v>
      </c>
      <c r="P208" t="b">
        <v>0</v>
      </c>
      <c r="Q208" t="s">
        <v>119</v>
      </c>
      <c r="R208">
        <f t="shared" si="15"/>
        <v>61.333333333333336</v>
      </c>
      <c r="S208" t="str" cm="1">
        <f t="array" ref="S208:T208">_xlfn.TEXTSPLIT(Q208, 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6">
        <f t="shared" si="12"/>
        <v>3.2570000000000001</v>
      </c>
      <c r="G209" t="s">
        <v>20</v>
      </c>
      <c r="H209">
        <v>43</v>
      </c>
      <c r="I209" t="s">
        <v>21</v>
      </c>
      <c r="J209" t="s">
        <v>22</v>
      </c>
      <c r="K209">
        <v>1535432400</v>
      </c>
      <c r="L209">
        <v>1537160400</v>
      </c>
      <c r="M209" s="9">
        <f t="shared" si="13"/>
        <v>43340.208333333328</v>
      </c>
      <c r="N209" s="9">
        <f t="shared" si="14"/>
        <v>43360.208333333328</v>
      </c>
      <c r="O209" t="b">
        <v>0</v>
      </c>
      <c r="P209" t="b">
        <v>1</v>
      </c>
      <c r="Q209" t="s">
        <v>23</v>
      </c>
      <c r="R209">
        <f t="shared" si="15"/>
        <v>99</v>
      </c>
      <c r="S209" t="str" cm="1">
        <f t="array" ref="S209:T209">_xlfn.TEXTSPLIT(Q209, 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6">
        <f t="shared" si="12"/>
        <v>1.122397155916709E-2</v>
      </c>
      <c r="G210" t="s">
        <v>20</v>
      </c>
      <c r="H210">
        <v>2053</v>
      </c>
      <c r="I210" t="s">
        <v>21</v>
      </c>
      <c r="J210" t="s">
        <v>22</v>
      </c>
      <c r="K210">
        <v>1510207200</v>
      </c>
      <c r="L210">
        <v>1512280800</v>
      </c>
      <c r="M210" s="9">
        <f t="shared" si="13"/>
        <v>43048.25</v>
      </c>
      <c r="N210" s="9">
        <f t="shared" si="14"/>
        <v>43072.25</v>
      </c>
      <c r="O210" t="b">
        <v>0</v>
      </c>
      <c r="P210" t="b">
        <v>0</v>
      </c>
      <c r="Q210" t="s">
        <v>42</v>
      </c>
      <c r="R210">
        <f t="shared" si="15"/>
        <v>96.984900146127615</v>
      </c>
      <c r="S210" t="str" cm="1">
        <f t="array" ref="S210:T210">_xlfn.TEXTSPLIT(Q210, 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6">
        <f t="shared" si="12"/>
        <v>-0.78811311053984578</v>
      </c>
      <c r="G211" t="s">
        <v>47</v>
      </c>
      <c r="H211">
        <v>808</v>
      </c>
      <c r="I211" t="s">
        <v>26</v>
      </c>
      <c r="J211" t="s">
        <v>27</v>
      </c>
      <c r="K211">
        <v>1462510800</v>
      </c>
      <c r="L211">
        <v>1463115600</v>
      </c>
      <c r="M211" s="9">
        <f t="shared" si="13"/>
        <v>42496.208333333328</v>
      </c>
      <c r="N211" s="9">
        <f t="shared" si="14"/>
        <v>42503.208333333328</v>
      </c>
      <c r="O211" t="b">
        <v>0</v>
      </c>
      <c r="P211" t="b">
        <v>0</v>
      </c>
      <c r="Q211" t="s">
        <v>42</v>
      </c>
      <c r="R211">
        <f t="shared" si="15"/>
        <v>51.004950495049506</v>
      </c>
      <c r="S211" t="str" cm="1">
        <f t="array" ref="S211:T211">_xlfn.TEXTSPLIT(Q211, 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6">
        <f t="shared" si="12"/>
        <v>-0.32574468085106384</v>
      </c>
      <c r="G212" t="s">
        <v>14</v>
      </c>
      <c r="H212">
        <v>226</v>
      </c>
      <c r="I212" t="s">
        <v>36</v>
      </c>
      <c r="J212" t="s">
        <v>37</v>
      </c>
      <c r="K212">
        <v>1488520800</v>
      </c>
      <c r="L212">
        <v>1490850000</v>
      </c>
      <c r="M212" s="9">
        <f t="shared" si="13"/>
        <v>42797.25</v>
      </c>
      <c r="N212" s="9">
        <f t="shared" si="14"/>
        <v>42824.208333333328</v>
      </c>
      <c r="O212" t="b">
        <v>0</v>
      </c>
      <c r="P212" t="b">
        <v>0</v>
      </c>
      <c r="Q212" t="s">
        <v>474</v>
      </c>
      <c r="R212">
        <f t="shared" si="15"/>
        <v>28.044247787610619</v>
      </c>
      <c r="S212" t="str" cm="1">
        <f t="array" ref="S212:T212">_xlfn.TEXTSPLIT(Q212, 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6">
        <f t="shared" si="12"/>
        <v>-5.0766283524904213E-2</v>
      </c>
      <c r="G213" t="s">
        <v>14</v>
      </c>
      <c r="H213">
        <v>1625</v>
      </c>
      <c r="I213" t="s">
        <v>21</v>
      </c>
      <c r="J213" t="s">
        <v>22</v>
      </c>
      <c r="K213">
        <v>1377579600</v>
      </c>
      <c r="L213">
        <v>1379653200</v>
      </c>
      <c r="M213" s="9">
        <f t="shared" si="13"/>
        <v>41513.208333333336</v>
      </c>
      <c r="N213" s="9">
        <f t="shared" si="14"/>
        <v>41537.208333333336</v>
      </c>
      <c r="O213" t="b">
        <v>0</v>
      </c>
      <c r="P213" t="b">
        <v>0</v>
      </c>
      <c r="Q213" t="s">
        <v>33</v>
      </c>
      <c r="R213">
        <f t="shared" si="15"/>
        <v>60.984615384615381</v>
      </c>
      <c r="S213" t="str" cm="1">
        <f t="array" ref="S213:T213">_xlfn.TEXTSPLIT(Q213, 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6">
        <f t="shared" si="12"/>
        <v>0.51851851851851849</v>
      </c>
      <c r="G214" t="s">
        <v>20</v>
      </c>
      <c r="H214">
        <v>168</v>
      </c>
      <c r="I214" t="s">
        <v>21</v>
      </c>
      <c r="J214" t="s">
        <v>22</v>
      </c>
      <c r="K214">
        <v>1576389600</v>
      </c>
      <c r="L214">
        <v>1580364000</v>
      </c>
      <c r="M214" s="9">
        <f t="shared" si="13"/>
        <v>43814.25</v>
      </c>
      <c r="N214" s="9">
        <f t="shared" si="14"/>
        <v>43860.25</v>
      </c>
      <c r="O214" t="b">
        <v>0</v>
      </c>
      <c r="P214" t="b">
        <v>0</v>
      </c>
      <c r="Q214" t="s">
        <v>33</v>
      </c>
      <c r="R214">
        <f t="shared" si="15"/>
        <v>73.214285714285708</v>
      </c>
      <c r="S214" t="str" cm="1">
        <f t="array" ref="S214:T214">_xlfn.TEXTSPLIT(Q214, 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6">
        <f t="shared" si="12"/>
        <v>0.95163822525597275</v>
      </c>
      <c r="G215" t="s">
        <v>20</v>
      </c>
      <c r="H215">
        <v>4289</v>
      </c>
      <c r="I215" t="s">
        <v>21</v>
      </c>
      <c r="J215" t="s">
        <v>22</v>
      </c>
      <c r="K215">
        <v>1289019600</v>
      </c>
      <c r="L215">
        <v>1289714400</v>
      </c>
      <c r="M215" s="9">
        <f t="shared" si="13"/>
        <v>40488.208333333336</v>
      </c>
      <c r="N215" s="9">
        <f t="shared" si="14"/>
        <v>40496.25</v>
      </c>
      <c r="O215" t="b">
        <v>0</v>
      </c>
      <c r="P215" t="b">
        <v>1</v>
      </c>
      <c r="Q215" t="s">
        <v>60</v>
      </c>
      <c r="R215">
        <f t="shared" si="15"/>
        <v>39.997435299603637</v>
      </c>
      <c r="S215" t="str" cm="1">
        <f t="array" ref="S215:T215">_xlfn.TEXTSPLIT(Q215, 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6">
        <f t="shared" si="12"/>
        <v>9.2314285714285713</v>
      </c>
      <c r="G216" t="s">
        <v>20</v>
      </c>
      <c r="H216">
        <v>165</v>
      </c>
      <c r="I216" t="s">
        <v>21</v>
      </c>
      <c r="J216" t="s">
        <v>22</v>
      </c>
      <c r="K216">
        <v>1282194000</v>
      </c>
      <c r="L216">
        <v>1282712400</v>
      </c>
      <c r="M216" s="9">
        <f t="shared" si="13"/>
        <v>40409.208333333336</v>
      </c>
      <c r="N216" s="9">
        <f t="shared" si="14"/>
        <v>40415.208333333336</v>
      </c>
      <c r="O216" t="b">
        <v>0</v>
      </c>
      <c r="P216" t="b">
        <v>0</v>
      </c>
      <c r="Q216" t="s">
        <v>23</v>
      </c>
      <c r="R216">
        <f t="shared" si="15"/>
        <v>86.812121212121212</v>
      </c>
      <c r="S216" t="str" cm="1">
        <f t="array" ref="S216:T216">_xlfn.TEXTSPLIT(Q216, 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6">
        <f t="shared" si="12"/>
        <v>-0.96158163265306118</v>
      </c>
      <c r="G217" t="s">
        <v>14</v>
      </c>
      <c r="H217">
        <v>143</v>
      </c>
      <c r="I217" t="s">
        <v>21</v>
      </c>
      <c r="J217" t="s">
        <v>22</v>
      </c>
      <c r="K217">
        <v>1550037600</v>
      </c>
      <c r="L217">
        <v>1550210400</v>
      </c>
      <c r="M217" s="9">
        <f t="shared" si="13"/>
        <v>43509.25</v>
      </c>
      <c r="N217" s="9">
        <f t="shared" si="14"/>
        <v>43511.25</v>
      </c>
      <c r="O217" t="b">
        <v>0</v>
      </c>
      <c r="P217" t="b">
        <v>0</v>
      </c>
      <c r="Q217" t="s">
        <v>33</v>
      </c>
      <c r="R217">
        <f t="shared" si="15"/>
        <v>42.125874125874127</v>
      </c>
      <c r="S217" t="str" cm="1">
        <f t="array" ref="S217:T217">_xlfn.TEXTSPLIT(Q217, 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6">
        <f t="shared" si="12"/>
        <v>0.55070665571076416</v>
      </c>
      <c r="G218" t="s">
        <v>20</v>
      </c>
      <c r="H218">
        <v>1815</v>
      </c>
      <c r="I218" t="s">
        <v>21</v>
      </c>
      <c r="J218" t="s">
        <v>22</v>
      </c>
      <c r="K218">
        <v>1321941600</v>
      </c>
      <c r="L218">
        <v>1322114400</v>
      </c>
      <c r="M218" s="9">
        <f t="shared" si="13"/>
        <v>40869.25</v>
      </c>
      <c r="N218" s="9">
        <f t="shared" si="14"/>
        <v>40871.25</v>
      </c>
      <c r="O218" t="b">
        <v>0</v>
      </c>
      <c r="P218" t="b">
        <v>0</v>
      </c>
      <c r="Q218" t="s">
        <v>33</v>
      </c>
      <c r="R218">
        <f t="shared" si="15"/>
        <v>103.97851239669421</v>
      </c>
      <c r="S218" t="str" cm="1">
        <f t="array" ref="S218:T218">_xlfn.TEXTSPLIT(Q218, 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6">
        <f t="shared" si="12"/>
        <v>-0.55246522411128285</v>
      </c>
      <c r="G219" t="s">
        <v>14</v>
      </c>
      <c r="H219">
        <v>934</v>
      </c>
      <c r="I219" t="s">
        <v>21</v>
      </c>
      <c r="J219" t="s">
        <v>22</v>
      </c>
      <c r="K219">
        <v>1556427600</v>
      </c>
      <c r="L219">
        <v>1557205200</v>
      </c>
      <c r="M219" s="9">
        <f t="shared" si="13"/>
        <v>43583.208333333328</v>
      </c>
      <c r="N219" s="9">
        <f t="shared" si="14"/>
        <v>43592.208333333328</v>
      </c>
      <c r="O219" t="b">
        <v>0</v>
      </c>
      <c r="P219" t="b">
        <v>0</v>
      </c>
      <c r="Q219" t="s">
        <v>474</v>
      </c>
      <c r="R219">
        <f t="shared" si="15"/>
        <v>62.003211991434689</v>
      </c>
      <c r="S219" t="str" cm="1">
        <f t="array" ref="S219:T219">_xlfn.TEXTSPLIT(Q219, 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6">
        <f t="shared" si="12"/>
        <v>1.1594736842105262</v>
      </c>
      <c r="G220" t="s">
        <v>20</v>
      </c>
      <c r="H220">
        <v>397</v>
      </c>
      <c r="I220" t="s">
        <v>40</v>
      </c>
      <c r="J220" t="s">
        <v>41</v>
      </c>
      <c r="K220">
        <v>1320991200</v>
      </c>
      <c r="L220">
        <v>1323928800</v>
      </c>
      <c r="M220" s="9">
        <f t="shared" si="13"/>
        <v>40858.25</v>
      </c>
      <c r="N220" s="9">
        <f t="shared" si="14"/>
        <v>40892.25</v>
      </c>
      <c r="O220" t="b">
        <v>0</v>
      </c>
      <c r="P220" t="b">
        <v>1</v>
      </c>
      <c r="Q220" t="s">
        <v>100</v>
      </c>
      <c r="R220">
        <f t="shared" si="15"/>
        <v>31.005037783375315</v>
      </c>
      <c r="S220" t="str" cm="1">
        <f t="array" ref="S220:T220">_xlfn.TEXTSPLIT(Q220, 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6">
        <f t="shared" si="12"/>
        <v>2.3212709832134291</v>
      </c>
      <c r="G221" t="s">
        <v>20</v>
      </c>
      <c r="H221">
        <v>1539</v>
      </c>
      <c r="I221" t="s">
        <v>21</v>
      </c>
      <c r="J221" t="s">
        <v>22</v>
      </c>
      <c r="K221">
        <v>1345093200</v>
      </c>
      <c r="L221">
        <v>1346130000</v>
      </c>
      <c r="M221" s="9">
        <f t="shared" si="13"/>
        <v>41137.208333333336</v>
      </c>
      <c r="N221" s="9">
        <f t="shared" si="14"/>
        <v>41149.208333333336</v>
      </c>
      <c r="O221" t="b">
        <v>0</v>
      </c>
      <c r="P221" t="b">
        <v>0</v>
      </c>
      <c r="Q221" t="s">
        <v>71</v>
      </c>
      <c r="R221">
        <f t="shared" si="15"/>
        <v>89.991552956465242</v>
      </c>
      <c r="S221" t="str" cm="1">
        <f t="array" ref="S221:T221">_xlfn.TEXTSPLIT(Q221, 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6">
        <f t="shared" si="12"/>
        <v>-0.91556962025316457</v>
      </c>
      <c r="G222" t="s">
        <v>14</v>
      </c>
      <c r="H222">
        <v>17</v>
      </c>
      <c r="I222" t="s">
        <v>21</v>
      </c>
      <c r="J222" t="s">
        <v>22</v>
      </c>
      <c r="K222">
        <v>1309496400</v>
      </c>
      <c r="L222">
        <v>1311051600</v>
      </c>
      <c r="M222" s="9">
        <f t="shared" si="13"/>
        <v>40725.208333333336</v>
      </c>
      <c r="N222" s="9">
        <f t="shared" si="14"/>
        <v>40743.208333333336</v>
      </c>
      <c r="O222" t="b">
        <v>1</v>
      </c>
      <c r="P222" t="b">
        <v>0</v>
      </c>
      <c r="Q222" t="s">
        <v>33</v>
      </c>
      <c r="R222">
        <f t="shared" si="15"/>
        <v>39.235294117647058</v>
      </c>
      <c r="S222" t="str" cm="1">
        <f t="array" ref="S222:T222">_xlfn.TEXTSPLIT(Q222, 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6">
        <f t="shared" si="12"/>
        <v>-1.3744855967078189E-2</v>
      </c>
      <c r="G223" t="s">
        <v>14</v>
      </c>
      <c r="H223">
        <v>2179</v>
      </c>
      <c r="I223" t="s">
        <v>21</v>
      </c>
      <c r="J223" t="s">
        <v>22</v>
      </c>
      <c r="K223">
        <v>1340254800</v>
      </c>
      <c r="L223">
        <v>1340427600</v>
      </c>
      <c r="M223" s="9">
        <f t="shared" si="13"/>
        <v>41081.208333333336</v>
      </c>
      <c r="N223" s="9">
        <f t="shared" si="14"/>
        <v>41083.208333333336</v>
      </c>
      <c r="O223" t="b">
        <v>1</v>
      </c>
      <c r="P223" t="b">
        <v>0</v>
      </c>
      <c r="Q223" t="s">
        <v>17</v>
      </c>
      <c r="R223">
        <f t="shared" si="15"/>
        <v>54.993116108306566</v>
      </c>
      <c r="S223" t="str" cm="1">
        <f t="array" ref="S223:T223">_xlfn.TEXTSPLIT(Q223, 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6">
        <f t="shared" si="12"/>
        <v>0.37979166666666669</v>
      </c>
      <c r="G224" t="s">
        <v>20</v>
      </c>
      <c r="H224">
        <v>138</v>
      </c>
      <c r="I224" t="s">
        <v>21</v>
      </c>
      <c r="J224" t="s">
        <v>22</v>
      </c>
      <c r="K224">
        <v>1412226000</v>
      </c>
      <c r="L224">
        <v>1412312400</v>
      </c>
      <c r="M224" s="9">
        <f t="shared" si="13"/>
        <v>41914.208333333336</v>
      </c>
      <c r="N224" s="9">
        <f t="shared" si="14"/>
        <v>41915.208333333336</v>
      </c>
      <c r="O224" t="b">
        <v>0</v>
      </c>
      <c r="P224" t="b">
        <v>0</v>
      </c>
      <c r="Q224" t="s">
        <v>122</v>
      </c>
      <c r="R224">
        <f t="shared" si="15"/>
        <v>47.992753623188406</v>
      </c>
      <c r="S224" t="str" cm="1">
        <f t="array" ref="S224:T224">_xlfn.TEXTSPLIT(Q224, 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6">
        <f t="shared" si="12"/>
        <v>-6.1890034364261166E-2</v>
      </c>
      <c r="G225" t="s">
        <v>14</v>
      </c>
      <c r="H225">
        <v>931</v>
      </c>
      <c r="I225" t="s">
        <v>21</v>
      </c>
      <c r="J225" t="s">
        <v>22</v>
      </c>
      <c r="K225">
        <v>1458104400</v>
      </c>
      <c r="L225">
        <v>1459314000</v>
      </c>
      <c r="M225" s="9">
        <f t="shared" si="13"/>
        <v>42445.208333333328</v>
      </c>
      <c r="N225" s="9">
        <f t="shared" si="14"/>
        <v>42459.208333333328</v>
      </c>
      <c r="O225" t="b">
        <v>0</v>
      </c>
      <c r="P225" t="b">
        <v>0</v>
      </c>
      <c r="Q225" t="s">
        <v>33</v>
      </c>
      <c r="R225">
        <f t="shared" si="15"/>
        <v>87.966702470461868</v>
      </c>
      <c r="S225" t="str" cm="1">
        <f t="array" ref="S225:T225">_xlfn.TEXTSPLIT(Q225, 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6">
        <f t="shared" si="12"/>
        <v>3.0363930885529156</v>
      </c>
      <c r="G226" t="s">
        <v>20</v>
      </c>
      <c r="H226">
        <v>3594</v>
      </c>
      <c r="I226" t="s">
        <v>21</v>
      </c>
      <c r="J226" t="s">
        <v>22</v>
      </c>
      <c r="K226">
        <v>1411534800</v>
      </c>
      <c r="L226">
        <v>1415426400</v>
      </c>
      <c r="M226" s="9">
        <f t="shared" si="13"/>
        <v>41906.208333333336</v>
      </c>
      <c r="N226" s="9">
        <f t="shared" si="14"/>
        <v>41951.25</v>
      </c>
      <c r="O226" t="b">
        <v>0</v>
      </c>
      <c r="P226" t="b">
        <v>0</v>
      </c>
      <c r="Q226" t="s">
        <v>474</v>
      </c>
      <c r="R226">
        <f t="shared" si="15"/>
        <v>51.999165275459099</v>
      </c>
      <c r="S226" t="str" cm="1">
        <f t="array" ref="S226:T226">_xlfn.TEXTSPLIT(Q226, 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6">
        <f t="shared" si="12"/>
        <v>1.6017404129793511</v>
      </c>
      <c r="G227" t="s">
        <v>20</v>
      </c>
      <c r="H227">
        <v>5880</v>
      </c>
      <c r="I227" t="s">
        <v>21</v>
      </c>
      <c r="J227" t="s">
        <v>22</v>
      </c>
      <c r="K227">
        <v>1399093200</v>
      </c>
      <c r="L227">
        <v>1399093200</v>
      </c>
      <c r="M227" s="9">
        <f t="shared" si="13"/>
        <v>41762.208333333336</v>
      </c>
      <c r="N227" s="9">
        <f t="shared" si="14"/>
        <v>41762.208333333336</v>
      </c>
      <c r="O227" t="b">
        <v>1</v>
      </c>
      <c r="P227" t="b">
        <v>0</v>
      </c>
      <c r="Q227" t="s">
        <v>23</v>
      </c>
      <c r="R227">
        <f t="shared" si="15"/>
        <v>29.999659863945578</v>
      </c>
      <c r="S227" t="str" cm="1">
        <f t="array" ref="S227:T227">_xlfn.TEXTSPLIT(Q227, 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6">
        <f t="shared" si="12"/>
        <v>2.6663333333333332</v>
      </c>
      <c r="G228" t="s">
        <v>20</v>
      </c>
      <c r="H228">
        <v>112</v>
      </c>
      <c r="I228" t="s">
        <v>21</v>
      </c>
      <c r="J228" t="s">
        <v>22</v>
      </c>
      <c r="K228">
        <v>1270702800</v>
      </c>
      <c r="L228">
        <v>1273899600</v>
      </c>
      <c r="M228" s="9">
        <f t="shared" si="13"/>
        <v>40276.208333333336</v>
      </c>
      <c r="N228" s="9">
        <f t="shared" si="14"/>
        <v>40313.208333333336</v>
      </c>
      <c r="O228" t="b">
        <v>0</v>
      </c>
      <c r="P228" t="b">
        <v>0</v>
      </c>
      <c r="Q228" t="s">
        <v>122</v>
      </c>
      <c r="R228">
        <f t="shared" si="15"/>
        <v>98.205357142857139</v>
      </c>
      <c r="S228" t="str" cm="1">
        <f t="array" ref="S228:T228">_xlfn.TEXTSPLIT(Q228, 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6">
        <f t="shared" si="12"/>
        <v>0.68720853858784892</v>
      </c>
      <c r="G229" t="s">
        <v>20</v>
      </c>
      <c r="H229">
        <v>943</v>
      </c>
      <c r="I229" t="s">
        <v>21</v>
      </c>
      <c r="J229" t="s">
        <v>22</v>
      </c>
      <c r="K229">
        <v>1431666000</v>
      </c>
      <c r="L229">
        <v>1432184400</v>
      </c>
      <c r="M229" s="9">
        <f t="shared" si="13"/>
        <v>42139.208333333328</v>
      </c>
      <c r="N229" s="9">
        <f t="shared" si="14"/>
        <v>42145.208333333328</v>
      </c>
      <c r="O229" t="b">
        <v>0</v>
      </c>
      <c r="P229" t="b">
        <v>0</v>
      </c>
      <c r="Q229" t="s">
        <v>292</v>
      </c>
      <c r="R229">
        <f t="shared" si="15"/>
        <v>108.96182396606575</v>
      </c>
      <c r="S229" t="str" cm="1">
        <f t="array" ref="S229:T229">_xlfn.TEXTSPLIT(Q229, 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6">
        <f t="shared" si="12"/>
        <v>0.19907179115300944</v>
      </c>
      <c r="G230" t="s">
        <v>20</v>
      </c>
      <c r="H230">
        <v>2468</v>
      </c>
      <c r="I230" t="s">
        <v>21</v>
      </c>
      <c r="J230" t="s">
        <v>22</v>
      </c>
      <c r="K230">
        <v>1472619600</v>
      </c>
      <c r="L230">
        <v>1474779600</v>
      </c>
      <c r="M230" s="9">
        <f t="shared" si="13"/>
        <v>42613.208333333328</v>
      </c>
      <c r="N230" s="9">
        <f t="shared" si="14"/>
        <v>42638.208333333328</v>
      </c>
      <c r="O230" t="b">
        <v>0</v>
      </c>
      <c r="P230" t="b">
        <v>0</v>
      </c>
      <c r="Q230" t="s">
        <v>71</v>
      </c>
      <c r="R230">
        <f t="shared" si="15"/>
        <v>66.998379254457049</v>
      </c>
      <c r="S230" t="str" cm="1">
        <f t="array" ref="S230:T230">_xlfn.TEXTSPLIT(Q230, 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6">
        <f t="shared" si="12"/>
        <v>0.93689252336448603</v>
      </c>
      <c r="G231" t="s">
        <v>20</v>
      </c>
      <c r="H231">
        <v>2551</v>
      </c>
      <c r="I231" t="s">
        <v>21</v>
      </c>
      <c r="J231" t="s">
        <v>22</v>
      </c>
      <c r="K231">
        <v>1496293200</v>
      </c>
      <c r="L231">
        <v>1500440400</v>
      </c>
      <c r="M231" s="9">
        <f t="shared" si="13"/>
        <v>42887.208333333328</v>
      </c>
      <c r="N231" s="9">
        <f t="shared" si="14"/>
        <v>42935.208333333328</v>
      </c>
      <c r="O231" t="b">
        <v>0</v>
      </c>
      <c r="P231" t="b">
        <v>1</v>
      </c>
      <c r="Q231" t="s">
        <v>292</v>
      </c>
      <c r="R231">
        <f t="shared" si="15"/>
        <v>64.99333594668758</v>
      </c>
      <c r="S231" t="str" cm="1">
        <f t="array" ref="S231:T231">_xlfn.TEXTSPLIT(Q231, 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6">
        <f t="shared" si="12"/>
        <v>3.2016666666666667</v>
      </c>
      <c r="G232" t="s">
        <v>20</v>
      </c>
      <c r="H232">
        <v>101</v>
      </c>
      <c r="I232" t="s">
        <v>21</v>
      </c>
      <c r="J232" t="s">
        <v>22</v>
      </c>
      <c r="K232">
        <v>1575612000</v>
      </c>
      <c r="L232">
        <v>1575612000</v>
      </c>
      <c r="M232" s="9">
        <f t="shared" si="13"/>
        <v>43805.25</v>
      </c>
      <c r="N232" s="9">
        <f t="shared" si="14"/>
        <v>43805.25</v>
      </c>
      <c r="O232" t="b">
        <v>0</v>
      </c>
      <c r="P232" t="b">
        <v>0</v>
      </c>
      <c r="Q232" t="s">
        <v>89</v>
      </c>
      <c r="R232">
        <f t="shared" si="15"/>
        <v>99.841584158415841</v>
      </c>
      <c r="S232" t="str" cm="1">
        <f t="array" ref="S232:T232">_xlfn.TEXTSPLIT(Q232, 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6">
        <f t="shared" si="12"/>
        <v>-0.23291666666666666</v>
      </c>
      <c r="G233" t="s">
        <v>74</v>
      </c>
      <c r="H233">
        <v>67</v>
      </c>
      <c r="I233" t="s">
        <v>21</v>
      </c>
      <c r="J233" t="s">
        <v>22</v>
      </c>
      <c r="K233">
        <v>1369112400</v>
      </c>
      <c r="L233">
        <v>1374123600</v>
      </c>
      <c r="M233" s="9">
        <f t="shared" si="13"/>
        <v>41415.208333333336</v>
      </c>
      <c r="N233" s="9">
        <f t="shared" si="14"/>
        <v>41473.208333333336</v>
      </c>
      <c r="O233" t="b">
        <v>0</v>
      </c>
      <c r="P233" t="b">
        <v>0</v>
      </c>
      <c r="Q233" t="s">
        <v>33</v>
      </c>
      <c r="R233">
        <f t="shared" si="15"/>
        <v>82.432835820895519</v>
      </c>
      <c r="S233" t="str" cm="1">
        <f t="array" ref="S233:T233">_xlfn.TEXTSPLIT(Q233, 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6">
        <f t="shared" si="12"/>
        <v>0.71264705882352941</v>
      </c>
      <c r="G234" t="s">
        <v>20</v>
      </c>
      <c r="H234">
        <v>92</v>
      </c>
      <c r="I234" t="s">
        <v>21</v>
      </c>
      <c r="J234" t="s">
        <v>22</v>
      </c>
      <c r="K234">
        <v>1469422800</v>
      </c>
      <c r="L234">
        <v>1469509200</v>
      </c>
      <c r="M234" s="9">
        <f t="shared" si="13"/>
        <v>42576.208333333328</v>
      </c>
      <c r="N234" s="9">
        <f t="shared" si="14"/>
        <v>42577.208333333328</v>
      </c>
      <c r="O234" t="b">
        <v>0</v>
      </c>
      <c r="P234" t="b">
        <v>0</v>
      </c>
      <c r="Q234" t="s">
        <v>33</v>
      </c>
      <c r="R234">
        <f t="shared" si="15"/>
        <v>63.293478260869563</v>
      </c>
      <c r="S234" t="str" cm="1">
        <f t="array" ref="S234:T234">_xlfn.TEXTSPLIT(Q234, 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6">
        <f t="shared" si="12"/>
        <v>0.57894736842105265</v>
      </c>
      <c r="G235" t="s">
        <v>20</v>
      </c>
      <c r="H235">
        <v>62</v>
      </c>
      <c r="I235" t="s">
        <v>21</v>
      </c>
      <c r="J235" t="s">
        <v>22</v>
      </c>
      <c r="K235">
        <v>1307854800</v>
      </c>
      <c r="L235">
        <v>1309237200</v>
      </c>
      <c r="M235" s="9">
        <f t="shared" si="13"/>
        <v>40706.208333333336</v>
      </c>
      <c r="N235" s="9">
        <f t="shared" si="14"/>
        <v>40722.208333333336</v>
      </c>
      <c r="O235" t="b">
        <v>0</v>
      </c>
      <c r="P235" t="b">
        <v>0</v>
      </c>
      <c r="Q235" t="s">
        <v>71</v>
      </c>
      <c r="R235">
        <f t="shared" si="15"/>
        <v>96.774193548387103</v>
      </c>
      <c r="S235" t="str" cm="1">
        <f t="array" ref="S235:T235">_xlfn.TEXTSPLIT(Q235, 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6">
        <f t="shared" si="12"/>
        <v>9.0800000000000006E-2</v>
      </c>
      <c r="G236" t="s">
        <v>20</v>
      </c>
      <c r="H236">
        <v>149</v>
      </c>
      <c r="I236" t="s">
        <v>107</v>
      </c>
      <c r="J236" t="s">
        <v>108</v>
      </c>
      <c r="K236">
        <v>1503378000</v>
      </c>
      <c r="L236">
        <v>1503982800</v>
      </c>
      <c r="M236" s="9">
        <f t="shared" si="13"/>
        <v>42969.208333333328</v>
      </c>
      <c r="N236" s="9">
        <f t="shared" si="14"/>
        <v>42976.208333333328</v>
      </c>
      <c r="O236" t="b">
        <v>0</v>
      </c>
      <c r="P236" t="b">
        <v>1</v>
      </c>
      <c r="Q236" t="s">
        <v>89</v>
      </c>
      <c r="R236">
        <f t="shared" si="15"/>
        <v>54.906040268456373</v>
      </c>
      <c r="S236" t="str" cm="1">
        <f t="array" ref="S236:T236">_xlfn.TEXTSPLIT(Q236, 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6">
        <f t="shared" si="12"/>
        <v>-0.58267441860465119</v>
      </c>
      <c r="G237" t="s">
        <v>14</v>
      </c>
      <c r="H237">
        <v>92</v>
      </c>
      <c r="I237" t="s">
        <v>21</v>
      </c>
      <c r="J237" t="s">
        <v>22</v>
      </c>
      <c r="K237">
        <v>1486965600</v>
      </c>
      <c r="L237">
        <v>1487397600</v>
      </c>
      <c r="M237" s="9">
        <f t="shared" si="13"/>
        <v>42779.25</v>
      </c>
      <c r="N237" s="9">
        <f t="shared" si="14"/>
        <v>42784.25</v>
      </c>
      <c r="O237" t="b">
        <v>0</v>
      </c>
      <c r="P237" t="b">
        <v>0</v>
      </c>
      <c r="Q237" t="s">
        <v>71</v>
      </c>
      <c r="R237">
        <f t="shared" si="15"/>
        <v>39.010869565217391</v>
      </c>
      <c r="S237" t="str" cm="1">
        <f t="array" ref="S237:T237">_xlfn.TEXTSPLIT(Q237, 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6">
        <f t="shared" si="12"/>
        <v>-0.89055696202531642</v>
      </c>
      <c r="G238" t="s">
        <v>14</v>
      </c>
      <c r="H238">
        <v>57</v>
      </c>
      <c r="I238" t="s">
        <v>26</v>
      </c>
      <c r="J238" t="s">
        <v>27</v>
      </c>
      <c r="K238">
        <v>1561438800</v>
      </c>
      <c r="L238">
        <v>1562043600</v>
      </c>
      <c r="M238" s="9">
        <f t="shared" si="13"/>
        <v>43641.208333333328</v>
      </c>
      <c r="N238" s="9">
        <f t="shared" si="14"/>
        <v>43648.208333333328</v>
      </c>
      <c r="O238" t="b">
        <v>0</v>
      </c>
      <c r="P238" t="b">
        <v>1</v>
      </c>
      <c r="Q238" t="s">
        <v>23</v>
      </c>
      <c r="R238">
        <f t="shared" si="15"/>
        <v>75.84210526315789</v>
      </c>
      <c r="S238" t="str" cm="1">
        <f t="array" ref="S238:T238">_xlfn.TEXTSPLIT(Q238, 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6">
        <f t="shared" si="12"/>
        <v>0.59376344086021504</v>
      </c>
      <c r="G239" t="s">
        <v>20</v>
      </c>
      <c r="H239">
        <v>329</v>
      </c>
      <c r="I239" t="s">
        <v>21</v>
      </c>
      <c r="J239" t="s">
        <v>22</v>
      </c>
      <c r="K239">
        <v>1398402000</v>
      </c>
      <c r="L239">
        <v>1398574800</v>
      </c>
      <c r="M239" s="9">
        <f t="shared" si="13"/>
        <v>41754.208333333336</v>
      </c>
      <c r="N239" s="9">
        <f t="shared" si="14"/>
        <v>41756.208333333336</v>
      </c>
      <c r="O239" t="b">
        <v>0</v>
      </c>
      <c r="P239" t="b">
        <v>0</v>
      </c>
      <c r="Q239" t="s">
        <v>71</v>
      </c>
      <c r="R239">
        <f t="shared" si="15"/>
        <v>45.051671732522799</v>
      </c>
      <c r="S239" t="str" cm="1">
        <f t="array" ref="S239:T239">_xlfn.TEXTSPLIT(Q239, 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6">
        <f t="shared" si="12"/>
        <v>3.2241666666666666</v>
      </c>
      <c r="G240" t="s">
        <v>20</v>
      </c>
      <c r="H240">
        <v>97</v>
      </c>
      <c r="I240" t="s">
        <v>36</v>
      </c>
      <c r="J240" t="s">
        <v>37</v>
      </c>
      <c r="K240">
        <v>1513231200</v>
      </c>
      <c r="L240">
        <v>1515391200</v>
      </c>
      <c r="M240" s="9">
        <f t="shared" si="13"/>
        <v>43083.25</v>
      </c>
      <c r="N240" s="9">
        <f t="shared" si="14"/>
        <v>43108.25</v>
      </c>
      <c r="O240" t="b">
        <v>0</v>
      </c>
      <c r="P240" t="b">
        <v>1</v>
      </c>
      <c r="Q240" t="s">
        <v>33</v>
      </c>
      <c r="R240">
        <f t="shared" si="15"/>
        <v>104.51546391752578</v>
      </c>
      <c r="S240" t="str" cm="1">
        <f t="array" ref="S240:T240">_xlfn.TEXTSPLIT(Q240, 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6">
        <f t="shared" si="12"/>
        <v>-2.2812499999999999E-2</v>
      </c>
      <c r="G241" t="s">
        <v>14</v>
      </c>
      <c r="H241">
        <v>41</v>
      </c>
      <c r="I241" t="s">
        <v>21</v>
      </c>
      <c r="J241" t="s">
        <v>22</v>
      </c>
      <c r="K241">
        <v>1440824400</v>
      </c>
      <c r="L241">
        <v>1441170000</v>
      </c>
      <c r="M241" s="9">
        <f t="shared" si="13"/>
        <v>42245.208333333328</v>
      </c>
      <c r="N241" s="9">
        <f t="shared" si="14"/>
        <v>42249.208333333328</v>
      </c>
      <c r="O241" t="b">
        <v>0</v>
      </c>
      <c r="P241" t="b">
        <v>0</v>
      </c>
      <c r="Q241" t="s">
        <v>65</v>
      </c>
      <c r="R241">
        <f t="shared" si="15"/>
        <v>76.268292682926827</v>
      </c>
      <c r="S241" t="str" cm="1">
        <f t="array" ref="S241:T241">_xlfn.TEXTSPLIT(Q241, 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6">
        <f t="shared" si="12"/>
        <v>3.1878911564625851</v>
      </c>
      <c r="G242" t="s">
        <v>20</v>
      </c>
      <c r="H242">
        <v>1784</v>
      </c>
      <c r="I242" t="s">
        <v>21</v>
      </c>
      <c r="J242" t="s">
        <v>22</v>
      </c>
      <c r="K242">
        <v>1281070800</v>
      </c>
      <c r="L242">
        <v>1281157200</v>
      </c>
      <c r="M242" s="9">
        <f t="shared" si="13"/>
        <v>40396.208333333336</v>
      </c>
      <c r="N242" s="9">
        <f t="shared" si="14"/>
        <v>40397.208333333336</v>
      </c>
      <c r="O242" t="b">
        <v>0</v>
      </c>
      <c r="P242" t="b">
        <v>0</v>
      </c>
      <c r="Q242" t="s">
        <v>33</v>
      </c>
      <c r="R242">
        <f t="shared" si="15"/>
        <v>69.015695067264573</v>
      </c>
      <c r="S242" t="str" cm="1">
        <f t="array" ref="S242:T242">_xlfn.TEXTSPLIT(Q242, 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6">
        <f t="shared" si="12"/>
        <v>1.9163204747774481E-2</v>
      </c>
      <c r="G243" t="s">
        <v>20</v>
      </c>
      <c r="H243">
        <v>1684</v>
      </c>
      <c r="I243" t="s">
        <v>26</v>
      </c>
      <c r="J243" t="s">
        <v>27</v>
      </c>
      <c r="K243">
        <v>1397365200</v>
      </c>
      <c r="L243">
        <v>1398229200</v>
      </c>
      <c r="M243" s="9">
        <f t="shared" si="13"/>
        <v>41742.208333333336</v>
      </c>
      <c r="N243" s="9">
        <f t="shared" si="14"/>
        <v>41752.208333333336</v>
      </c>
      <c r="O243" t="b">
        <v>0</v>
      </c>
      <c r="P243" t="b">
        <v>1</v>
      </c>
      <c r="Q243" t="s">
        <v>68</v>
      </c>
      <c r="R243">
        <f t="shared" si="15"/>
        <v>101.97684085510689</v>
      </c>
      <c r="S243" t="str" cm="1">
        <f t="array" ref="S243:T243">_xlfn.TEXTSPLIT(Q243, 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6">
        <f t="shared" si="12"/>
        <v>0.27726190476190476</v>
      </c>
      <c r="G244" t="s">
        <v>20</v>
      </c>
      <c r="H244">
        <v>250</v>
      </c>
      <c r="I244" t="s">
        <v>21</v>
      </c>
      <c r="J244" t="s">
        <v>22</v>
      </c>
      <c r="K244">
        <v>1494392400</v>
      </c>
      <c r="L244">
        <v>1495256400</v>
      </c>
      <c r="M244" s="9">
        <f t="shared" si="13"/>
        <v>42865.208333333328</v>
      </c>
      <c r="N244" s="9">
        <f t="shared" si="14"/>
        <v>42875.208333333328</v>
      </c>
      <c r="O244" t="b">
        <v>0</v>
      </c>
      <c r="P244" t="b">
        <v>1</v>
      </c>
      <c r="Q244" t="s">
        <v>23</v>
      </c>
      <c r="R244">
        <f t="shared" si="15"/>
        <v>42.915999999999997</v>
      </c>
      <c r="S244" t="str" cm="1">
        <f t="array" ref="S244:T244">_xlfn.TEXTSPLIT(Q244, 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6">
        <f t="shared" si="12"/>
        <v>3.4521739130434783</v>
      </c>
      <c r="G245" t="s">
        <v>20</v>
      </c>
      <c r="H245">
        <v>238</v>
      </c>
      <c r="I245" t="s">
        <v>21</v>
      </c>
      <c r="J245" t="s">
        <v>22</v>
      </c>
      <c r="K245">
        <v>1520143200</v>
      </c>
      <c r="L245">
        <v>1520402400</v>
      </c>
      <c r="M245" s="9">
        <f t="shared" si="13"/>
        <v>43163.25</v>
      </c>
      <c r="N245" s="9">
        <f t="shared" si="14"/>
        <v>43166.25</v>
      </c>
      <c r="O245" t="b">
        <v>0</v>
      </c>
      <c r="P245" t="b">
        <v>0</v>
      </c>
      <c r="Q245" t="s">
        <v>33</v>
      </c>
      <c r="R245">
        <f t="shared" si="15"/>
        <v>43.025210084033617</v>
      </c>
      <c r="S245" t="str" cm="1">
        <f t="array" ref="S245:T245">_xlfn.TEXTSPLIT(Q245, 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6">
        <f t="shared" si="12"/>
        <v>4.6971428571428575</v>
      </c>
      <c r="G246" t="s">
        <v>20</v>
      </c>
      <c r="H246">
        <v>53</v>
      </c>
      <c r="I246" t="s">
        <v>21</v>
      </c>
      <c r="J246" t="s">
        <v>22</v>
      </c>
      <c r="K246">
        <v>1405314000</v>
      </c>
      <c r="L246">
        <v>1409806800</v>
      </c>
      <c r="M246" s="9">
        <f t="shared" si="13"/>
        <v>41834.208333333336</v>
      </c>
      <c r="N246" s="9">
        <f t="shared" si="14"/>
        <v>41886.208333333336</v>
      </c>
      <c r="O246" t="b">
        <v>0</v>
      </c>
      <c r="P246" t="b">
        <v>0</v>
      </c>
      <c r="Q246" t="s">
        <v>33</v>
      </c>
      <c r="R246">
        <f t="shared" si="15"/>
        <v>75.245283018867923</v>
      </c>
      <c r="S246" t="str" cm="1">
        <f t="array" ref="S246:T246">_xlfn.TEXTSPLIT(Q246, 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6">
        <f t="shared" si="12"/>
        <v>4.0934482758620687</v>
      </c>
      <c r="G247" t="s">
        <v>20</v>
      </c>
      <c r="H247">
        <v>214</v>
      </c>
      <c r="I247" t="s">
        <v>21</v>
      </c>
      <c r="J247" t="s">
        <v>22</v>
      </c>
      <c r="K247">
        <v>1396846800</v>
      </c>
      <c r="L247">
        <v>1396933200</v>
      </c>
      <c r="M247" s="9">
        <f t="shared" si="13"/>
        <v>41736.208333333336</v>
      </c>
      <c r="N247" s="9">
        <f t="shared" si="14"/>
        <v>41737.208333333336</v>
      </c>
      <c r="O247" t="b">
        <v>0</v>
      </c>
      <c r="P247" t="b">
        <v>0</v>
      </c>
      <c r="Q247" t="s">
        <v>33</v>
      </c>
      <c r="R247">
        <f t="shared" si="15"/>
        <v>69.023364485981304</v>
      </c>
      <c r="S247" t="str" cm="1">
        <f t="array" ref="S247:T247">_xlfn.TEXTSPLIT(Q247, 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6">
        <f t="shared" si="12"/>
        <v>2.2553333333333332</v>
      </c>
      <c r="G248" t="s">
        <v>20</v>
      </c>
      <c r="H248">
        <v>222</v>
      </c>
      <c r="I248" t="s">
        <v>21</v>
      </c>
      <c r="J248" t="s">
        <v>22</v>
      </c>
      <c r="K248">
        <v>1375678800</v>
      </c>
      <c r="L248">
        <v>1376024400</v>
      </c>
      <c r="M248" s="9">
        <f t="shared" si="13"/>
        <v>41491.208333333336</v>
      </c>
      <c r="N248" s="9">
        <f t="shared" si="14"/>
        <v>41495.208333333336</v>
      </c>
      <c r="O248" t="b">
        <v>0</v>
      </c>
      <c r="P248" t="b">
        <v>0</v>
      </c>
      <c r="Q248" t="s">
        <v>28</v>
      </c>
      <c r="R248">
        <f t="shared" si="15"/>
        <v>65.986486486486484</v>
      </c>
      <c r="S248" t="str" cm="1">
        <f t="array" ref="S248:T248">_xlfn.TEXTSPLIT(Q248, 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6">
        <f t="shared" si="12"/>
        <v>8.3261616161616168</v>
      </c>
      <c r="G249" t="s">
        <v>20</v>
      </c>
      <c r="H249">
        <v>1884</v>
      </c>
      <c r="I249" t="s">
        <v>21</v>
      </c>
      <c r="J249" t="s">
        <v>22</v>
      </c>
      <c r="K249">
        <v>1482386400</v>
      </c>
      <c r="L249">
        <v>1483682400</v>
      </c>
      <c r="M249" s="9">
        <f t="shared" si="13"/>
        <v>42726.25</v>
      </c>
      <c r="N249" s="9">
        <f t="shared" si="14"/>
        <v>42741.25</v>
      </c>
      <c r="O249" t="b">
        <v>0</v>
      </c>
      <c r="P249" t="b">
        <v>1</v>
      </c>
      <c r="Q249" t="s">
        <v>119</v>
      </c>
      <c r="R249">
        <f t="shared" si="15"/>
        <v>98.013800424628457</v>
      </c>
      <c r="S249" t="str" cm="1">
        <f t="array" ref="S249:T249">_xlfn.TEXTSPLIT(Q249, 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6">
        <f t="shared" si="12"/>
        <v>1.1133870967741935</v>
      </c>
      <c r="G250" t="s">
        <v>20</v>
      </c>
      <c r="H250">
        <v>218</v>
      </c>
      <c r="I250" t="s">
        <v>26</v>
      </c>
      <c r="J250" t="s">
        <v>27</v>
      </c>
      <c r="K250">
        <v>1420005600</v>
      </c>
      <c r="L250">
        <v>1420437600</v>
      </c>
      <c r="M250" s="9">
        <f t="shared" si="13"/>
        <v>42004.25</v>
      </c>
      <c r="N250" s="9">
        <f t="shared" si="14"/>
        <v>42009.25</v>
      </c>
      <c r="O250" t="b">
        <v>0</v>
      </c>
      <c r="P250" t="b">
        <v>0</v>
      </c>
      <c r="Q250" t="s">
        <v>292</v>
      </c>
      <c r="R250">
        <f t="shared" si="15"/>
        <v>60.105504587155963</v>
      </c>
      <c r="S250" t="str" cm="1">
        <f t="array" ref="S250:T250">_xlfn.TEXTSPLIT(Q250, 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6">
        <f t="shared" si="12"/>
        <v>1.7332520325203251</v>
      </c>
      <c r="G251" t="s">
        <v>20</v>
      </c>
      <c r="H251">
        <v>6465</v>
      </c>
      <c r="I251" t="s">
        <v>21</v>
      </c>
      <c r="J251" t="s">
        <v>22</v>
      </c>
      <c r="K251">
        <v>1420178400</v>
      </c>
      <c r="L251">
        <v>1420783200</v>
      </c>
      <c r="M251" s="9">
        <f t="shared" si="13"/>
        <v>42006.25</v>
      </c>
      <c r="N251" s="9">
        <f t="shared" si="14"/>
        <v>42013.25</v>
      </c>
      <c r="O251" t="b">
        <v>0</v>
      </c>
      <c r="P251" t="b">
        <v>0</v>
      </c>
      <c r="Q251" t="s">
        <v>206</v>
      </c>
      <c r="R251">
        <f t="shared" si="15"/>
        <v>26.000773395204948</v>
      </c>
      <c r="S251" t="str" cm="1">
        <f t="array" ref="S251:T251">_xlfn.TEXTSPLIT(Q251, 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6">
        <f t="shared" si="12"/>
        <v>-0.97</v>
      </c>
      <c r="G252" t="s">
        <v>14</v>
      </c>
      <c r="H252">
        <v>1</v>
      </c>
      <c r="I252" t="s">
        <v>21</v>
      </c>
      <c r="J252" t="s">
        <v>22</v>
      </c>
      <c r="K252">
        <v>1264399200</v>
      </c>
      <c r="L252">
        <v>1267423200</v>
      </c>
      <c r="M252" s="9">
        <f t="shared" si="13"/>
        <v>40203.25</v>
      </c>
      <c r="N252" s="9">
        <f t="shared" si="14"/>
        <v>40238.25</v>
      </c>
      <c r="O252" t="b">
        <v>0</v>
      </c>
      <c r="P252" t="b">
        <v>0</v>
      </c>
      <c r="Q252" t="s">
        <v>23</v>
      </c>
      <c r="R252">
        <f t="shared" si="15"/>
        <v>3</v>
      </c>
      <c r="S252" t="str" cm="1">
        <f t="array" ref="S252:T252">_xlfn.TEXTSPLIT(Q252, 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6">
        <f t="shared" si="12"/>
        <v>-0.45915492957746479</v>
      </c>
      <c r="G253" t="s">
        <v>14</v>
      </c>
      <c r="H253">
        <v>101</v>
      </c>
      <c r="I253" t="s">
        <v>21</v>
      </c>
      <c r="J253" t="s">
        <v>22</v>
      </c>
      <c r="K253">
        <v>1355032800</v>
      </c>
      <c r="L253">
        <v>1355205600</v>
      </c>
      <c r="M253" s="9">
        <f t="shared" si="13"/>
        <v>41252.25</v>
      </c>
      <c r="N253" s="9">
        <f t="shared" si="14"/>
        <v>41254.25</v>
      </c>
      <c r="O253" t="b">
        <v>0</v>
      </c>
      <c r="P253" t="b">
        <v>0</v>
      </c>
      <c r="Q253" t="s">
        <v>33</v>
      </c>
      <c r="R253">
        <f t="shared" si="15"/>
        <v>38.019801980198018</v>
      </c>
      <c r="S253" t="str" cm="1">
        <f t="array" ref="S253:T253">_xlfn.TEXTSPLIT(Q253, 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6">
        <f t="shared" si="12"/>
        <v>5.2629999999999999</v>
      </c>
      <c r="G254" t="s">
        <v>20</v>
      </c>
      <c r="H254">
        <v>59</v>
      </c>
      <c r="I254" t="s">
        <v>21</v>
      </c>
      <c r="J254" t="s">
        <v>22</v>
      </c>
      <c r="K254">
        <v>1382677200</v>
      </c>
      <c r="L254">
        <v>1383109200</v>
      </c>
      <c r="M254" s="9">
        <f t="shared" si="13"/>
        <v>41572.208333333336</v>
      </c>
      <c r="N254" s="9">
        <f t="shared" si="14"/>
        <v>41577.208333333336</v>
      </c>
      <c r="O254" t="b">
        <v>0</v>
      </c>
      <c r="P254" t="b">
        <v>0</v>
      </c>
      <c r="Q254" t="s">
        <v>33</v>
      </c>
      <c r="R254">
        <f t="shared" si="15"/>
        <v>106.15254237288136</v>
      </c>
      <c r="S254" t="str" cm="1">
        <f t="array" ref="S254:T254">_xlfn.TEXTSPLIT(Q254, 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6">
        <f t="shared" si="12"/>
        <v>-0.10978600823045268</v>
      </c>
      <c r="G255" t="s">
        <v>14</v>
      </c>
      <c r="H255">
        <v>1335</v>
      </c>
      <c r="I255" t="s">
        <v>15</v>
      </c>
      <c r="J255" t="s">
        <v>16</v>
      </c>
      <c r="K255">
        <v>1302238800</v>
      </c>
      <c r="L255">
        <v>1303275600</v>
      </c>
      <c r="M255" s="9">
        <f t="shared" si="13"/>
        <v>40641.208333333336</v>
      </c>
      <c r="N255" s="9">
        <f t="shared" si="14"/>
        <v>40653.208333333336</v>
      </c>
      <c r="O255" t="b">
        <v>0</v>
      </c>
      <c r="P255" t="b">
        <v>0</v>
      </c>
      <c r="Q255" t="s">
        <v>53</v>
      </c>
      <c r="R255">
        <f t="shared" si="15"/>
        <v>81.019475655430711</v>
      </c>
      <c r="S255" t="str" cm="1">
        <f t="array" ref="S255:T255">_xlfn.TEXTSPLIT(Q255, 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6">
        <f t="shared" si="12"/>
        <v>0.84891304347826091</v>
      </c>
      <c r="G256" t="s">
        <v>20</v>
      </c>
      <c r="H256">
        <v>88</v>
      </c>
      <c r="I256" t="s">
        <v>21</v>
      </c>
      <c r="J256" t="s">
        <v>22</v>
      </c>
      <c r="K256">
        <v>1487656800</v>
      </c>
      <c r="L256">
        <v>1487829600</v>
      </c>
      <c r="M256" s="9">
        <f t="shared" si="13"/>
        <v>42787.25</v>
      </c>
      <c r="N256" s="9">
        <f t="shared" si="14"/>
        <v>42789.25</v>
      </c>
      <c r="O256" t="b">
        <v>0</v>
      </c>
      <c r="P256" t="b">
        <v>0</v>
      </c>
      <c r="Q256" t="s">
        <v>68</v>
      </c>
      <c r="R256">
        <f t="shared" si="15"/>
        <v>96.647727272727266</v>
      </c>
      <c r="S256" t="str" cm="1">
        <f t="array" ref="S256:T256">_xlfn.TEXTSPLIT(Q256, 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6">
        <f t="shared" si="12"/>
        <v>0.20167701863354037</v>
      </c>
      <c r="G257" t="s">
        <v>20</v>
      </c>
      <c r="H257">
        <v>1697</v>
      </c>
      <c r="I257" t="s">
        <v>21</v>
      </c>
      <c r="J257" t="s">
        <v>22</v>
      </c>
      <c r="K257">
        <v>1297836000</v>
      </c>
      <c r="L257">
        <v>1298268000</v>
      </c>
      <c r="M257" s="9">
        <f t="shared" si="13"/>
        <v>40590.25</v>
      </c>
      <c r="N257" s="9">
        <f t="shared" si="14"/>
        <v>40595.25</v>
      </c>
      <c r="O257" t="b">
        <v>0</v>
      </c>
      <c r="P257" t="b">
        <v>1</v>
      </c>
      <c r="Q257" t="s">
        <v>23</v>
      </c>
      <c r="R257">
        <f t="shared" si="15"/>
        <v>57.003535651149086</v>
      </c>
      <c r="S257" t="str" cm="1">
        <f t="array" ref="S257:T257">_xlfn.TEXTSPLIT(Q257, 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6">
        <f t="shared" ref="F258:F321" si="16">(E258-D258)/D258</f>
        <v>-0.76609756097560977</v>
      </c>
      <c r="G258" t="s">
        <v>14</v>
      </c>
      <c r="H258">
        <v>15</v>
      </c>
      <c r="I258" t="s">
        <v>40</v>
      </c>
      <c r="J258" t="s">
        <v>41</v>
      </c>
      <c r="K258">
        <v>1453615200</v>
      </c>
      <c r="L258">
        <v>1456812000</v>
      </c>
      <c r="M258" s="9">
        <f t="shared" si="13"/>
        <v>42393.25</v>
      </c>
      <c r="N258" s="9">
        <f t="shared" si="14"/>
        <v>42430.25</v>
      </c>
      <c r="O258" t="b">
        <v>0</v>
      </c>
      <c r="P258" t="b">
        <v>0</v>
      </c>
      <c r="Q258" t="s">
        <v>23</v>
      </c>
      <c r="R258">
        <f t="shared" si="15"/>
        <v>63.93333333333333</v>
      </c>
      <c r="S258" t="str" cm="1">
        <f t="array" ref="S258:T258">_xlfn.TEXTSPLIT(Q258, 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6">
        <f t="shared" si="16"/>
        <v>0.46</v>
      </c>
      <c r="G259" t="s">
        <v>20</v>
      </c>
      <c r="H259">
        <v>92</v>
      </c>
      <c r="I259" t="s">
        <v>21</v>
      </c>
      <c r="J259" t="s">
        <v>22</v>
      </c>
      <c r="K259">
        <v>1362463200</v>
      </c>
      <c r="L259">
        <v>1363669200</v>
      </c>
      <c r="M259" s="9">
        <f t="shared" ref="M259:M322" si="17">(((K259/60)/60)/24)+DATE(1970,1,1)</f>
        <v>41338.25</v>
      </c>
      <c r="N259" s="9">
        <f t="shared" ref="N259:N322" si="18">(((L259/60)/60)/24)+DATE(1970,1,1)</f>
        <v>41352.208333333336</v>
      </c>
      <c r="O259" t="b">
        <v>0</v>
      </c>
      <c r="P259" t="b">
        <v>0</v>
      </c>
      <c r="Q259" t="s">
        <v>33</v>
      </c>
      <c r="R259">
        <f t="shared" ref="R259:R322" si="19">IF(H259&gt;0,E259/H259,0)</f>
        <v>90.456521739130437</v>
      </c>
      <c r="S259" t="str" cm="1">
        <f t="array" ref="S259:T259">_xlfn.TEXTSPLIT(Q259, 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6">
        <f t="shared" si="16"/>
        <v>1.6848000000000001</v>
      </c>
      <c r="G260" t="s">
        <v>20</v>
      </c>
      <c r="H260">
        <v>186</v>
      </c>
      <c r="I260" t="s">
        <v>21</v>
      </c>
      <c r="J260" t="s">
        <v>22</v>
      </c>
      <c r="K260">
        <v>1481176800</v>
      </c>
      <c r="L260">
        <v>1482904800</v>
      </c>
      <c r="M260" s="9">
        <f t="shared" si="17"/>
        <v>42712.25</v>
      </c>
      <c r="N260" s="9">
        <f t="shared" si="18"/>
        <v>42732.25</v>
      </c>
      <c r="O260" t="b">
        <v>0</v>
      </c>
      <c r="P260" t="b">
        <v>1</v>
      </c>
      <c r="Q260" t="s">
        <v>33</v>
      </c>
      <c r="R260">
        <f t="shared" si="19"/>
        <v>72.172043010752688</v>
      </c>
      <c r="S260" t="str" cm="1">
        <f t="array" ref="S260:T260">_xlfn.TEXTSPLIT(Q260, 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6">
        <f t="shared" si="16"/>
        <v>4.9749999999999996</v>
      </c>
      <c r="G261" t="s">
        <v>20</v>
      </c>
      <c r="H261">
        <v>138</v>
      </c>
      <c r="I261" t="s">
        <v>21</v>
      </c>
      <c r="J261" t="s">
        <v>22</v>
      </c>
      <c r="K261">
        <v>1354946400</v>
      </c>
      <c r="L261">
        <v>1356588000</v>
      </c>
      <c r="M261" s="9">
        <f t="shared" si="17"/>
        <v>41251.25</v>
      </c>
      <c r="N261" s="9">
        <f t="shared" si="18"/>
        <v>41270.25</v>
      </c>
      <c r="O261" t="b">
        <v>1</v>
      </c>
      <c r="P261" t="b">
        <v>0</v>
      </c>
      <c r="Q261" t="s">
        <v>122</v>
      </c>
      <c r="R261">
        <f t="shared" si="19"/>
        <v>77.934782608695656</v>
      </c>
      <c r="S261" t="str" cm="1">
        <f t="array" ref="S261:T261">_xlfn.TEXTSPLIT(Q261, 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6">
        <f t="shared" si="16"/>
        <v>0.57698412698412693</v>
      </c>
      <c r="G262" t="s">
        <v>20</v>
      </c>
      <c r="H262">
        <v>261</v>
      </c>
      <c r="I262" t="s">
        <v>21</v>
      </c>
      <c r="J262" t="s">
        <v>22</v>
      </c>
      <c r="K262">
        <v>1348808400</v>
      </c>
      <c r="L262">
        <v>1349845200</v>
      </c>
      <c r="M262" s="9">
        <f t="shared" si="17"/>
        <v>41180.208333333336</v>
      </c>
      <c r="N262" s="9">
        <f t="shared" si="18"/>
        <v>41192.208333333336</v>
      </c>
      <c r="O262" t="b">
        <v>0</v>
      </c>
      <c r="P262" t="b">
        <v>0</v>
      </c>
      <c r="Q262" t="s">
        <v>23</v>
      </c>
      <c r="R262">
        <f t="shared" si="19"/>
        <v>38.065134099616856</v>
      </c>
      <c r="S262" t="str" cm="1">
        <f t="array" ref="S262:T262">_xlfn.TEXTSPLIT(Q262, 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6">
        <f t="shared" si="16"/>
        <v>-0.68798339264531438</v>
      </c>
      <c r="G263" t="s">
        <v>14</v>
      </c>
      <c r="H263">
        <v>454</v>
      </c>
      <c r="I263" t="s">
        <v>21</v>
      </c>
      <c r="J263" t="s">
        <v>22</v>
      </c>
      <c r="K263">
        <v>1282712400</v>
      </c>
      <c r="L263">
        <v>1283058000</v>
      </c>
      <c r="M263" s="9">
        <f t="shared" si="17"/>
        <v>40415.208333333336</v>
      </c>
      <c r="N263" s="9">
        <f t="shared" si="18"/>
        <v>40419.208333333336</v>
      </c>
      <c r="O263" t="b">
        <v>0</v>
      </c>
      <c r="P263" t="b">
        <v>1</v>
      </c>
      <c r="Q263" t="s">
        <v>23</v>
      </c>
      <c r="R263">
        <f t="shared" si="19"/>
        <v>57.936123348017624</v>
      </c>
      <c r="S263" t="str" cm="1">
        <f t="array" ref="S263:T263">_xlfn.TEXTSPLIT(Q263, 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6">
        <f t="shared" si="16"/>
        <v>2.1341176470588237</v>
      </c>
      <c r="G264" t="s">
        <v>20</v>
      </c>
      <c r="H264">
        <v>107</v>
      </c>
      <c r="I264" t="s">
        <v>21</v>
      </c>
      <c r="J264" t="s">
        <v>22</v>
      </c>
      <c r="K264">
        <v>1301979600</v>
      </c>
      <c r="L264">
        <v>1304226000</v>
      </c>
      <c r="M264" s="9">
        <f t="shared" si="17"/>
        <v>40638.208333333336</v>
      </c>
      <c r="N264" s="9">
        <f t="shared" si="18"/>
        <v>40664.208333333336</v>
      </c>
      <c r="O264" t="b">
        <v>0</v>
      </c>
      <c r="P264" t="b">
        <v>1</v>
      </c>
      <c r="Q264" t="s">
        <v>60</v>
      </c>
      <c r="R264">
        <f t="shared" si="19"/>
        <v>49.794392523364486</v>
      </c>
      <c r="S264" t="str" cm="1">
        <f t="array" ref="S264:T264">_xlfn.TEXTSPLIT(Q264, 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6">
        <f t="shared" si="16"/>
        <v>2.7089655172413791</v>
      </c>
      <c r="G265" t="s">
        <v>20</v>
      </c>
      <c r="H265">
        <v>199</v>
      </c>
      <c r="I265" t="s">
        <v>21</v>
      </c>
      <c r="J265" t="s">
        <v>22</v>
      </c>
      <c r="K265">
        <v>1263016800</v>
      </c>
      <c r="L265">
        <v>1263016800</v>
      </c>
      <c r="M265" s="9">
        <f t="shared" si="17"/>
        <v>40187.25</v>
      </c>
      <c r="N265" s="9">
        <f t="shared" si="18"/>
        <v>40187.25</v>
      </c>
      <c r="O265" t="b">
        <v>0</v>
      </c>
      <c r="P265" t="b">
        <v>0</v>
      </c>
      <c r="Q265" t="s">
        <v>122</v>
      </c>
      <c r="R265">
        <f t="shared" si="19"/>
        <v>54.050251256281406</v>
      </c>
      <c r="S265" t="str" cm="1">
        <f t="array" ref="S265:T265">_xlfn.TEXTSPLIT(Q265, 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6">
        <f t="shared" si="16"/>
        <v>2.6266447368421053</v>
      </c>
      <c r="G266" t="s">
        <v>20</v>
      </c>
      <c r="H266">
        <v>5512</v>
      </c>
      <c r="I266" t="s">
        <v>21</v>
      </c>
      <c r="J266" t="s">
        <v>22</v>
      </c>
      <c r="K266">
        <v>1360648800</v>
      </c>
      <c r="L266">
        <v>1362031200</v>
      </c>
      <c r="M266" s="9">
        <f t="shared" si="17"/>
        <v>41317.25</v>
      </c>
      <c r="N266" s="9">
        <f t="shared" si="18"/>
        <v>41333.25</v>
      </c>
      <c r="O266" t="b">
        <v>0</v>
      </c>
      <c r="P266" t="b">
        <v>0</v>
      </c>
      <c r="Q266" t="s">
        <v>33</v>
      </c>
      <c r="R266">
        <f t="shared" si="19"/>
        <v>30.002721335268504</v>
      </c>
      <c r="S266" t="str" cm="1">
        <f t="array" ref="S266:T266">_xlfn.TEXTSPLIT(Q266, 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6">
        <f t="shared" si="16"/>
        <v>0.23081632653061224</v>
      </c>
      <c r="G267" t="s">
        <v>20</v>
      </c>
      <c r="H267">
        <v>86</v>
      </c>
      <c r="I267" t="s">
        <v>21</v>
      </c>
      <c r="J267" t="s">
        <v>22</v>
      </c>
      <c r="K267">
        <v>1451800800</v>
      </c>
      <c r="L267">
        <v>1455602400</v>
      </c>
      <c r="M267" s="9">
        <f t="shared" si="17"/>
        <v>42372.25</v>
      </c>
      <c r="N267" s="9">
        <f t="shared" si="18"/>
        <v>42416.25</v>
      </c>
      <c r="O267" t="b">
        <v>0</v>
      </c>
      <c r="P267" t="b">
        <v>0</v>
      </c>
      <c r="Q267" t="s">
        <v>33</v>
      </c>
      <c r="R267">
        <f t="shared" si="19"/>
        <v>70.127906976744185</v>
      </c>
      <c r="S267" t="str" cm="1">
        <f t="array" ref="S267:T267">_xlfn.TEXTSPLIT(Q267, 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6">
        <f t="shared" si="16"/>
        <v>-0.23233243967828418</v>
      </c>
      <c r="G268" t="s">
        <v>14</v>
      </c>
      <c r="H268">
        <v>3182</v>
      </c>
      <c r="I268" t="s">
        <v>107</v>
      </c>
      <c r="J268" t="s">
        <v>108</v>
      </c>
      <c r="K268">
        <v>1415340000</v>
      </c>
      <c r="L268">
        <v>1418191200</v>
      </c>
      <c r="M268" s="9">
        <f t="shared" si="17"/>
        <v>41950.25</v>
      </c>
      <c r="N268" s="9">
        <f t="shared" si="18"/>
        <v>41983.25</v>
      </c>
      <c r="O268" t="b">
        <v>0</v>
      </c>
      <c r="P268" t="b">
        <v>1</v>
      </c>
      <c r="Q268" t="s">
        <v>159</v>
      </c>
      <c r="R268">
        <f t="shared" si="19"/>
        <v>26.996228786926462</v>
      </c>
      <c r="S268" t="str" cm="1">
        <f t="array" ref="S268:T268">_xlfn.TEXTSPLIT(Q268, 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6">
        <f t="shared" si="16"/>
        <v>1.3362012987012988</v>
      </c>
      <c r="G269" t="s">
        <v>20</v>
      </c>
      <c r="H269">
        <v>2768</v>
      </c>
      <c r="I269" t="s">
        <v>26</v>
      </c>
      <c r="J269" t="s">
        <v>27</v>
      </c>
      <c r="K269">
        <v>1351054800</v>
      </c>
      <c r="L269">
        <v>1352440800</v>
      </c>
      <c r="M269" s="9">
        <f t="shared" si="17"/>
        <v>41206.208333333336</v>
      </c>
      <c r="N269" s="9">
        <f t="shared" si="18"/>
        <v>41222.25</v>
      </c>
      <c r="O269" t="b">
        <v>0</v>
      </c>
      <c r="P269" t="b">
        <v>0</v>
      </c>
      <c r="Q269" t="s">
        <v>33</v>
      </c>
      <c r="R269">
        <f t="shared" si="19"/>
        <v>51.990606936416185</v>
      </c>
      <c r="S269" t="str" cm="1">
        <f t="array" ref="S269:T269">_xlfn.TEXTSPLIT(Q269, 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6">
        <f t="shared" si="16"/>
        <v>0.80533333333333335</v>
      </c>
      <c r="G270" t="s">
        <v>20</v>
      </c>
      <c r="H270">
        <v>48</v>
      </c>
      <c r="I270" t="s">
        <v>21</v>
      </c>
      <c r="J270" t="s">
        <v>22</v>
      </c>
      <c r="K270">
        <v>1349326800</v>
      </c>
      <c r="L270">
        <v>1353304800</v>
      </c>
      <c r="M270" s="9">
        <f t="shared" si="17"/>
        <v>41186.208333333336</v>
      </c>
      <c r="N270" s="9">
        <f t="shared" si="18"/>
        <v>41232.25</v>
      </c>
      <c r="O270" t="b">
        <v>0</v>
      </c>
      <c r="P270" t="b">
        <v>0</v>
      </c>
      <c r="Q270" t="s">
        <v>42</v>
      </c>
      <c r="R270">
        <f t="shared" si="19"/>
        <v>56.416666666666664</v>
      </c>
      <c r="S270" t="str" cm="1">
        <f t="array" ref="S270:T270">_xlfn.TEXTSPLIT(Q270, 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6">
        <f t="shared" si="16"/>
        <v>1.5262857142857142</v>
      </c>
      <c r="G271" t="s">
        <v>20</v>
      </c>
      <c r="H271">
        <v>87</v>
      </c>
      <c r="I271" t="s">
        <v>21</v>
      </c>
      <c r="J271" t="s">
        <v>22</v>
      </c>
      <c r="K271">
        <v>1548914400</v>
      </c>
      <c r="L271">
        <v>1550728800</v>
      </c>
      <c r="M271" s="9">
        <f t="shared" si="17"/>
        <v>43496.25</v>
      </c>
      <c r="N271" s="9">
        <f t="shared" si="18"/>
        <v>43517.25</v>
      </c>
      <c r="O271" t="b">
        <v>0</v>
      </c>
      <c r="P271" t="b">
        <v>0</v>
      </c>
      <c r="Q271" t="s">
        <v>269</v>
      </c>
      <c r="R271">
        <f t="shared" si="19"/>
        <v>101.63218390804597</v>
      </c>
      <c r="S271" t="str" cm="1">
        <f t="array" ref="S271:T271">_xlfn.TEXTSPLIT(Q271, 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6">
        <f t="shared" si="16"/>
        <v>-0.72823461759631969</v>
      </c>
      <c r="G272" t="s">
        <v>74</v>
      </c>
      <c r="H272">
        <v>1890</v>
      </c>
      <c r="I272" t="s">
        <v>21</v>
      </c>
      <c r="J272" t="s">
        <v>22</v>
      </c>
      <c r="K272">
        <v>1291269600</v>
      </c>
      <c r="L272">
        <v>1291442400</v>
      </c>
      <c r="M272" s="9">
        <f t="shared" si="17"/>
        <v>40514.25</v>
      </c>
      <c r="N272" s="9">
        <f t="shared" si="18"/>
        <v>40516.25</v>
      </c>
      <c r="O272" t="b">
        <v>0</v>
      </c>
      <c r="P272" t="b">
        <v>0</v>
      </c>
      <c r="Q272" t="s">
        <v>89</v>
      </c>
      <c r="R272">
        <f t="shared" si="19"/>
        <v>25.005291005291006</v>
      </c>
      <c r="S272" t="str" cm="1">
        <f t="array" ref="S272:T272">_xlfn.TEXTSPLIT(Q272, 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6">
        <f t="shared" si="16"/>
        <v>-0.9872934287573194</v>
      </c>
      <c r="G273" t="s">
        <v>47</v>
      </c>
      <c r="H273">
        <v>61</v>
      </c>
      <c r="I273" t="s">
        <v>21</v>
      </c>
      <c r="J273" t="s">
        <v>22</v>
      </c>
      <c r="K273">
        <v>1449468000</v>
      </c>
      <c r="L273">
        <v>1452146400</v>
      </c>
      <c r="M273" s="9">
        <f t="shared" si="17"/>
        <v>42345.25</v>
      </c>
      <c r="N273" s="9">
        <f t="shared" si="18"/>
        <v>42376.25</v>
      </c>
      <c r="O273" t="b">
        <v>0</v>
      </c>
      <c r="P273" t="b">
        <v>0</v>
      </c>
      <c r="Q273" t="s">
        <v>122</v>
      </c>
      <c r="R273">
        <f t="shared" si="19"/>
        <v>32.016393442622949</v>
      </c>
      <c r="S273" t="str" cm="1">
        <f t="array" ref="S273:T273">_xlfn.TEXTSPLIT(Q273, 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6">
        <f t="shared" si="16"/>
        <v>2.0400978473581213</v>
      </c>
      <c r="G274" t="s">
        <v>20</v>
      </c>
      <c r="H274">
        <v>1894</v>
      </c>
      <c r="I274" t="s">
        <v>21</v>
      </c>
      <c r="J274" t="s">
        <v>22</v>
      </c>
      <c r="K274">
        <v>1562734800</v>
      </c>
      <c r="L274">
        <v>1564894800</v>
      </c>
      <c r="M274" s="9">
        <f t="shared" si="17"/>
        <v>43656.208333333328</v>
      </c>
      <c r="N274" s="9">
        <f t="shared" si="18"/>
        <v>43681.208333333328</v>
      </c>
      <c r="O274" t="b">
        <v>0</v>
      </c>
      <c r="P274" t="b">
        <v>1</v>
      </c>
      <c r="Q274" t="s">
        <v>33</v>
      </c>
      <c r="R274">
        <f t="shared" si="19"/>
        <v>82.021647307286173</v>
      </c>
      <c r="S274" t="str" cm="1">
        <f t="array" ref="S274:T274">_xlfn.TEXTSPLIT(Q274, 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6">
        <f t="shared" si="16"/>
        <v>0.37230769230769228</v>
      </c>
      <c r="G275" t="s">
        <v>20</v>
      </c>
      <c r="H275">
        <v>282</v>
      </c>
      <c r="I275" t="s">
        <v>15</v>
      </c>
      <c r="J275" t="s">
        <v>16</v>
      </c>
      <c r="K275">
        <v>1505624400</v>
      </c>
      <c r="L275">
        <v>1505883600</v>
      </c>
      <c r="M275" s="9">
        <f t="shared" si="17"/>
        <v>42995.208333333328</v>
      </c>
      <c r="N275" s="9">
        <f t="shared" si="18"/>
        <v>42998.208333333328</v>
      </c>
      <c r="O275" t="b">
        <v>0</v>
      </c>
      <c r="P275" t="b">
        <v>0</v>
      </c>
      <c r="Q275" t="s">
        <v>33</v>
      </c>
      <c r="R275">
        <f t="shared" si="19"/>
        <v>37.957446808510639</v>
      </c>
      <c r="S275" t="str" cm="1">
        <f t="array" ref="S275:T275">_xlfn.TEXTSPLIT(Q275, 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6">
        <f t="shared" si="16"/>
        <v>-0.67791666666666661</v>
      </c>
      <c r="G276" t="s">
        <v>14</v>
      </c>
      <c r="H276">
        <v>15</v>
      </c>
      <c r="I276" t="s">
        <v>21</v>
      </c>
      <c r="J276" t="s">
        <v>22</v>
      </c>
      <c r="K276">
        <v>1509948000</v>
      </c>
      <c r="L276">
        <v>1510380000</v>
      </c>
      <c r="M276" s="9">
        <f t="shared" si="17"/>
        <v>43045.25</v>
      </c>
      <c r="N276" s="9">
        <f t="shared" si="18"/>
        <v>43050.25</v>
      </c>
      <c r="O276" t="b">
        <v>0</v>
      </c>
      <c r="P276" t="b">
        <v>0</v>
      </c>
      <c r="Q276" t="s">
        <v>33</v>
      </c>
      <c r="R276">
        <f t="shared" si="19"/>
        <v>51.533333333333331</v>
      </c>
      <c r="S276" t="str" cm="1">
        <f t="array" ref="S276:T276">_xlfn.TEXTSPLIT(Q276, 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6">
        <f t="shared" si="16"/>
        <v>1.415128205128205</v>
      </c>
      <c r="G277" t="s">
        <v>20</v>
      </c>
      <c r="H277">
        <v>116</v>
      </c>
      <c r="I277" t="s">
        <v>21</v>
      </c>
      <c r="J277" t="s">
        <v>22</v>
      </c>
      <c r="K277">
        <v>1554526800</v>
      </c>
      <c r="L277">
        <v>1555218000</v>
      </c>
      <c r="M277" s="9">
        <f t="shared" si="17"/>
        <v>43561.208333333328</v>
      </c>
      <c r="N277" s="9">
        <f t="shared" si="18"/>
        <v>43569.208333333328</v>
      </c>
      <c r="O277" t="b">
        <v>0</v>
      </c>
      <c r="P277" t="b">
        <v>0</v>
      </c>
      <c r="Q277" t="s">
        <v>206</v>
      </c>
      <c r="R277">
        <f t="shared" si="19"/>
        <v>81.198275862068968</v>
      </c>
      <c r="S277" t="str" cm="1">
        <f t="array" ref="S277:T277">_xlfn.TEXTSPLIT(Q277, 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6">
        <f t="shared" si="16"/>
        <v>-3.2000000000000001E-2</v>
      </c>
      <c r="G278" t="s">
        <v>14</v>
      </c>
      <c r="H278">
        <v>133</v>
      </c>
      <c r="I278" t="s">
        <v>21</v>
      </c>
      <c r="J278" t="s">
        <v>22</v>
      </c>
      <c r="K278">
        <v>1334811600</v>
      </c>
      <c r="L278">
        <v>1335243600</v>
      </c>
      <c r="M278" s="9">
        <f t="shared" si="17"/>
        <v>41018.208333333336</v>
      </c>
      <c r="N278" s="9">
        <f t="shared" si="18"/>
        <v>41023.208333333336</v>
      </c>
      <c r="O278" t="b">
        <v>0</v>
      </c>
      <c r="P278" t="b">
        <v>1</v>
      </c>
      <c r="Q278" t="s">
        <v>89</v>
      </c>
      <c r="R278">
        <f t="shared" si="19"/>
        <v>40.030075187969928</v>
      </c>
      <c r="S278" t="str" cm="1">
        <f t="array" ref="S278:T278">_xlfn.TEXTSPLIT(Q278, 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6">
        <f t="shared" si="16"/>
        <v>9.6642857142857146</v>
      </c>
      <c r="G279" t="s">
        <v>20</v>
      </c>
      <c r="H279">
        <v>83</v>
      </c>
      <c r="I279" t="s">
        <v>21</v>
      </c>
      <c r="J279" t="s">
        <v>22</v>
      </c>
      <c r="K279">
        <v>1279515600</v>
      </c>
      <c r="L279">
        <v>1279688400</v>
      </c>
      <c r="M279" s="9">
        <f t="shared" si="17"/>
        <v>40378.208333333336</v>
      </c>
      <c r="N279" s="9">
        <f t="shared" si="18"/>
        <v>40380.208333333336</v>
      </c>
      <c r="O279" t="b">
        <v>0</v>
      </c>
      <c r="P279" t="b">
        <v>0</v>
      </c>
      <c r="Q279" t="s">
        <v>33</v>
      </c>
      <c r="R279">
        <f t="shared" si="19"/>
        <v>89.939759036144579</v>
      </c>
      <c r="S279" t="str" cm="1">
        <f t="array" ref="S279:T279">_xlfn.TEXTSPLIT(Q279, 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6">
        <f t="shared" si="16"/>
        <v>2.2588888888888889</v>
      </c>
      <c r="G280" t="s">
        <v>20</v>
      </c>
      <c r="H280">
        <v>91</v>
      </c>
      <c r="I280" t="s">
        <v>21</v>
      </c>
      <c r="J280" t="s">
        <v>22</v>
      </c>
      <c r="K280">
        <v>1353909600</v>
      </c>
      <c r="L280">
        <v>1356069600</v>
      </c>
      <c r="M280" s="9">
        <f t="shared" si="17"/>
        <v>41239.25</v>
      </c>
      <c r="N280" s="9">
        <f t="shared" si="18"/>
        <v>41264.25</v>
      </c>
      <c r="O280" t="b">
        <v>0</v>
      </c>
      <c r="P280" t="b">
        <v>0</v>
      </c>
      <c r="Q280" t="s">
        <v>28</v>
      </c>
      <c r="R280">
        <f t="shared" si="19"/>
        <v>96.692307692307693</v>
      </c>
      <c r="S280" t="str" cm="1">
        <f t="array" ref="S280:T280">_xlfn.TEXTSPLIT(Q280, 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6">
        <f t="shared" si="16"/>
        <v>0.70699999999999996</v>
      </c>
      <c r="G281" t="s">
        <v>20</v>
      </c>
      <c r="H281">
        <v>546</v>
      </c>
      <c r="I281" t="s">
        <v>21</v>
      </c>
      <c r="J281" t="s">
        <v>22</v>
      </c>
      <c r="K281">
        <v>1535950800</v>
      </c>
      <c r="L281">
        <v>1536210000</v>
      </c>
      <c r="M281" s="9">
        <f t="shared" si="17"/>
        <v>43346.208333333328</v>
      </c>
      <c r="N281" s="9">
        <f t="shared" si="18"/>
        <v>43349.208333333328</v>
      </c>
      <c r="O281" t="b">
        <v>0</v>
      </c>
      <c r="P281" t="b">
        <v>0</v>
      </c>
      <c r="Q281" t="s">
        <v>33</v>
      </c>
      <c r="R281">
        <f t="shared" si="19"/>
        <v>25.010989010989011</v>
      </c>
      <c r="S281" t="str" cm="1">
        <f t="array" ref="S281:T281">_xlfn.TEXTSPLIT(Q281, 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6">
        <f t="shared" si="16"/>
        <v>4.8144</v>
      </c>
      <c r="G282" t="s">
        <v>20</v>
      </c>
      <c r="H282">
        <v>393</v>
      </c>
      <c r="I282" t="s">
        <v>21</v>
      </c>
      <c r="J282" t="s">
        <v>22</v>
      </c>
      <c r="K282">
        <v>1511244000</v>
      </c>
      <c r="L282">
        <v>1511762400</v>
      </c>
      <c r="M282" s="9">
        <f t="shared" si="17"/>
        <v>43060.25</v>
      </c>
      <c r="N282" s="9">
        <f t="shared" si="18"/>
        <v>43066.25</v>
      </c>
      <c r="O282" t="b">
        <v>0</v>
      </c>
      <c r="P282" t="b">
        <v>0</v>
      </c>
      <c r="Q282" t="s">
        <v>71</v>
      </c>
      <c r="R282">
        <f t="shared" si="19"/>
        <v>36.987277353689571</v>
      </c>
      <c r="S282" t="str" cm="1">
        <f t="array" ref="S282:T282">_xlfn.TEXTSPLIT(Q282, 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6">
        <f t="shared" si="16"/>
        <v>-8.4790273556231005E-2</v>
      </c>
      <c r="G283" t="s">
        <v>14</v>
      </c>
      <c r="H283">
        <v>2062</v>
      </c>
      <c r="I283" t="s">
        <v>21</v>
      </c>
      <c r="J283" t="s">
        <v>22</v>
      </c>
      <c r="K283">
        <v>1331445600</v>
      </c>
      <c r="L283">
        <v>1333256400</v>
      </c>
      <c r="M283" s="9">
        <f t="shared" si="17"/>
        <v>40979.25</v>
      </c>
      <c r="N283" s="9">
        <f t="shared" si="18"/>
        <v>41000.208333333336</v>
      </c>
      <c r="O283" t="b">
        <v>0</v>
      </c>
      <c r="P283" t="b">
        <v>1</v>
      </c>
      <c r="Q283" t="s">
        <v>33</v>
      </c>
      <c r="R283">
        <f t="shared" si="19"/>
        <v>73.012609117361791</v>
      </c>
      <c r="S283" t="str" cm="1">
        <f t="array" ref="S283:T283">_xlfn.TEXTSPLIT(Q283, 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6">
        <f t="shared" si="16"/>
        <v>8.0476190476190479E-2</v>
      </c>
      <c r="G284" t="s">
        <v>20</v>
      </c>
      <c r="H284">
        <v>133</v>
      </c>
      <c r="I284" t="s">
        <v>21</v>
      </c>
      <c r="J284" t="s">
        <v>22</v>
      </c>
      <c r="K284">
        <v>1480226400</v>
      </c>
      <c r="L284">
        <v>1480744800</v>
      </c>
      <c r="M284" s="9">
        <f t="shared" si="17"/>
        <v>42701.25</v>
      </c>
      <c r="N284" s="9">
        <f t="shared" si="18"/>
        <v>42707.25</v>
      </c>
      <c r="O284" t="b">
        <v>0</v>
      </c>
      <c r="P284" t="b">
        <v>1</v>
      </c>
      <c r="Q284" t="s">
        <v>269</v>
      </c>
      <c r="R284">
        <f t="shared" si="19"/>
        <v>68.240601503759393</v>
      </c>
      <c r="S284" t="str" cm="1">
        <f t="array" ref="S284:T284">_xlfn.TEXTSPLIT(Q284, 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6">
        <f t="shared" si="16"/>
        <v>-0.81271604938271602</v>
      </c>
      <c r="G285" t="s">
        <v>14</v>
      </c>
      <c r="H285">
        <v>29</v>
      </c>
      <c r="I285" t="s">
        <v>36</v>
      </c>
      <c r="J285" t="s">
        <v>37</v>
      </c>
      <c r="K285">
        <v>1464584400</v>
      </c>
      <c r="L285">
        <v>1465016400</v>
      </c>
      <c r="M285" s="9">
        <f t="shared" si="17"/>
        <v>42520.208333333328</v>
      </c>
      <c r="N285" s="9">
        <f t="shared" si="18"/>
        <v>42525.208333333328</v>
      </c>
      <c r="O285" t="b">
        <v>0</v>
      </c>
      <c r="P285" t="b">
        <v>0</v>
      </c>
      <c r="Q285" t="s">
        <v>23</v>
      </c>
      <c r="R285">
        <f t="shared" si="19"/>
        <v>52.310344827586206</v>
      </c>
      <c r="S285" t="str" cm="1">
        <f t="array" ref="S285:T285">_xlfn.TEXTSPLIT(Q285, 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6">
        <f t="shared" si="16"/>
        <v>-0.16806122448979591</v>
      </c>
      <c r="G286" t="s">
        <v>14</v>
      </c>
      <c r="H286">
        <v>132</v>
      </c>
      <c r="I286" t="s">
        <v>21</v>
      </c>
      <c r="J286" t="s">
        <v>22</v>
      </c>
      <c r="K286">
        <v>1335848400</v>
      </c>
      <c r="L286">
        <v>1336280400</v>
      </c>
      <c r="M286" s="9">
        <f t="shared" si="17"/>
        <v>41030.208333333336</v>
      </c>
      <c r="N286" s="9">
        <f t="shared" si="18"/>
        <v>41035.208333333336</v>
      </c>
      <c r="O286" t="b">
        <v>0</v>
      </c>
      <c r="P286" t="b">
        <v>0</v>
      </c>
      <c r="Q286" t="s">
        <v>28</v>
      </c>
      <c r="R286">
        <f t="shared" si="19"/>
        <v>61.765151515151516</v>
      </c>
      <c r="S286" t="str" cm="1">
        <f t="array" ref="S286:T286">_xlfn.TEXTSPLIT(Q286, 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6">
        <f t="shared" si="16"/>
        <v>6.0633333333333335</v>
      </c>
      <c r="G287" t="s">
        <v>20</v>
      </c>
      <c r="H287">
        <v>254</v>
      </c>
      <c r="I287" t="s">
        <v>21</v>
      </c>
      <c r="J287" t="s">
        <v>22</v>
      </c>
      <c r="K287">
        <v>1473483600</v>
      </c>
      <c r="L287">
        <v>1476766800</v>
      </c>
      <c r="M287" s="9">
        <f t="shared" si="17"/>
        <v>42623.208333333328</v>
      </c>
      <c r="N287" s="9">
        <f t="shared" si="18"/>
        <v>42661.208333333328</v>
      </c>
      <c r="O287" t="b">
        <v>0</v>
      </c>
      <c r="P287" t="b">
        <v>0</v>
      </c>
      <c r="Q287" t="s">
        <v>33</v>
      </c>
      <c r="R287">
        <f t="shared" si="19"/>
        <v>25.027559055118111</v>
      </c>
      <c r="S287" t="str" cm="1">
        <f t="array" ref="S287:T287">_xlfn.TEXTSPLIT(Q287, 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6">
        <f t="shared" si="16"/>
        <v>-0.82553969669937555</v>
      </c>
      <c r="G288" t="s">
        <v>74</v>
      </c>
      <c r="H288">
        <v>184</v>
      </c>
      <c r="I288" t="s">
        <v>21</v>
      </c>
      <c r="J288" t="s">
        <v>22</v>
      </c>
      <c r="K288">
        <v>1479880800</v>
      </c>
      <c r="L288">
        <v>1480485600</v>
      </c>
      <c r="M288" s="9">
        <f t="shared" si="17"/>
        <v>42697.25</v>
      </c>
      <c r="N288" s="9">
        <f t="shared" si="18"/>
        <v>42704.25</v>
      </c>
      <c r="O288" t="b">
        <v>0</v>
      </c>
      <c r="P288" t="b">
        <v>0</v>
      </c>
      <c r="Q288" t="s">
        <v>33</v>
      </c>
      <c r="R288">
        <f t="shared" si="19"/>
        <v>106.28804347826087</v>
      </c>
      <c r="S288" t="str" cm="1">
        <f t="array" ref="S288:T288">_xlfn.TEXTSPLIT(Q288, 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6">
        <f t="shared" si="16"/>
        <v>1.0973015873015872</v>
      </c>
      <c r="G289" t="s">
        <v>20</v>
      </c>
      <c r="H289">
        <v>176</v>
      </c>
      <c r="I289" t="s">
        <v>21</v>
      </c>
      <c r="J289" t="s">
        <v>22</v>
      </c>
      <c r="K289">
        <v>1430197200</v>
      </c>
      <c r="L289">
        <v>1430197200</v>
      </c>
      <c r="M289" s="9">
        <f t="shared" si="17"/>
        <v>42122.208333333328</v>
      </c>
      <c r="N289" s="9">
        <f t="shared" si="18"/>
        <v>42122.208333333328</v>
      </c>
      <c r="O289" t="b">
        <v>0</v>
      </c>
      <c r="P289" t="b">
        <v>0</v>
      </c>
      <c r="Q289" t="s">
        <v>50</v>
      </c>
      <c r="R289">
        <f t="shared" si="19"/>
        <v>75.07386363636364</v>
      </c>
      <c r="S289" t="str" cm="1">
        <f t="array" ref="S289:T289">_xlfn.TEXTSPLIT(Q289, 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6">
        <f t="shared" si="16"/>
        <v>-2.2142857142857141E-2</v>
      </c>
      <c r="G290" t="s">
        <v>14</v>
      </c>
      <c r="H290">
        <v>137</v>
      </c>
      <c r="I290" t="s">
        <v>36</v>
      </c>
      <c r="J290" t="s">
        <v>37</v>
      </c>
      <c r="K290">
        <v>1331701200</v>
      </c>
      <c r="L290">
        <v>1331787600</v>
      </c>
      <c r="M290" s="9">
        <f t="shared" si="17"/>
        <v>40982.208333333336</v>
      </c>
      <c r="N290" s="9">
        <f t="shared" si="18"/>
        <v>40983.208333333336</v>
      </c>
      <c r="O290" t="b">
        <v>0</v>
      </c>
      <c r="P290" t="b">
        <v>1</v>
      </c>
      <c r="Q290" t="s">
        <v>148</v>
      </c>
      <c r="R290">
        <f t="shared" si="19"/>
        <v>39.970802919708028</v>
      </c>
      <c r="S290" t="str" cm="1">
        <f t="array" ref="S290:T290">_xlfn.TEXTSPLIT(Q290, 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6">
        <f t="shared" si="16"/>
        <v>15.842499999999999</v>
      </c>
      <c r="G291" t="s">
        <v>20</v>
      </c>
      <c r="H291">
        <v>337</v>
      </c>
      <c r="I291" t="s">
        <v>15</v>
      </c>
      <c r="J291" t="s">
        <v>16</v>
      </c>
      <c r="K291">
        <v>1438578000</v>
      </c>
      <c r="L291">
        <v>1438837200</v>
      </c>
      <c r="M291" s="9">
        <f t="shared" si="17"/>
        <v>42219.208333333328</v>
      </c>
      <c r="N291" s="9">
        <f t="shared" si="18"/>
        <v>42222.208333333328</v>
      </c>
      <c r="O291" t="b">
        <v>0</v>
      </c>
      <c r="P291" t="b">
        <v>0</v>
      </c>
      <c r="Q291" t="s">
        <v>33</v>
      </c>
      <c r="R291">
        <f t="shared" si="19"/>
        <v>39.982195845697326</v>
      </c>
      <c r="S291" t="str" cm="1">
        <f t="array" ref="S291:T291">_xlfn.TEXTSPLIT(Q291, 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6">
        <f t="shared" si="16"/>
        <v>-0.45597864768683272</v>
      </c>
      <c r="G292" t="s">
        <v>14</v>
      </c>
      <c r="H292">
        <v>908</v>
      </c>
      <c r="I292" t="s">
        <v>21</v>
      </c>
      <c r="J292" t="s">
        <v>22</v>
      </c>
      <c r="K292">
        <v>1368162000</v>
      </c>
      <c r="L292">
        <v>1370926800</v>
      </c>
      <c r="M292" s="9">
        <f t="shared" si="17"/>
        <v>41404.208333333336</v>
      </c>
      <c r="N292" s="9">
        <f t="shared" si="18"/>
        <v>41436.208333333336</v>
      </c>
      <c r="O292" t="b">
        <v>0</v>
      </c>
      <c r="P292" t="b">
        <v>1</v>
      </c>
      <c r="Q292" t="s">
        <v>42</v>
      </c>
      <c r="R292">
        <f t="shared" si="19"/>
        <v>101.01541850220265</v>
      </c>
      <c r="S292" t="str" cm="1">
        <f t="array" ref="S292:T292">_xlfn.TEXTSPLIT(Q292, 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6">
        <f t="shared" si="16"/>
        <v>3.5661111111111112</v>
      </c>
      <c r="G293" t="s">
        <v>20</v>
      </c>
      <c r="H293">
        <v>107</v>
      </c>
      <c r="I293" t="s">
        <v>21</v>
      </c>
      <c r="J293" t="s">
        <v>22</v>
      </c>
      <c r="K293">
        <v>1318654800</v>
      </c>
      <c r="L293">
        <v>1319000400</v>
      </c>
      <c r="M293" s="9">
        <f t="shared" si="17"/>
        <v>40831.208333333336</v>
      </c>
      <c r="N293" s="9">
        <f t="shared" si="18"/>
        <v>40835.208333333336</v>
      </c>
      <c r="O293" t="b">
        <v>1</v>
      </c>
      <c r="P293" t="b">
        <v>0</v>
      </c>
      <c r="Q293" t="s">
        <v>28</v>
      </c>
      <c r="R293">
        <f t="shared" si="19"/>
        <v>76.813084112149539</v>
      </c>
      <c r="S293" t="str" cm="1">
        <f t="array" ref="S293:T293">_xlfn.TEXTSPLIT(Q293, 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6">
        <f t="shared" si="16"/>
        <v>-0.90178082191780817</v>
      </c>
      <c r="G294" t="s">
        <v>14</v>
      </c>
      <c r="H294">
        <v>10</v>
      </c>
      <c r="I294" t="s">
        <v>21</v>
      </c>
      <c r="J294" t="s">
        <v>22</v>
      </c>
      <c r="K294">
        <v>1331874000</v>
      </c>
      <c r="L294">
        <v>1333429200</v>
      </c>
      <c r="M294" s="9">
        <f t="shared" si="17"/>
        <v>40984.208333333336</v>
      </c>
      <c r="N294" s="9">
        <f t="shared" si="18"/>
        <v>41002.208333333336</v>
      </c>
      <c r="O294" t="b">
        <v>0</v>
      </c>
      <c r="P294" t="b">
        <v>0</v>
      </c>
      <c r="Q294" t="s">
        <v>17</v>
      </c>
      <c r="R294">
        <f t="shared" si="19"/>
        <v>71.7</v>
      </c>
      <c r="S294" t="str" cm="1">
        <f t="array" ref="S294:T294">_xlfn.TEXTSPLIT(Q294, 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6">
        <f t="shared" si="16"/>
        <v>-0.83615384615384614</v>
      </c>
      <c r="G295" t="s">
        <v>74</v>
      </c>
      <c r="H295">
        <v>32</v>
      </c>
      <c r="I295" t="s">
        <v>107</v>
      </c>
      <c r="J295" t="s">
        <v>108</v>
      </c>
      <c r="K295">
        <v>1286254800</v>
      </c>
      <c r="L295">
        <v>1287032400</v>
      </c>
      <c r="M295" s="9">
        <f t="shared" si="17"/>
        <v>40456.208333333336</v>
      </c>
      <c r="N295" s="9">
        <f t="shared" si="18"/>
        <v>40465.208333333336</v>
      </c>
      <c r="O295" t="b">
        <v>0</v>
      </c>
      <c r="P295" t="b">
        <v>0</v>
      </c>
      <c r="Q295" t="s">
        <v>33</v>
      </c>
      <c r="R295">
        <f t="shared" si="19"/>
        <v>33.28125</v>
      </c>
      <c r="S295" t="str" cm="1">
        <f t="array" ref="S295:T295">_xlfn.TEXTSPLIT(Q295, 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6">
        <f t="shared" si="16"/>
        <v>12.396666666666667</v>
      </c>
      <c r="G296" t="s">
        <v>20</v>
      </c>
      <c r="H296">
        <v>183</v>
      </c>
      <c r="I296" t="s">
        <v>21</v>
      </c>
      <c r="J296" t="s">
        <v>22</v>
      </c>
      <c r="K296">
        <v>1540530000</v>
      </c>
      <c r="L296">
        <v>1541570400</v>
      </c>
      <c r="M296" s="9">
        <f t="shared" si="17"/>
        <v>43399.208333333328</v>
      </c>
      <c r="N296" s="9">
        <f t="shared" si="18"/>
        <v>43411.25</v>
      </c>
      <c r="O296" t="b">
        <v>0</v>
      </c>
      <c r="P296" t="b">
        <v>0</v>
      </c>
      <c r="Q296" t="s">
        <v>33</v>
      </c>
      <c r="R296">
        <f t="shared" si="19"/>
        <v>43.923497267759565</v>
      </c>
      <c r="S296" t="str" cm="1">
        <f t="array" ref="S296:T296">_xlfn.TEXTSPLIT(Q296, 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6">
        <f t="shared" si="16"/>
        <v>-0.64349922239502333</v>
      </c>
      <c r="G297" t="s">
        <v>14</v>
      </c>
      <c r="H297">
        <v>1910</v>
      </c>
      <c r="I297" t="s">
        <v>98</v>
      </c>
      <c r="J297" t="s">
        <v>99</v>
      </c>
      <c r="K297">
        <v>1381813200</v>
      </c>
      <c r="L297">
        <v>1383976800</v>
      </c>
      <c r="M297" s="9">
        <f t="shared" si="17"/>
        <v>41562.208333333336</v>
      </c>
      <c r="N297" s="9">
        <f t="shared" si="18"/>
        <v>41587.25</v>
      </c>
      <c r="O297" t="b">
        <v>0</v>
      </c>
      <c r="P297" t="b">
        <v>0</v>
      </c>
      <c r="Q297" t="s">
        <v>33</v>
      </c>
      <c r="R297">
        <f t="shared" si="19"/>
        <v>36.004712041884815</v>
      </c>
      <c r="S297" t="str" cm="1">
        <f t="array" ref="S297:T297">_xlfn.TEXTSPLIT(Q297, 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6">
        <f t="shared" si="16"/>
        <v>-0.45049180327868854</v>
      </c>
      <c r="G298" t="s">
        <v>14</v>
      </c>
      <c r="H298">
        <v>38</v>
      </c>
      <c r="I298" t="s">
        <v>26</v>
      </c>
      <c r="J298" t="s">
        <v>27</v>
      </c>
      <c r="K298">
        <v>1548655200</v>
      </c>
      <c r="L298">
        <v>1550556000</v>
      </c>
      <c r="M298" s="9">
        <f t="shared" si="17"/>
        <v>43493.25</v>
      </c>
      <c r="N298" s="9">
        <f t="shared" si="18"/>
        <v>43515.25</v>
      </c>
      <c r="O298" t="b">
        <v>0</v>
      </c>
      <c r="P298" t="b">
        <v>0</v>
      </c>
      <c r="Q298" t="s">
        <v>33</v>
      </c>
      <c r="R298">
        <f t="shared" si="19"/>
        <v>88.21052631578948</v>
      </c>
      <c r="S298" t="str" cm="1">
        <f t="array" ref="S298:T298">_xlfn.TEXTSPLIT(Q298, 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6">
        <f t="shared" si="16"/>
        <v>-5.7638888888888892E-2</v>
      </c>
      <c r="G299" t="s">
        <v>14</v>
      </c>
      <c r="H299">
        <v>104</v>
      </c>
      <c r="I299" t="s">
        <v>26</v>
      </c>
      <c r="J299" t="s">
        <v>27</v>
      </c>
      <c r="K299">
        <v>1389679200</v>
      </c>
      <c r="L299">
        <v>1390456800</v>
      </c>
      <c r="M299" s="9">
        <f t="shared" si="17"/>
        <v>41653.25</v>
      </c>
      <c r="N299" s="9">
        <f t="shared" si="18"/>
        <v>41662.25</v>
      </c>
      <c r="O299" t="b">
        <v>0</v>
      </c>
      <c r="P299" t="b">
        <v>1</v>
      </c>
      <c r="Q299" t="s">
        <v>33</v>
      </c>
      <c r="R299">
        <f t="shared" si="19"/>
        <v>65.240384615384613</v>
      </c>
      <c r="S299" t="str" cm="1">
        <f t="array" ref="S299:T299">_xlfn.TEXTSPLIT(Q299, 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6">
        <f t="shared" si="16"/>
        <v>0.43914285714285717</v>
      </c>
      <c r="G300" t="s">
        <v>20</v>
      </c>
      <c r="H300">
        <v>72</v>
      </c>
      <c r="I300" t="s">
        <v>21</v>
      </c>
      <c r="J300" t="s">
        <v>22</v>
      </c>
      <c r="K300">
        <v>1456466400</v>
      </c>
      <c r="L300">
        <v>1458018000</v>
      </c>
      <c r="M300" s="9">
        <f t="shared" si="17"/>
        <v>42426.25</v>
      </c>
      <c r="N300" s="9">
        <f t="shared" si="18"/>
        <v>42444.208333333328</v>
      </c>
      <c r="O300" t="b">
        <v>0</v>
      </c>
      <c r="P300" t="b">
        <v>1</v>
      </c>
      <c r="Q300" t="s">
        <v>23</v>
      </c>
      <c r="R300">
        <f t="shared" si="19"/>
        <v>69.958333333333329</v>
      </c>
      <c r="S300" t="str" cm="1">
        <f t="array" ref="S300:T300">_xlfn.TEXTSPLIT(Q300, 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6">
        <f t="shared" si="16"/>
        <v>-0.48578947368421055</v>
      </c>
      <c r="G301" t="s">
        <v>14</v>
      </c>
      <c r="H301">
        <v>49</v>
      </c>
      <c r="I301" t="s">
        <v>21</v>
      </c>
      <c r="J301" t="s">
        <v>22</v>
      </c>
      <c r="K301">
        <v>1456984800</v>
      </c>
      <c r="L301">
        <v>1461819600</v>
      </c>
      <c r="M301" s="9">
        <f t="shared" si="17"/>
        <v>42432.25</v>
      </c>
      <c r="N301" s="9">
        <f t="shared" si="18"/>
        <v>42488.208333333328</v>
      </c>
      <c r="O301" t="b">
        <v>0</v>
      </c>
      <c r="P301" t="b">
        <v>0</v>
      </c>
      <c r="Q301" t="s">
        <v>17</v>
      </c>
      <c r="R301">
        <f t="shared" si="19"/>
        <v>39.877551020408163</v>
      </c>
      <c r="S301" t="str" cm="1">
        <f t="array" ref="S301:T301">_xlfn.TEXTSPLIT(Q301, 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6">
        <f t="shared" si="16"/>
        <v>-0.95</v>
      </c>
      <c r="G302" t="s">
        <v>14</v>
      </c>
      <c r="H302">
        <v>1</v>
      </c>
      <c r="I302" t="s">
        <v>36</v>
      </c>
      <c r="J302" t="s">
        <v>37</v>
      </c>
      <c r="K302">
        <v>1504069200</v>
      </c>
      <c r="L302">
        <v>1504155600</v>
      </c>
      <c r="M302" s="9">
        <f t="shared" si="17"/>
        <v>42977.208333333328</v>
      </c>
      <c r="N302" s="9">
        <f t="shared" si="18"/>
        <v>42978.208333333328</v>
      </c>
      <c r="O302" t="b">
        <v>0</v>
      </c>
      <c r="P302" t="b">
        <v>1</v>
      </c>
      <c r="Q302" t="s">
        <v>68</v>
      </c>
      <c r="R302">
        <f t="shared" si="19"/>
        <v>5</v>
      </c>
      <c r="S302" t="str" cm="1">
        <f t="array" ref="S302:T302">_xlfn.TEXTSPLIT(Q302, 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6">
        <f t="shared" si="16"/>
        <v>12.446666666666667</v>
      </c>
      <c r="G303" t="s">
        <v>20</v>
      </c>
      <c r="H303">
        <v>295</v>
      </c>
      <c r="I303" t="s">
        <v>21</v>
      </c>
      <c r="J303" t="s">
        <v>22</v>
      </c>
      <c r="K303">
        <v>1424930400</v>
      </c>
      <c r="L303">
        <v>1426395600</v>
      </c>
      <c r="M303" s="9">
        <f t="shared" si="17"/>
        <v>42061.25</v>
      </c>
      <c r="N303" s="9">
        <f t="shared" si="18"/>
        <v>42078.208333333328</v>
      </c>
      <c r="O303" t="b">
        <v>0</v>
      </c>
      <c r="P303" t="b">
        <v>0</v>
      </c>
      <c r="Q303" t="s">
        <v>42</v>
      </c>
      <c r="R303">
        <f t="shared" si="19"/>
        <v>41.023728813559323</v>
      </c>
      <c r="S303" t="str" cm="1">
        <f t="array" ref="S303:T303">_xlfn.TEXTSPLIT(Q303, 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6">
        <f t="shared" si="16"/>
        <v>-0.68155059132720108</v>
      </c>
      <c r="G304" t="s">
        <v>14</v>
      </c>
      <c r="H304">
        <v>245</v>
      </c>
      <c r="I304" t="s">
        <v>21</v>
      </c>
      <c r="J304" t="s">
        <v>22</v>
      </c>
      <c r="K304">
        <v>1535864400</v>
      </c>
      <c r="L304">
        <v>1537074000</v>
      </c>
      <c r="M304" s="9">
        <f t="shared" si="17"/>
        <v>43345.208333333328</v>
      </c>
      <c r="N304" s="9">
        <f t="shared" si="18"/>
        <v>43359.208333333328</v>
      </c>
      <c r="O304" t="b">
        <v>0</v>
      </c>
      <c r="P304" t="b">
        <v>0</v>
      </c>
      <c r="Q304" t="s">
        <v>33</v>
      </c>
      <c r="R304">
        <f t="shared" si="19"/>
        <v>98.914285714285711</v>
      </c>
      <c r="S304" t="str" cm="1">
        <f t="array" ref="S304:T304">_xlfn.TEXTSPLIT(Q304, 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6">
        <f t="shared" si="16"/>
        <v>-0.17382352941176471</v>
      </c>
      <c r="G305" t="s">
        <v>14</v>
      </c>
      <c r="H305">
        <v>32</v>
      </c>
      <c r="I305" t="s">
        <v>21</v>
      </c>
      <c r="J305" t="s">
        <v>22</v>
      </c>
      <c r="K305">
        <v>1452146400</v>
      </c>
      <c r="L305">
        <v>1452578400</v>
      </c>
      <c r="M305" s="9">
        <f t="shared" si="17"/>
        <v>42376.25</v>
      </c>
      <c r="N305" s="9">
        <f t="shared" si="18"/>
        <v>42381.25</v>
      </c>
      <c r="O305" t="b">
        <v>0</v>
      </c>
      <c r="P305" t="b">
        <v>0</v>
      </c>
      <c r="Q305" t="s">
        <v>60</v>
      </c>
      <c r="R305">
        <f t="shared" si="19"/>
        <v>87.78125</v>
      </c>
      <c r="S305" t="str" cm="1">
        <f t="array" ref="S305:T305">_xlfn.TEXTSPLIT(Q305, 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6">
        <f t="shared" si="16"/>
        <v>4.4614285714285717</v>
      </c>
      <c r="G306" t="s">
        <v>20</v>
      </c>
      <c r="H306">
        <v>142</v>
      </c>
      <c r="I306" t="s">
        <v>21</v>
      </c>
      <c r="J306" t="s">
        <v>22</v>
      </c>
      <c r="K306">
        <v>1470546000</v>
      </c>
      <c r="L306">
        <v>1474088400</v>
      </c>
      <c r="M306" s="9">
        <f t="shared" si="17"/>
        <v>42589.208333333328</v>
      </c>
      <c r="N306" s="9">
        <f t="shared" si="18"/>
        <v>42630.208333333328</v>
      </c>
      <c r="O306" t="b">
        <v>0</v>
      </c>
      <c r="P306" t="b">
        <v>0</v>
      </c>
      <c r="Q306" t="s">
        <v>42</v>
      </c>
      <c r="R306">
        <f t="shared" si="19"/>
        <v>80.767605633802816</v>
      </c>
      <c r="S306" t="str" cm="1">
        <f t="array" ref="S306:T306">_xlfn.TEXTSPLIT(Q306, 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6">
        <f t="shared" si="16"/>
        <v>1.8621428571428571</v>
      </c>
      <c r="G307" t="s">
        <v>20</v>
      </c>
      <c r="H307">
        <v>85</v>
      </c>
      <c r="I307" t="s">
        <v>21</v>
      </c>
      <c r="J307" t="s">
        <v>22</v>
      </c>
      <c r="K307">
        <v>1458363600</v>
      </c>
      <c r="L307">
        <v>1461906000</v>
      </c>
      <c r="M307" s="9">
        <f t="shared" si="17"/>
        <v>42448.208333333328</v>
      </c>
      <c r="N307" s="9">
        <f t="shared" si="18"/>
        <v>42489.208333333328</v>
      </c>
      <c r="O307" t="b">
        <v>0</v>
      </c>
      <c r="P307" t="b">
        <v>0</v>
      </c>
      <c r="Q307" t="s">
        <v>33</v>
      </c>
      <c r="R307">
        <f t="shared" si="19"/>
        <v>94.28235294117647</v>
      </c>
      <c r="S307" t="str" cm="1">
        <f t="array" ref="S307:T307">_xlfn.TEXTSPLIT(Q307, 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6">
        <f t="shared" si="16"/>
        <v>-0.92092307692307696</v>
      </c>
      <c r="G308" t="s">
        <v>14</v>
      </c>
      <c r="H308">
        <v>7</v>
      </c>
      <c r="I308" t="s">
        <v>21</v>
      </c>
      <c r="J308" t="s">
        <v>22</v>
      </c>
      <c r="K308">
        <v>1500008400</v>
      </c>
      <c r="L308">
        <v>1500267600</v>
      </c>
      <c r="M308" s="9">
        <f t="shared" si="17"/>
        <v>42930.208333333328</v>
      </c>
      <c r="N308" s="9">
        <f t="shared" si="18"/>
        <v>42933.208333333328</v>
      </c>
      <c r="O308" t="b">
        <v>0</v>
      </c>
      <c r="P308" t="b">
        <v>1</v>
      </c>
      <c r="Q308" t="s">
        <v>33</v>
      </c>
      <c r="R308">
        <f t="shared" si="19"/>
        <v>73.428571428571431</v>
      </c>
      <c r="S308" t="str" cm="1">
        <f t="array" ref="S308:T308">_xlfn.TEXTSPLIT(Q308, 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6">
        <f t="shared" si="16"/>
        <v>0.32136778115501519</v>
      </c>
      <c r="G309" t="s">
        <v>20</v>
      </c>
      <c r="H309">
        <v>659</v>
      </c>
      <c r="I309" t="s">
        <v>36</v>
      </c>
      <c r="J309" t="s">
        <v>37</v>
      </c>
      <c r="K309">
        <v>1338958800</v>
      </c>
      <c r="L309">
        <v>1340686800</v>
      </c>
      <c r="M309" s="9">
        <f t="shared" si="17"/>
        <v>41066.208333333336</v>
      </c>
      <c r="N309" s="9">
        <f t="shared" si="18"/>
        <v>41086.208333333336</v>
      </c>
      <c r="O309" t="b">
        <v>0</v>
      </c>
      <c r="P309" t="b">
        <v>1</v>
      </c>
      <c r="Q309" t="s">
        <v>119</v>
      </c>
      <c r="R309">
        <f t="shared" si="19"/>
        <v>65.968133535660087</v>
      </c>
      <c r="S309" t="str" cm="1">
        <f t="array" ref="S309:T309">_xlfn.TEXTSPLIT(Q309, 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6">
        <f t="shared" si="16"/>
        <v>-0.25922165820642978</v>
      </c>
      <c r="G310" t="s">
        <v>14</v>
      </c>
      <c r="H310">
        <v>803</v>
      </c>
      <c r="I310" t="s">
        <v>21</v>
      </c>
      <c r="J310" t="s">
        <v>22</v>
      </c>
      <c r="K310">
        <v>1303102800</v>
      </c>
      <c r="L310">
        <v>1303189200</v>
      </c>
      <c r="M310" s="9">
        <f t="shared" si="17"/>
        <v>40651.208333333336</v>
      </c>
      <c r="N310" s="9">
        <f t="shared" si="18"/>
        <v>40652.208333333336</v>
      </c>
      <c r="O310" t="b">
        <v>0</v>
      </c>
      <c r="P310" t="b">
        <v>0</v>
      </c>
      <c r="Q310" t="s">
        <v>33</v>
      </c>
      <c r="R310">
        <f t="shared" si="19"/>
        <v>109.04109589041096</v>
      </c>
      <c r="S310" t="str" cm="1">
        <f t="array" ref="S310:T310">_xlfn.TEXTSPLIT(Q310, 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6">
        <f t="shared" si="16"/>
        <v>-0.24707317073170731</v>
      </c>
      <c r="G311" t="s">
        <v>74</v>
      </c>
      <c r="H311">
        <v>75</v>
      </c>
      <c r="I311" t="s">
        <v>21</v>
      </c>
      <c r="J311" t="s">
        <v>22</v>
      </c>
      <c r="K311">
        <v>1316581200</v>
      </c>
      <c r="L311">
        <v>1318309200</v>
      </c>
      <c r="M311" s="9">
        <f t="shared" si="17"/>
        <v>40807.208333333336</v>
      </c>
      <c r="N311" s="9">
        <f t="shared" si="18"/>
        <v>40827.208333333336</v>
      </c>
      <c r="O311" t="b">
        <v>0</v>
      </c>
      <c r="P311" t="b">
        <v>1</v>
      </c>
      <c r="Q311" t="s">
        <v>60</v>
      </c>
      <c r="R311">
        <f t="shared" si="19"/>
        <v>41.16</v>
      </c>
      <c r="S311" t="str" cm="1">
        <f t="array" ref="S311:T311">_xlfn.TEXTSPLIT(Q311, 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6">
        <f t="shared" si="16"/>
        <v>-0.79666666666666663</v>
      </c>
      <c r="G312" t="s">
        <v>14</v>
      </c>
      <c r="H312">
        <v>16</v>
      </c>
      <c r="I312" t="s">
        <v>21</v>
      </c>
      <c r="J312" t="s">
        <v>22</v>
      </c>
      <c r="K312">
        <v>1270789200</v>
      </c>
      <c r="L312">
        <v>1272171600</v>
      </c>
      <c r="M312" s="9">
        <f t="shared" si="17"/>
        <v>40277.208333333336</v>
      </c>
      <c r="N312" s="9">
        <f t="shared" si="18"/>
        <v>40293.208333333336</v>
      </c>
      <c r="O312" t="b">
        <v>0</v>
      </c>
      <c r="P312" t="b">
        <v>0</v>
      </c>
      <c r="Q312" t="s">
        <v>89</v>
      </c>
      <c r="R312">
        <f t="shared" si="19"/>
        <v>99.125</v>
      </c>
      <c r="S312" t="str" cm="1">
        <f t="array" ref="S312:T312">_xlfn.TEXTSPLIT(Q312, 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6">
        <f t="shared" si="16"/>
        <v>1.0336507936507937</v>
      </c>
      <c r="G313" t="s">
        <v>20</v>
      </c>
      <c r="H313">
        <v>121</v>
      </c>
      <c r="I313" t="s">
        <v>21</v>
      </c>
      <c r="J313" t="s">
        <v>22</v>
      </c>
      <c r="K313">
        <v>1297836000</v>
      </c>
      <c r="L313">
        <v>1298872800</v>
      </c>
      <c r="M313" s="9">
        <f t="shared" si="17"/>
        <v>40590.25</v>
      </c>
      <c r="N313" s="9">
        <f t="shared" si="18"/>
        <v>40602.25</v>
      </c>
      <c r="O313" t="b">
        <v>0</v>
      </c>
      <c r="P313" t="b">
        <v>0</v>
      </c>
      <c r="Q313" t="s">
        <v>33</v>
      </c>
      <c r="R313">
        <f t="shared" si="19"/>
        <v>105.88429752066116</v>
      </c>
      <c r="S313" t="str" cm="1">
        <f t="array" ref="S313:T313">_xlfn.TEXTSPLIT(Q313, 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6">
        <f t="shared" si="16"/>
        <v>2.1022842639593908</v>
      </c>
      <c r="G314" t="s">
        <v>20</v>
      </c>
      <c r="H314">
        <v>3742</v>
      </c>
      <c r="I314" t="s">
        <v>21</v>
      </c>
      <c r="J314" t="s">
        <v>22</v>
      </c>
      <c r="K314">
        <v>1382677200</v>
      </c>
      <c r="L314">
        <v>1383282000</v>
      </c>
      <c r="M314" s="9">
        <f t="shared" si="17"/>
        <v>41572.208333333336</v>
      </c>
      <c r="N314" s="9">
        <f t="shared" si="18"/>
        <v>41579.208333333336</v>
      </c>
      <c r="O314" t="b">
        <v>0</v>
      </c>
      <c r="P314" t="b">
        <v>0</v>
      </c>
      <c r="Q314" t="s">
        <v>33</v>
      </c>
      <c r="R314">
        <f t="shared" si="19"/>
        <v>48.996525921966864</v>
      </c>
      <c r="S314" t="str" cm="1">
        <f t="array" ref="S314:T314">_xlfn.TEXTSPLIT(Q314, 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6">
        <f t="shared" si="16"/>
        <v>2.9531818181818181</v>
      </c>
      <c r="G315" t="s">
        <v>20</v>
      </c>
      <c r="H315">
        <v>223</v>
      </c>
      <c r="I315" t="s">
        <v>21</v>
      </c>
      <c r="J315" t="s">
        <v>22</v>
      </c>
      <c r="K315">
        <v>1330322400</v>
      </c>
      <c r="L315">
        <v>1330495200</v>
      </c>
      <c r="M315" s="9">
        <f t="shared" si="17"/>
        <v>40966.25</v>
      </c>
      <c r="N315" s="9">
        <f t="shared" si="18"/>
        <v>40968.25</v>
      </c>
      <c r="O315" t="b">
        <v>0</v>
      </c>
      <c r="P315" t="b">
        <v>0</v>
      </c>
      <c r="Q315" t="s">
        <v>23</v>
      </c>
      <c r="R315">
        <f t="shared" si="19"/>
        <v>39</v>
      </c>
      <c r="S315" t="str" cm="1">
        <f t="array" ref="S315:T315">_xlfn.TEXTSPLIT(Q315, 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6">
        <f t="shared" si="16"/>
        <v>1.9471428571428571</v>
      </c>
      <c r="G316" t="s">
        <v>20</v>
      </c>
      <c r="H316">
        <v>133</v>
      </c>
      <c r="I316" t="s">
        <v>21</v>
      </c>
      <c r="J316" t="s">
        <v>22</v>
      </c>
      <c r="K316">
        <v>1552366800</v>
      </c>
      <c r="L316">
        <v>1552798800</v>
      </c>
      <c r="M316" s="9">
        <f t="shared" si="17"/>
        <v>43536.208333333328</v>
      </c>
      <c r="N316" s="9">
        <f t="shared" si="18"/>
        <v>43541.208333333328</v>
      </c>
      <c r="O316" t="b">
        <v>0</v>
      </c>
      <c r="P316" t="b">
        <v>1</v>
      </c>
      <c r="Q316" t="s">
        <v>42</v>
      </c>
      <c r="R316">
        <f t="shared" si="19"/>
        <v>31.022556390977442</v>
      </c>
      <c r="S316" t="str" cm="1">
        <f t="array" ref="S316:T316">_xlfn.TEXTSPLIT(Q316, 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6">
        <f t="shared" si="16"/>
        <v>-0.66105263157894734</v>
      </c>
      <c r="G317" t="s">
        <v>14</v>
      </c>
      <c r="H317">
        <v>31</v>
      </c>
      <c r="I317" t="s">
        <v>21</v>
      </c>
      <c r="J317" t="s">
        <v>22</v>
      </c>
      <c r="K317">
        <v>1400907600</v>
      </c>
      <c r="L317">
        <v>1403413200</v>
      </c>
      <c r="M317" s="9">
        <f t="shared" si="17"/>
        <v>41783.208333333336</v>
      </c>
      <c r="N317" s="9">
        <f t="shared" si="18"/>
        <v>41812.208333333336</v>
      </c>
      <c r="O317" t="b">
        <v>0</v>
      </c>
      <c r="P317" t="b">
        <v>0</v>
      </c>
      <c r="Q317" t="s">
        <v>33</v>
      </c>
      <c r="R317">
        <f t="shared" si="19"/>
        <v>103.87096774193549</v>
      </c>
      <c r="S317" t="str" cm="1">
        <f t="array" ref="S317:T317">_xlfn.TEXTSPLIT(Q317, 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6">
        <f t="shared" si="16"/>
        <v>-0.33322916666666669</v>
      </c>
      <c r="G318" t="s">
        <v>14</v>
      </c>
      <c r="H318">
        <v>108</v>
      </c>
      <c r="I318" t="s">
        <v>107</v>
      </c>
      <c r="J318" t="s">
        <v>108</v>
      </c>
      <c r="K318">
        <v>1574143200</v>
      </c>
      <c r="L318">
        <v>1574229600</v>
      </c>
      <c r="M318" s="9">
        <f t="shared" si="17"/>
        <v>43788.25</v>
      </c>
      <c r="N318" s="9">
        <f t="shared" si="18"/>
        <v>43789.25</v>
      </c>
      <c r="O318" t="b">
        <v>0</v>
      </c>
      <c r="P318" t="b">
        <v>1</v>
      </c>
      <c r="Q318" t="s">
        <v>17</v>
      </c>
      <c r="R318">
        <f t="shared" si="19"/>
        <v>59.268518518518519</v>
      </c>
      <c r="S318" t="str" cm="1">
        <f t="array" ref="S318:T318">_xlfn.TEXTSPLIT(Q318, 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6">
        <f t="shared" si="16"/>
        <v>-0.80772727272727274</v>
      </c>
      <c r="G319" t="s">
        <v>14</v>
      </c>
      <c r="H319">
        <v>30</v>
      </c>
      <c r="I319" t="s">
        <v>21</v>
      </c>
      <c r="J319" t="s">
        <v>22</v>
      </c>
      <c r="K319">
        <v>1494738000</v>
      </c>
      <c r="L319">
        <v>1495861200</v>
      </c>
      <c r="M319" s="9">
        <f t="shared" si="17"/>
        <v>42869.208333333328</v>
      </c>
      <c r="N319" s="9">
        <f t="shared" si="18"/>
        <v>42882.208333333328</v>
      </c>
      <c r="O319" t="b">
        <v>0</v>
      </c>
      <c r="P319" t="b">
        <v>0</v>
      </c>
      <c r="Q319" t="s">
        <v>33</v>
      </c>
      <c r="R319">
        <f t="shared" si="19"/>
        <v>42.3</v>
      </c>
      <c r="S319" t="str" cm="1">
        <f t="array" ref="S319:T319">_xlfn.TEXTSPLIT(Q319, 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6">
        <f t="shared" si="16"/>
        <v>-0.84157894736842109</v>
      </c>
      <c r="G320" t="s">
        <v>14</v>
      </c>
      <c r="H320">
        <v>17</v>
      </c>
      <c r="I320" t="s">
        <v>21</v>
      </c>
      <c r="J320" t="s">
        <v>22</v>
      </c>
      <c r="K320">
        <v>1392357600</v>
      </c>
      <c r="L320">
        <v>1392530400</v>
      </c>
      <c r="M320" s="9">
        <f t="shared" si="17"/>
        <v>41684.25</v>
      </c>
      <c r="N320" s="9">
        <f t="shared" si="18"/>
        <v>41686.25</v>
      </c>
      <c r="O320" t="b">
        <v>0</v>
      </c>
      <c r="P320" t="b">
        <v>0</v>
      </c>
      <c r="Q320" t="s">
        <v>23</v>
      </c>
      <c r="R320">
        <f t="shared" si="19"/>
        <v>53.117647058823529</v>
      </c>
      <c r="S320" t="str" cm="1">
        <f t="array" ref="S320:T320">_xlfn.TEXTSPLIT(Q320, 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6">
        <f t="shared" si="16"/>
        <v>-0.61297619047619045</v>
      </c>
      <c r="G321" t="s">
        <v>74</v>
      </c>
      <c r="H321">
        <v>64</v>
      </c>
      <c r="I321" t="s">
        <v>21</v>
      </c>
      <c r="J321" t="s">
        <v>22</v>
      </c>
      <c r="K321">
        <v>1281589200</v>
      </c>
      <c r="L321">
        <v>1283662800</v>
      </c>
      <c r="M321" s="9">
        <f t="shared" si="17"/>
        <v>40402.208333333336</v>
      </c>
      <c r="N321" s="9">
        <f t="shared" si="18"/>
        <v>40426.208333333336</v>
      </c>
      <c r="O321" t="b">
        <v>0</v>
      </c>
      <c r="P321" t="b">
        <v>0</v>
      </c>
      <c r="Q321" t="s">
        <v>28</v>
      </c>
      <c r="R321">
        <f t="shared" si="19"/>
        <v>50.796875</v>
      </c>
      <c r="S321" t="str" cm="1">
        <f t="array" ref="S321:T321">_xlfn.TEXTSPLIT(Q321, 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6">
        <f t="shared" ref="F322:F385" si="20">(E322-D322)/D322</f>
        <v>-0.90412322274881518</v>
      </c>
      <c r="G322" t="s">
        <v>14</v>
      </c>
      <c r="H322">
        <v>80</v>
      </c>
      <c r="I322" t="s">
        <v>21</v>
      </c>
      <c r="J322" t="s">
        <v>22</v>
      </c>
      <c r="K322">
        <v>1305003600</v>
      </c>
      <c r="L322">
        <v>1305781200</v>
      </c>
      <c r="M322" s="9">
        <f t="shared" si="17"/>
        <v>40673.208333333336</v>
      </c>
      <c r="N322" s="9">
        <f t="shared" si="18"/>
        <v>40682.208333333336</v>
      </c>
      <c r="O322" t="b">
        <v>0</v>
      </c>
      <c r="P322" t="b">
        <v>0</v>
      </c>
      <c r="Q322" t="s">
        <v>119</v>
      </c>
      <c r="R322">
        <f t="shared" si="19"/>
        <v>101.15</v>
      </c>
      <c r="S322" t="str" cm="1">
        <f t="array" ref="S322:T322">_xlfn.TEXTSPLIT(Q322, 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6">
        <f t="shared" si="20"/>
        <v>-5.8556338028169015E-2</v>
      </c>
      <c r="G323" t="s">
        <v>14</v>
      </c>
      <c r="H323">
        <v>2468</v>
      </c>
      <c r="I323" t="s">
        <v>21</v>
      </c>
      <c r="J323" t="s">
        <v>22</v>
      </c>
      <c r="K323">
        <v>1301634000</v>
      </c>
      <c r="L323">
        <v>1302325200</v>
      </c>
      <c r="M323" s="9">
        <f t="shared" ref="M323:M386" si="21">(((K323/60)/60)/24)+DATE(1970,1,1)</f>
        <v>40634.208333333336</v>
      </c>
      <c r="N323" s="9">
        <f t="shared" ref="N323:N386" si="22">(((L323/60)/60)/24)+DATE(1970,1,1)</f>
        <v>40642.208333333336</v>
      </c>
      <c r="O323" t="b">
        <v>0</v>
      </c>
      <c r="P323" t="b">
        <v>0</v>
      </c>
      <c r="Q323" t="s">
        <v>100</v>
      </c>
      <c r="R323">
        <f t="shared" ref="R323:R386" si="23">IF(H323&gt;0,E323/H323,0)</f>
        <v>65.000810372771468</v>
      </c>
      <c r="S323" t="str" cm="1">
        <f t="array" ref="S323:T323">_xlfn.TEXTSPLIT(Q323, 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6">
        <f t="shared" si="20"/>
        <v>0.66562340966921119</v>
      </c>
      <c r="G324" t="s">
        <v>20</v>
      </c>
      <c r="H324">
        <v>5168</v>
      </c>
      <c r="I324" t="s">
        <v>21</v>
      </c>
      <c r="J324" t="s">
        <v>22</v>
      </c>
      <c r="K324">
        <v>1290664800</v>
      </c>
      <c r="L324">
        <v>1291788000</v>
      </c>
      <c r="M324" s="9">
        <f t="shared" si="21"/>
        <v>40507.25</v>
      </c>
      <c r="N324" s="9">
        <f t="shared" si="22"/>
        <v>40520.25</v>
      </c>
      <c r="O324" t="b">
        <v>0</v>
      </c>
      <c r="P324" t="b">
        <v>0</v>
      </c>
      <c r="Q324" t="s">
        <v>33</v>
      </c>
      <c r="R324">
        <f t="shared" si="23"/>
        <v>37.998645510835914</v>
      </c>
      <c r="S324" t="str" cm="1">
        <f t="array" ref="S324:T324">_xlfn.TEXTSPLIT(Q324, 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6">
        <f t="shared" si="20"/>
        <v>-0.75865168539325845</v>
      </c>
      <c r="G325" t="s">
        <v>14</v>
      </c>
      <c r="H325">
        <v>26</v>
      </c>
      <c r="I325" t="s">
        <v>40</v>
      </c>
      <c r="J325" t="s">
        <v>41</v>
      </c>
      <c r="K325">
        <v>1395896400</v>
      </c>
      <c r="L325">
        <v>1396069200</v>
      </c>
      <c r="M325" s="9">
        <f t="shared" si="21"/>
        <v>41725.208333333336</v>
      </c>
      <c r="N325" s="9">
        <f t="shared" si="22"/>
        <v>41727.208333333336</v>
      </c>
      <c r="O325" t="b">
        <v>0</v>
      </c>
      <c r="P325" t="b">
        <v>0</v>
      </c>
      <c r="Q325" t="s">
        <v>42</v>
      </c>
      <c r="R325">
        <f t="shared" si="23"/>
        <v>82.615384615384613</v>
      </c>
      <c r="S325" t="str" cm="1">
        <f t="array" ref="S325:T325">_xlfn.TEXTSPLIT(Q325, 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6">
        <f t="shared" si="20"/>
        <v>0.64056338028169013</v>
      </c>
      <c r="G326" t="s">
        <v>20</v>
      </c>
      <c r="H326">
        <v>307</v>
      </c>
      <c r="I326" t="s">
        <v>21</v>
      </c>
      <c r="J326" t="s">
        <v>22</v>
      </c>
      <c r="K326">
        <v>1434862800</v>
      </c>
      <c r="L326">
        <v>1435899600</v>
      </c>
      <c r="M326" s="9">
        <f t="shared" si="21"/>
        <v>42176.208333333328</v>
      </c>
      <c r="N326" s="9">
        <f t="shared" si="22"/>
        <v>42188.208333333328</v>
      </c>
      <c r="O326" t="b">
        <v>0</v>
      </c>
      <c r="P326" t="b">
        <v>1</v>
      </c>
      <c r="Q326" t="s">
        <v>33</v>
      </c>
      <c r="R326">
        <f t="shared" si="23"/>
        <v>37.941368078175898</v>
      </c>
      <c r="S326" t="str" cm="1">
        <f t="array" ref="S326:T326">_xlfn.TEXTSPLIT(Q326, 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6">
        <f t="shared" si="20"/>
        <v>-9.276923076923077E-2</v>
      </c>
      <c r="G327" t="s">
        <v>14</v>
      </c>
      <c r="H327">
        <v>73</v>
      </c>
      <c r="I327" t="s">
        <v>21</v>
      </c>
      <c r="J327" t="s">
        <v>22</v>
      </c>
      <c r="K327">
        <v>1529125200</v>
      </c>
      <c r="L327">
        <v>1531112400</v>
      </c>
      <c r="M327" s="9">
        <f t="shared" si="21"/>
        <v>43267.208333333328</v>
      </c>
      <c r="N327" s="9">
        <f t="shared" si="22"/>
        <v>43290.208333333328</v>
      </c>
      <c r="O327" t="b">
        <v>0</v>
      </c>
      <c r="P327" t="b">
        <v>1</v>
      </c>
      <c r="Q327" t="s">
        <v>33</v>
      </c>
      <c r="R327">
        <f t="shared" si="23"/>
        <v>80.780821917808225</v>
      </c>
      <c r="S327" t="str" cm="1">
        <f t="array" ref="S327:T327">_xlfn.TEXTSPLIT(Q327, 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6">
        <f t="shared" si="20"/>
        <v>-0.53805555555555551</v>
      </c>
      <c r="G328" t="s">
        <v>14</v>
      </c>
      <c r="H328">
        <v>128</v>
      </c>
      <c r="I328" t="s">
        <v>21</v>
      </c>
      <c r="J328" t="s">
        <v>22</v>
      </c>
      <c r="K328">
        <v>1451109600</v>
      </c>
      <c r="L328">
        <v>1451628000</v>
      </c>
      <c r="M328" s="9">
        <f t="shared" si="21"/>
        <v>42364.25</v>
      </c>
      <c r="N328" s="9">
        <f t="shared" si="22"/>
        <v>42370.25</v>
      </c>
      <c r="O328" t="b">
        <v>0</v>
      </c>
      <c r="P328" t="b">
        <v>0</v>
      </c>
      <c r="Q328" t="s">
        <v>71</v>
      </c>
      <c r="R328">
        <f t="shared" si="23"/>
        <v>25.984375</v>
      </c>
      <c r="S328" t="str" cm="1">
        <f t="array" ref="S328:T328">_xlfn.TEXTSPLIT(Q328, 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6">
        <f t="shared" si="20"/>
        <v>-0.61461538461538456</v>
      </c>
      <c r="G329" t="s">
        <v>14</v>
      </c>
      <c r="H329">
        <v>33</v>
      </c>
      <c r="I329" t="s">
        <v>21</v>
      </c>
      <c r="J329" t="s">
        <v>22</v>
      </c>
      <c r="K329">
        <v>1566968400</v>
      </c>
      <c r="L329">
        <v>1567314000</v>
      </c>
      <c r="M329" s="9">
        <f t="shared" si="21"/>
        <v>43705.208333333328</v>
      </c>
      <c r="N329" s="9">
        <f t="shared" si="22"/>
        <v>43709.208333333328</v>
      </c>
      <c r="O329" t="b">
        <v>0</v>
      </c>
      <c r="P329" t="b">
        <v>1</v>
      </c>
      <c r="Q329" t="s">
        <v>33</v>
      </c>
      <c r="R329">
        <f t="shared" si="23"/>
        <v>30.363636363636363</v>
      </c>
      <c r="S329" t="str" cm="1">
        <f t="array" ref="S329:T329">_xlfn.TEXTSPLIT(Q329, 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6">
        <f t="shared" si="20"/>
        <v>0.33562310030395137</v>
      </c>
      <c r="G330" t="s">
        <v>20</v>
      </c>
      <c r="H330">
        <v>2441</v>
      </c>
      <c r="I330" t="s">
        <v>21</v>
      </c>
      <c r="J330" t="s">
        <v>22</v>
      </c>
      <c r="K330">
        <v>1543557600</v>
      </c>
      <c r="L330">
        <v>1544508000</v>
      </c>
      <c r="M330" s="9">
        <f t="shared" si="21"/>
        <v>43434.25</v>
      </c>
      <c r="N330" s="9">
        <f t="shared" si="22"/>
        <v>43445.25</v>
      </c>
      <c r="O330" t="b">
        <v>0</v>
      </c>
      <c r="P330" t="b">
        <v>0</v>
      </c>
      <c r="Q330" t="s">
        <v>23</v>
      </c>
      <c r="R330">
        <f t="shared" si="23"/>
        <v>54.004916018025398</v>
      </c>
      <c r="S330" t="str" cm="1">
        <f t="array" ref="S330:T330">_xlfn.TEXTSPLIT(Q330, 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6">
        <f t="shared" si="20"/>
        <v>-0.77103411513859277</v>
      </c>
      <c r="G331" t="s">
        <v>47</v>
      </c>
      <c r="H331">
        <v>211</v>
      </c>
      <c r="I331" t="s">
        <v>21</v>
      </c>
      <c r="J331" t="s">
        <v>22</v>
      </c>
      <c r="K331">
        <v>1481522400</v>
      </c>
      <c r="L331">
        <v>1482472800</v>
      </c>
      <c r="M331" s="9">
        <f t="shared" si="21"/>
        <v>42716.25</v>
      </c>
      <c r="N331" s="9">
        <f t="shared" si="22"/>
        <v>42727.25</v>
      </c>
      <c r="O331" t="b">
        <v>0</v>
      </c>
      <c r="P331" t="b">
        <v>0</v>
      </c>
      <c r="Q331" t="s">
        <v>89</v>
      </c>
      <c r="R331">
        <f t="shared" si="23"/>
        <v>101.78672985781991</v>
      </c>
      <c r="S331" t="str" cm="1">
        <f t="array" ref="S331:T331">_xlfn.TEXTSPLIT(Q331, 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6">
        <f t="shared" si="20"/>
        <v>0.84955489614243318</v>
      </c>
      <c r="G332" t="s">
        <v>20</v>
      </c>
      <c r="H332">
        <v>1385</v>
      </c>
      <c r="I332" t="s">
        <v>40</v>
      </c>
      <c r="J332" t="s">
        <v>41</v>
      </c>
      <c r="K332">
        <v>1512712800</v>
      </c>
      <c r="L332">
        <v>1512799200</v>
      </c>
      <c r="M332" s="9">
        <f t="shared" si="21"/>
        <v>43077.25</v>
      </c>
      <c r="N332" s="9">
        <f t="shared" si="22"/>
        <v>43078.25</v>
      </c>
      <c r="O332" t="b">
        <v>0</v>
      </c>
      <c r="P332" t="b">
        <v>0</v>
      </c>
      <c r="Q332" t="s">
        <v>42</v>
      </c>
      <c r="R332">
        <f t="shared" si="23"/>
        <v>45.003610108303249</v>
      </c>
      <c r="S332" t="str" cm="1">
        <f t="array" ref="S332:T332">_xlfn.TEXTSPLIT(Q332, 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6">
        <f t="shared" si="20"/>
        <v>3.4372727272727275</v>
      </c>
      <c r="G333" t="s">
        <v>20</v>
      </c>
      <c r="H333">
        <v>190</v>
      </c>
      <c r="I333" t="s">
        <v>21</v>
      </c>
      <c r="J333" t="s">
        <v>22</v>
      </c>
      <c r="K333">
        <v>1324274400</v>
      </c>
      <c r="L333">
        <v>1324360800</v>
      </c>
      <c r="M333" s="9">
        <f t="shared" si="21"/>
        <v>40896.25</v>
      </c>
      <c r="N333" s="9">
        <f t="shared" si="22"/>
        <v>40897.25</v>
      </c>
      <c r="O333" t="b">
        <v>0</v>
      </c>
      <c r="P333" t="b">
        <v>0</v>
      </c>
      <c r="Q333" t="s">
        <v>17</v>
      </c>
      <c r="R333">
        <f t="shared" si="23"/>
        <v>77.068421052631578</v>
      </c>
      <c r="S333" t="str" cm="1">
        <f t="array" ref="S333:T333">_xlfn.TEXTSPLIT(Q333, 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6">
        <f t="shared" si="20"/>
        <v>0.99980676328502416</v>
      </c>
      <c r="G334" t="s">
        <v>20</v>
      </c>
      <c r="H334">
        <v>470</v>
      </c>
      <c r="I334" t="s">
        <v>21</v>
      </c>
      <c r="J334" t="s">
        <v>22</v>
      </c>
      <c r="K334">
        <v>1364446800</v>
      </c>
      <c r="L334">
        <v>1364533200</v>
      </c>
      <c r="M334" s="9">
        <f t="shared" si="21"/>
        <v>41361.208333333336</v>
      </c>
      <c r="N334" s="9">
        <f t="shared" si="22"/>
        <v>41362.208333333336</v>
      </c>
      <c r="O334" t="b">
        <v>0</v>
      </c>
      <c r="P334" t="b">
        <v>0</v>
      </c>
      <c r="Q334" t="s">
        <v>65</v>
      </c>
      <c r="R334">
        <f t="shared" si="23"/>
        <v>88.076595744680844</v>
      </c>
      <c r="S334" t="str" cm="1">
        <f t="array" ref="S334:T334">_xlfn.TEXTSPLIT(Q334, 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6">
        <f t="shared" si="20"/>
        <v>0.23958333333333334</v>
      </c>
      <c r="G335" t="s">
        <v>20</v>
      </c>
      <c r="H335">
        <v>253</v>
      </c>
      <c r="I335" t="s">
        <v>21</v>
      </c>
      <c r="J335" t="s">
        <v>22</v>
      </c>
      <c r="K335">
        <v>1542693600</v>
      </c>
      <c r="L335">
        <v>1545112800</v>
      </c>
      <c r="M335" s="9">
        <f t="shared" si="21"/>
        <v>43424.25</v>
      </c>
      <c r="N335" s="9">
        <f t="shared" si="22"/>
        <v>43452.25</v>
      </c>
      <c r="O335" t="b">
        <v>0</v>
      </c>
      <c r="P335" t="b">
        <v>0</v>
      </c>
      <c r="Q335" t="s">
        <v>33</v>
      </c>
      <c r="R335">
        <f t="shared" si="23"/>
        <v>47.035573122529641</v>
      </c>
      <c r="S335" t="str" cm="1">
        <f t="array" ref="S335:T335">_xlfn.TEXTSPLIT(Q335, 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6">
        <f t="shared" si="20"/>
        <v>0.86613293051359519</v>
      </c>
      <c r="G336" t="s">
        <v>20</v>
      </c>
      <c r="H336">
        <v>1113</v>
      </c>
      <c r="I336" t="s">
        <v>21</v>
      </c>
      <c r="J336" t="s">
        <v>22</v>
      </c>
      <c r="K336">
        <v>1515564000</v>
      </c>
      <c r="L336">
        <v>1516168800</v>
      </c>
      <c r="M336" s="9">
        <f t="shared" si="21"/>
        <v>43110.25</v>
      </c>
      <c r="N336" s="9">
        <f t="shared" si="22"/>
        <v>43117.25</v>
      </c>
      <c r="O336" t="b">
        <v>0</v>
      </c>
      <c r="P336" t="b">
        <v>0</v>
      </c>
      <c r="Q336" t="s">
        <v>23</v>
      </c>
      <c r="R336">
        <f t="shared" si="23"/>
        <v>110.99550763701707</v>
      </c>
      <c r="S336" t="str" cm="1">
        <f t="array" ref="S336:T336">_xlfn.TEXTSPLIT(Q336, 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6">
        <f t="shared" si="20"/>
        <v>0.14285385500575373</v>
      </c>
      <c r="G337" t="s">
        <v>20</v>
      </c>
      <c r="H337">
        <v>2283</v>
      </c>
      <c r="I337" t="s">
        <v>21</v>
      </c>
      <c r="J337" t="s">
        <v>22</v>
      </c>
      <c r="K337">
        <v>1573797600</v>
      </c>
      <c r="L337">
        <v>1574920800</v>
      </c>
      <c r="M337" s="9">
        <f t="shared" si="21"/>
        <v>43784.25</v>
      </c>
      <c r="N337" s="9">
        <f t="shared" si="22"/>
        <v>43797.25</v>
      </c>
      <c r="O337" t="b">
        <v>0</v>
      </c>
      <c r="P337" t="b">
        <v>0</v>
      </c>
      <c r="Q337" t="s">
        <v>23</v>
      </c>
      <c r="R337">
        <f t="shared" si="23"/>
        <v>87.003066141042481</v>
      </c>
      <c r="S337" t="str" cm="1">
        <f t="array" ref="S337:T337">_xlfn.TEXTSPLIT(Q337, 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6">
        <f t="shared" si="20"/>
        <v>-2.9674681753889674E-2</v>
      </c>
      <c r="G338" t="s">
        <v>14</v>
      </c>
      <c r="H338">
        <v>1072</v>
      </c>
      <c r="I338" t="s">
        <v>21</v>
      </c>
      <c r="J338" t="s">
        <v>22</v>
      </c>
      <c r="K338">
        <v>1292392800</v>
      </c>
      <c r="L338">
        <v>1292479200</v>
      </c>
      <c r="M338" s="9">
        <f t="shared" si="21"/>
        <v>40527.25</v>
      </c>
      <c r="N338" s="9">
        <f t="shared" si="22"/>
        <v>40528.25</v>
      </c>
      <c r="O338" t="b">
        <v>0</v>
      </c>
      <c r="P338" t="b">
        <v>1</v>
      </c>
      <c r="Q338" t="s">
        <v>23</v>
      </c>
      <c r="R338">
        <f t="shared" si="23"/>
        <v>63.994402985074629</v>
      </c>
      <c r="S338" t="str" cm="1">
        <f t="array" ref="S338:T338">_xlfn.TEXTSPLIT(Q338, 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6">
        <f t="shared" si="20"/>
        <v>0.22819047619047619</v>
      </c>
      <c r="G339" t="s">
        <v>20</v>
      </c>
      <c r="H339">
        <v>1095</v>
      </c>
      <c r="I339" t="s">
        <v>21</v>
      </c>
      <c r="J339" t="s">
        <v>22</v>
      </c>
      <c r="K339">
        <v>1573452000</v>
      </c>
      <c r="L339">
        <v>1573538400</v>
      </c>
      <c r="M339" s="9">
        <f t="shared" si="21"/>
        <v>43780.25</v>
      </c>
      <c r="N339" s="9">
        <f t="shared" si="22"/>
        <v>43781.25</v>
      </c>
      <c r="O339" t="b">
        <v>0</v>
      </c>
      <c r="P339" t="b">
        <v>0</v>
      </c>
      <c r="Q339" t="s">
        <v>33</v>
      </c>
      <c r="R339">
        <f t="shared" si="23"/>
        <v>105.9945205479452</v>
      </c>
      <c r="S339" t="str" cm="1">
        <f t="array" ref="S339:T339">_xlfn.TEXTSPLIT(Q339, 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6">
        <f t="shared" si="20"/>
        <v>0.79143266475644702</v>
      </c>
      <c r="G340" t="s">
        <v>20</v>
      </c>
      <c r="H340">
        <v>1690</v>
      </c>
      <c r="I340" t="s">
        <v>21</v>
      </c>
      <c r="J340" t="s">
        <v>22</v>
      </c>
      <c r="K340">
        <v>1317790800</v>
      </c>
      <c r="L340">
        <v>1320382800</v>
      </c>
      <c r="M340" s="9">
        <f t="shared" si="21"/>
        <v>40821.208333333336</v>
      </c>
      <c r="N340" s="9">
        <f t="shared" si="22"/>
        <v>40851.208333333336</v>
      </c>
      <c r="O340" t="b">
        <v>0</v>
      </c>
      <c r="P340" t="b">
        <v>0</v>
      </c>
      <c r="Q340" t="s">
        <v>33</v>
      </c>
      <c r="R340">
        <f t="shared" si="23"/>
        <v>73.989349112426041</v>
      </c>
      <c r="S340" t="str" cm="1">
        <f t="array" ref="S340:T340">_xlfn.TEXTSPLIT(Q340, 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6">
        <f t="shared" si="20"/>
        <v>-0.20048422597212032</v>
      </c>
      <c r="G341" t="s">
        <v>74</v>
      </c>
      <c r="H341">
        <v>1297</v>
      </c>
      <c r="I341" t="s">
        <v>15</v>
      </c>
      <c r="J341" t="s">
        <v>16</v>
      </c>
      <c r="K341">
        <v>1501650000</v>
      </c>
      <c r="L341">
        <v>1502859600</v>
      </c>
      <c r="M341" s="9">
        <f t="shared" si="21"/>
        <v>42949.208333333328</v>
      </c>
      <c r="N341" s="9">
        <f t="shared" si="22"/>
        <v>42963.208333333328</v>
      </c>
      <c r="O341" t="b">
        <v>0</v>
      </c>
      <c r="P341" t="b">
        <v>0</v>
      </c>
      <c r="Q341" t="s">
        <v>33</v>
      </c>
      <c r="R341">
        <f t="shared" si="23"/>
        <v>84.02004626060139</v>
      </c>
      <c r="S341" t="str" cm="1">
        <f t="array" ref="S341:T341">_xlfn.TEXTSPLIT(Q341, 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6">
        <f t="shared" si="20"/>
        <v>-5.757412398921833E-2</v>
      </c>
      <c r="G342" t="s">
        <v>14</v>
      </c>
      <c r="H342">
        <v>393</v>
      </c>
      <c r="I342" t="s">
        <v>21</v>
      </c>
      <c r="J342" t="s">
        <v>22</v>
      </c>
      <c r="K342">
        <v>1323669600</v>
      </c>
      <c r="L342">
        <v>1323756000</v>
      </c>
      <c r="M342" s="9">
        <f t="shared" si="21"/>
        <v>40889.25</v>
      </c>
      <c r="N342" s="9">
        <f t="shared" si="22"/>
        <v>40890.25</v>
      </c>
      <c r="O342" t="b">
        <v>0</v>
      </c>
      <c r="P342" t="b">
        <v>0</v>
      </c>
      <c r="Q342" t="s">
        <v>122</v>
      </c>
      <c r="R342">
        <f t="shared" si="23"/>
        <v>88.966921119592882</v>
      </c>
      <c r="S342" t="str" cm="1">
        <f t="array" ref="S342:T342">_xlfn.TEXTSPLIT(Q342, 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6">
        <f t="shared" si="20"/>
        <v>-0.15330708661417322</v>
      </c>
      <c r="G343" t="s">
        <v>14</v>
      </c>
      <c r="H343">
        <v>1257</v>
      </c>
      <c r="I343" t="s">
        <v>21</v>
      </c>
      <c r="J343" t="s">
        <v>22</v>
      </c>
      <c r="K343">
        <v>1440738000</v>
      </c>
      <c r="L343">
        <v>1441342800</v>
      </c>
      <c r="M343" s="9">
        <f t="shared" si="21"/>
        <v>42244.208333333328</v>
      </c>
      <c r="N343" s="9">
        <f t="shared" si="22"/>
        <v>42251.208333333328</v>
      </c>
      <c r="O343" t="b">
        <v>0</v>
      </c>
      <c r="P343" t="b">
        <v>0</v>
      </c>
      <c r="Q343" t="s">
        <v>60</v>
      </c>
      <c r="R343">
        <f t="shared" si="23"/>
        <v>76.990453460620529</v>
      </c>
      <c r="S343" t="str" cm="1">
        <f t="array" ref="S343:T343">_xlfn.TEXTSPLIT(Q343, 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6">
        <f t="shared" si="20"/>
        <v>-0.33478079331941546</v>
      </c>
      <c r="G344" t="s">
        <v>14</v>
      </c>
      <c r="H344">
        <v>328</v>
      </c>
      <c r="I344" t="s">
        <v>21</v>
      </c>
      <c r="J344" t="s">
        <v>22</v>
      </c>
      <c r="K344">
        <v>1374296400</v>
      </c>
      <c r="L344">
        <v>1375333200</v>
      </c>
      <c r="M344" s="9">
        <f t="shared" si="21"/>
        <v>41475.208333333336</v>
      </c>
      <c r="N344" s="9">
        <f t="shared" si="22"/>
        <v>41487.208333333336</v>
      </c>
      <c r="O344" t="b">
        <v>0</v>
      </c>
      <c r="P344" t="b">
        <v>0</v>
      </c>
      <c r="Q344" t="s">
        <v>33</v>
      </c>
      <c r="R344">
        <f t="shared" si="23"/>
        <v>97.146341463414629</v>
      </c>
      <c r="S344" t="str" cm="1">
        <f t="array" ref="S344:T344">_xlfn.TEXTSPLIT(Q344, 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6">
        <f t="shared" si="20"/>
        <v>-0.46077777777777779</v>
      </c>
      <c r="G345" t="s">
        <v>14</v>
      </c>
      <c r="H345">
        <v>147</v>
      </c>
      <c r="I345" t="s">
        <v>21</v>
      </c>
      <c r="J345" t="s">
        <v>22</v>
      </c>
      <c r="K345">
        <v>1384840800</v>
      </c>
      <c r="L345">
        <v>1389420000</v>
      </c>
      <c r="M345" s="9">
        <f t="shared" si="21"/>
        <v>41597.25</v>
      </c>
      <c r="N345" s="9">
        <f t="shared" si="22"/>
        <v>41650.25</v>
      </c>
      <c r="O345" t="b">
        <v>0</v>
      </c>
      <c r="P345" t="b">
        <v>0</v>
      </c>
      <c r="Q345" t="s">
        <v>33</v>
      </c>
      <c r="R345">
        <f t="shared" si="23"/>
        <v>33.013605442176868</v>
      </c>
      <c r="S345" t="str" cm="1">
        <f t="array" ref="S345:T345">_xlfn.TEXTSPLIT(Q345, 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6">
        <f t="shared" si="20"/>
        <v>-0.58016700404858301</v>
      </c>
      <c r="G346" t="s">
        <v>14</v>
      </c>
      <c r="H346">
        <v>830</v>
      </c>
      <c r="I346" t="s">
        <v>21</v>
      </c>
      <c r="J346" t="s">
        <v>22</v>
      </c>
      <c r="K346">
        <v>1516600800</v>
      </c>
      <c r="L346">
        <v>1520056800</v>
      </c>
      <c r="M346" s="9">
        <f t="shared" si="21"/>
        <v>43122.25</v>
      </c>
      <c r="N346" s="9">
        <f t="shared" si="22"/>
        <v>43162.25</v>
      </c>
      <c r="O346" t="b">
        <v>0</v>
      </c>
      <c r="P346" t="b">
        <v>0</v>
      </c>
      <c r="Q346" t="s">
        <v>89</v>
      </c>
      <c r="R346">
        <f t="shared" si="23"/>
        <v>99.950602409638549</v>
      </c>
      <c r="S346" t="str" cm="1">
        <f t="array" ref="S346:T346">_xlfn.TEXTSPLIT(Q346, 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6">
        <f t="shared" si="20"/>
        <v>-0.85305203045685274</v>
      </c>
      <c r="G347" t="s">
        <v>14</v>
      </c>
      <c r="H347">
        <v>331</v>
      </c>
      <c r="I347" t="s">
        <v>40</v>
      </c>
      <c r="J347" t="s">
        <v>41</v>
      </c>
      <c r="K347">
        <v>1436418000</v>
      </c>
      <c r="L347">
        <v>1436504400</v>
      </c>
      <c r="M347" s="9">
        <f t="shared" si="21"/>
        <v>42194.208333333328</v>
      </c>
      <c r="N347" s="9">
        <f t="shared" si="22"/>
        <v>42195.208333333328</v>
      </c>
      <c r="O347" t="b">
        <v>0</v>
      </c>
      <c r="P347" t="b">
        <v>0</v>
      </c>
      <c r="Q347" t="s">
        <v>53</v>
      </c>
      <c r="R347">
        <f t="shared" si="23"/>
        <v>69.966767371601208</v>
      </c>
      <c r="S347" t="str" cm="1">
        <f t="array" ref="S347:T347">_xlfn.TEXTSPLIT(Q347, 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6">
        <f t="shared" si="20"/>
        <v>-0.65525</v>
      </c>
      <c r="G348" t="s">
        <v>14</v>
      </c>
      <c r="H348">
        <v>25</v>
      </c>
      <c r="I348" t="s">
        <v>21</v>
      </c>
      <c r="J348" t="s">
        <v>22</v>
      </c>
      <c r="K348">
        <v>1503550800</v>
      </c>
      <c r="L348">
        <v>1508302800</v>
      </c>
      <c r="M348" s="9">
        <f t="shared" si="21"/>
        <v>42971.208333333328</v>
      </c>
      <c r="N348" s="9">
        <f t="shared" si="22"/>
        <v>43026.208333333328</v>
      </c>
      <c r="O348" t="b">
        <v>0</v>
      </c>
      <c r="P348" t="b">
        <v>1</v>
      </c>
      <c r="Q348" t="s">
        <v>60</v>
      </c>
      <c r="R348">
        <f t="shared" si="23"/>
        <v>110.32</v>
      </c>
      <c r="S348" t="str" cm="1">
        <f t="array" ref="S348:T348">_xlfn.TEXTSPLIT(Q348, 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6">
        <f t="shared" si="20"/>
        <v>13.007777777777777</v>
      </c>
      <c r="G349" t="s">
        <v>20</v>
      </c>
      <c r="H349">
        <v>191</v>
      </c>
      <c r="I349" t="s">
        <v>21</v>
      </c>
      <c r="J349" t="s">
        <v>22</v>
      </c>
      <c r="K349">
        <v>1423634400</v>
      </c>
      <c r="L349">
        <v>1425708000</v>
      </c>
      <c r="M349" s="9">
        <f t="shared" si="21"/>
        <v>42046.25</v>
      </c>
      <c r="N349" s="9">
        <f t="shared" si="22"/>
        <v>42070.25</v>
      </c>
      <c r="O349" t="b">
        <v>0</v>
      </c>
      <c r="P349" t="b">
        <v>0</v>
      </c>
      <c r="Q349" t="s">
        <v>28</v>
      </c>
      <c r="R349">
        <f t="shared" si="23"/>
        <v>66.005235602094245</v>
      </c>
      <c r="S349" t="str" cm="1">
        <f t="array" ref="S349:T349">_xlfn.TEXTSPLIT(Q349, 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6">
        <f t="shared" si="20"/>
        <v>-0.28229648241206029</v>
      </c>
      <c r="G350" t="s">
        <v>14</v>
      </c>
      <c r="H350">
        <v>3483</v>
      </c>
      <c r="I350" t="s">
        <v>21</v>
      </c>
      <c r="J350" t="s">
        <v>22</v>
      </c>
      <c r="K350">
        <v>1487224800</v>
      </c>
      <c r="L350">
        <v>1488348000</v>
      </c>
      <c r="M350" s="9">
        <f t="shared" si="21"/>
        <v>42782.25</v>
      </c>
      <c r="N350" s="9">
        <f t="shared" si="22"/>
        <v>42795.25</v>
      </c>
      <c r="O350" t="b">
        <v>0</v>
      </c>
      <c r="P350" t="b">
        <v>0</v>
      </c>
      <c r="Q350" t="s">
        <v>17</v>
      </c>
      <c r="R350">
        <f t="shared" si="23"/>
        <v>41.005742176284812</v>
      </c>
      <c r="S350" t="str" cm="1">
        <f t="array" ref="S350:T350">_xlfn.TEXTSPLIT(Q350, 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6">
        <f t="shared" si="20"/>
        <v>-0.46925884955752212</v>
      </c>
      <c r="G351" t="s">
        <v>14</v>
      </c>
      <c r="H351">
        <v>923</v>
      </c>
      <c r="I351" t="s">
        <v>21</v>
      </c>
      <c r="J351" t="s">
        <v>22</v>
      </c>
      <c r="K351">
        <v>1500008400</v>
      </c>
      <c r="L351">
        <v>1502600400</v>
      </c>
      <c r="M351" s="9">
        <f t="shared" si="21"/>
        <v>42930.208333333328</v>
      </c>
      <c r="N351" s="9">
        <f t="shared" si="22"/>
        <v>42960.208333333328</v>
      </c>
      <c r="O351" t="b">
        <v>0</v>
      </c>
      <c r="P351" t="b">
        <v>0</v>
      </c>
      <c r="Q351" t="s">
        <v>33</v>
      </c>
      <c r="R351">
        <f t="shared" si="23"/>
        <v>103.96316359696641</v>
      </c>
      <c r="S351" t="str" cm="1">
        <f t="array" ref="S351:T351">_xlfn.TEXTSPLIT(Q351, 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6">
        <f t="shared" si="20"/>
        <v>-0.95</v>
      </c>
      <c r="G352" t="s">
        <v>14</v>
      </c>
      <c r="H352">
        <v>1</v>
      </c>
      <c r="I352" t="s">
        <v>21</v>
      </c>
      <c r="J352" t="s">
        <v>22</v>
      </c>
      <c r="K352">
        <v>1432098000</v>
      </c>
      <c r="L352">
        <v>1433653200</v>
      </c>
      <c r="M352" s="9">
        <f t="shared" si="21"/>
        <v>42144.208333333328</v>
      </c>
      <c r="N352" s="9">
        <f t="shared" si="22"/>
        <v>42162.208333333328</v>
      </c>
      <c r="O352" t="b">
        <v>0</v>
      </c>
      <c r="P352" t="b">
        <v>1</v>
      </c>
      <c r="Q352" t="s">
        <v>159</v>
      </c>
      <c r="R352">
        <f t="shared" si="23"/>
        <v>5</v>
      </c>
      <c r="S352" t="str" cm="1">
        <f t="array" ref="S352:T352">_xlfn.TEXTSPLIT(Q352, 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6">
        <f t="shared" si="20"/>
        <v>0.27707152496626181</v>
      </c>
      <c r="G353" t="s">
        <v>20</v>
      </c>
      <c r="H353">
        <v>2013</v>
      </c>
      <c r="I353" t="s">
        <v>21</v>
      </c>
      <c r="J353" t="s">
        <v>22</v>
      </c>
      <c r="K353">
        <v>1440392400</v>
      </c>
      <c r="L353">
        <v>1441602000</v>
      </c>
      <c r="M353" s="9">
        <f t="shared" si="21"/>
        <v>42240.208333333328</v>
      </c>
      <c r="N353" s="9">
        <f t="shared" si="22"/>
        <v>42254.208333333328</v>
      </c>
      <c r="O353" t="b">
        <v>0</v>
      </c>
      <c r="P353" t="b">
        <v>0</v>
      </c>
      <c r="Q353" t="s">
        <v>23</v>
      </c>
      <c r="R353">
        <f t="shared" si="23"/>
        <v>47.009935419771487</v>
      </c>
      <c r="S353" t="str" cm="1">
        <f t="array" ref="S353:T353">_xlfn.TEXTSPLIT(Q353, 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6">
        <f t="shared" si="20"/>
        <v>-0.65107142857142852</v>
      </c>
      <c r="G354" t="s">
        <v>14</v>
      </c>
      <c r="H354">
        <v>33</v>
      </c>
      <c r="I354" t="s">
        <v>15</v>
      </c>
      <c r="J354" t="s">
        <v>16</v>
      </c>
      <c r="K354">
        <v>1446876000</v>
      </c>
      <c r="L354">
        <v>1447567200</v>
      </c>
      <c r="M354" s="9">
        <f t="shared" si="21"/>
        <v>42315.25</v>
      </c>
      <c r="N354" s="9">
        <f t="shared" si="22"/>
        <v>42323.25</v>
      </c>
      <c r="O354" t="b">
        <v>0</v>
      </c>
      <c r="P354" t="b">
        <v>0</v>
      </c>
      <c r="Q354" t="s">
        <v>33</v>
      </c>
      <c r="R354">
        <f t="shared" si="23"/>
        <v>29.606060606060606</v>
      </c>
      <c r="S354" t="str" cm="1">
        <f t="array" ref="S354:T354">_xlfn.TEXTSPLIT(Q354, 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6">
        <f t="shared" si="20"/>
        <v>3.105982142857143</v>
      </c>
      <c r="G355" t="s">
        <v>20</v>
      </c>
      <c r="H355">
        <v>1703</v>
      </c>
      <c r="I355" t="s">
        <v>21</v>
      </c>
      <c r="J355" t="s">
        <v>22</v>
      </c>
      <c r="K355">
        <v>1562302800</v>
      </c>
      <c r="L355">
        <v>1562389200</v>
      </c>
      <c r="M355" s="9">
        <f t="shared" si="21"/>
        <v>43651.208333333328</v>
      </c>
      <c r="N355" s="9">
        <f t="shared" si="22"/>
        <v>43652.208333333328</v>
      </c>
      <c r="O355" t="b">
        <v>0</v>
      </c>
      <c r="P355" t="b">
        <v>0</v>
      </c>
      <c r="Q355" t="s">
        <v>33</v>
      </c>
      <c r="R355">
        <f t="shared" si="23"/>
        <v>81.010569583088667</v>
      </c>
      <c r="S355" t="str" cm="1">
        <f t="array" ref="S355:T355">_xlfn.TEXTSPLIT(Q355, 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6">
        <f t="shared" si="20"/>
        <v>0.23737704918032787</v>
      </c>
      <c r="G356" t="s">
        <v>20</v>
      </c>
      <c r="H356">
        <v>80</v>
      </c>
      <c r="I356" t="s">
        <v>36</v>
      </c>
      <c r="J356" t="s">
        <v>37</v>
      </c>
      <c r="K356">
        <v>1378184400</v>
      </c>
      <c r="L356">
        <v>1378789200</v>
      </c>
      <c r="M356" s="9">
        <f t="shared" si="21"/>
        <v>41520.208333333336</v>
      </c>
      <c r="N356" s="9">
        <f t="shared" si="22"/>
        <v>41527.208333333336</v>
      </c>
      <c r="O356" t="b">
        <v>0</v>
      </c>
      <c r="P356" t="b">
        <v>0</v>
      </c>
      <c r="Q356" t="s">
        <v>42</v>
      </c>
      <c r="R356">
        <f t="shared" si="23"/>
        <v>94.35</v>
      </c>
      <c r="S356" t="str" cm="1">
        <f t="array" ref="S356:T356">_xlfn.TEXTSPLIT(Q356, 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6">
        <f t="shared" si="20"/>
        <v>-0.41026315789473683</v>
      </c>
      <c r="G357" t="s">
        <v>47</v>
      </c>
      <c r="H357">
        <v>86</v>
      </c>
      <c r="I357" t="s">
        <v>21</v>
      </c>
      <c r="J357" t="s">
        <v>22</v>
      </c>
      <c r="K357">
        <v>1485064800</v>
      </c>
      <c r="L357">
        <v>1488520800</v>
      </c>
      <c r="M357" s="9">
        <f t="shared" si="21"/>
        <v>42757.25</v>
      </c>
      <c r="N357" s="9">
        <f t="shared" si="22"/>
        <v>42797.25</v>
      </c>
      <c r="O357" t="b">
        <v>0</v>
      </c>
      <c r="P357" t="b">
        <v>0</v>
      </c>
      <c r="Q357" t="s">
        <v>65</v>
      </c>
      <c r="R357">
        <f t="shared" si="23"/>
        <v>26.058139534883722</v>
      </c>
      <c r="S357" t="str" cm="1">
        <f t="array" ref="S357:T357">_xlfn.TEXTSPLIT(Q357, 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6">
        <f t="shared" si="20"/>
        <v>-0.63107526881720433</v>
      </c>
      <c r="G358" t="s">
        <v>14</v>
      </c>
      <c r="H358">
        <v>40</v>
      </c>
      <c r="I358" t="s">
        <v>107</v>
      </c>
      <c r="J358" t="s">
        <v>108</v>
      </c>
      <c r="K358">
        <v>1326520800</v>
      </c>
      <c r="L358">
        <v>1327298400</v>
      </c>
      <c r="M358" s="9">
        <f t="shared" si="21"/>
        <v>40922.25</v>
      </c>
      <c r="N358" s="9">
        <f t="shared" si="22"/>
        <v>40931.25</v>
      </c>
      <c r="O358" t="b">
        <v>0</v>
      </c>
      <c r="P358" t="b">
        <v>0</v>
      </c>
      <c r="Q358" t="s">
        <v>33</v>
      </c>
      <c r="R358">
        <f t="shared" si="23"/>
        <v>85.775000000000006</v>
      </c>
      <c r="S358" t="str" cm="1">
        <f t="array" ref="S358:T358">_xlfn.TEXTSPLIT(Q358, 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6">
        <f t="shared" si="20"/>
        <v>0.84913043478260875</v>
      </c>
      <c r="G359" t="s">
        <v>20</v>
      </c>
      <c r="H359">
        <v>41</v>
      </c>
      <c r="I359" t="s">
        <v>21</v>
      </c>
      <c r="J359" t="s">
        <v>22</v>
      </c>
      <c r="K359">
        <v>1441256400</v>
      </c>
      <c r="L359">
        <v>1443416400</v>
      </c>
      <c r="M359" s="9">
        <f t="shared" si="21"/>
        <v>42250.208333333328</v>
      </c>
      <c r="N359" s="9">
        <f t="shared" si="22"/>
        <v>42275.208333333328</v>
      </c>
      <c r="O359" t="b">
        <v>0</v>
      </c>
      <c r="P359" t="b">
        <v>0</v>
      </c>
      <c r="Q359" t="s">
        <v>89</v>
      </c>
      <c r="R359">
        <f t="shared" si="23"/>
        <v>103.73170731707317</v>
      </c>
      <c r="S359" t="str" cm="1">
        <f t="array" ref="S359:T359">_xlfn.TEXTSPLIT(Q359, 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6">
        <f t="shared" si="20"/>
        <v>-0.88185567010309274</v>
      </c>
      <c r="G360" t="s">
        <v>14</v>
      </c>
      <c r="H360">
        <v>23</v>
      </c>
      <c r="I360" t="s">
        <v>15</v>
      </c>
      <c r="J360" t="s">
        <v>16</v>
      </c>
      <c r="K360">
        <v>1533877200</v>
      </c>
      <c r="L360">
        <v>1534136400</v>
      </c>
      <c r="M360" s="9">
        <f t="shared" si="21"/>
        <v>43322.208333333328</v>
      </c>
      <c r="N360" s="9">
        <f t="shared" si="22"/>
        <v>43325.208333333328</v>
      </c>
      <c r="O360" t="b">
        <v>1</v>
      </c>
      <c r="P360" t="b">
        <v>0</v>
      </c>
      <c r="Q360" t="s">
        <v>122</v>
      </c>
      <c r="R360">
        <f t="shared" si="23"/>
        <v>49.826086956521742</v>
      </c>
      <c r="S360" t="str" cm="1">
        <f t="array" ref="S360:T360">_xlfn.TEXTSPLIT(Q360, 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6">
        <f t="shared" si="20"/>
        <v>1.9870000000000001</v>
      </c>
      <c r="G361" t="s">
        <v>20</v>
      </c>
      <c r="H361">
        <v>187</v>
      </c>
      <c r="I361" t="s">
        <v>21</v>
      </c>
      <c r="J361" t="s">
        <v>22</v>
      </c>
      <c r="K361">
        <v>1314421200</v>
      </c>
      <c r="L361">
        <v>1315026000</v>
      </c>
      <c r="M361" s="9">
        <f t="shared" si="21"/>
        <v>40782.208333333336</v>
      </c>
      <c r="N361" s="9">
        <f t="shared" si="22"/>
        <v>40789.208333333336</v>
      </c>
      <c r="O361" t="b">
        <v>0</v>
      </c>
      <c r="P361" t="b">
        <v>0</v>
      </c>
      <c r="Q361" t="s">
        <v>71</v>
      </c>
      <c r="R361">
        <f t="shared" si="23"/>
        <v>63.893048128342244</v>
      </c>
      <c r="S361" t="str" cm="1">
        <f t="array" ref="S361:T361">_xlfn.TEXTSPLIT(Q361, 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6">
        <f t="shared" si="20"/>
        <v>1.2635175879396985</v>
      </c>
      <c r="G362" t="s">
        <v>20</v>
      </c>
      <c r="H362">
        <v>2875</v>
      </c>
      <c r="I362" t="s">
        <v>40</v>
      </c>
      <c r="J362" t="s">
        <v>41</v>
      </c>
      <c r="K362">
        <v>1293861600</v>
      </c>
      <c r="L362">
        <v>1295071200</v>
      </c>
      <c r="M362" s="9">
        <f t="shared" si="21"/>
        <v>40544.25</v>
      </c>
      <c r="N362" s="9">
        <f t="shared" si="22"/>
        <v>40558.25</v>
      </c>
      <c r="O362" t="b">
        <v>0</v>
      </c>
      <c r="P362" t="b">
        <v>1</v>
      </c>
      <c r="Q362" t="s">
        <v>33</v>
      </c>
      <c r="R362">
        <f t="shared" si="23"/>
        <v>47.002434782608695</v>
      </c>
      <c r="S362" t="str" cm="1">
        <f t="array" ref="S362:T362">_xlfn.TEXTSPLIT(Q362, 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6">
        <f t="shared" si="20"/>
        <v>0.73563636363636364</v>
      </c>
      <c r="G363" t="s">
        <v>20</v>
      </c>
      <c r="H363">
        <v>88</v>
      </c>
      <c r="I363" t="s">
        <v>21</v>
      </c>
      <c r="J363" t="s">
        <v>22</v>
      </c>
      <c r="K363">
        <v>1507352400</v>
      </c>
      <c r="L363">
        <v>1509426000</v>
      </c>
      <c r="M363" s="9">
        <f t="shared" si="21"/>
        <v>43015.208333333328</v>
      </c>
      <c r="N363" s="9">
        <f t="shared" si="22"/>
        <v>43039.208333333328</v>
      </c>
      <c r="O363" t="b">
        <v>0</v>
      </c>
      <c r="P363" t="b">
        <v>0</v>
      </c>
      <c r="Q363" t="s">
        <v>33</v>
      </c>
      <c r="R363">
        <f t="shared" si="23"/>
        <v>108.47727272727273</v>
      </c>
      <c r="S363" t="str" cm="1">
        <f t="array" ref="S363:T363">_xlfn.TEXTSPLIT(Q363, 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6">
        <f t="shared" si="20"/>
        <v>2.7175675675675675</v>
      </c>
      <c r="G364" t="s">
        <v>20</v>
      </c>
      <c r="H364">
        <v>191</v>
      </c>
      <c r="I364" t="s">
        <v>21</v>
      </c>
      <c r="J364" t="s">
        <v>22</v>
      </c>
      <c r="K364">
        <v>1296108000</v>
      </c>
      <c r="L364">
        <v>1299391200</v>
      </c>
      <c r="M364" s="9">
        <f t="shared" si="21"/>
        <v>40570.25</v>
      </c>
      <c r="N364" s="9">
        <f t="shared" si="22"/>
        <v>40608.25</v>
      </c>
      <c r="O364" t="b">
        <v>0</v>
      </c>
      <c r="P364" t="b">
        <v>0</v>
      </c>
      <c r="Q364" t="s">
        <v>23</v>
      </c>
      <c r="R364">
        <f t="shared" si="23"/>
        <v>72.015706806282722</v>
      </c>
      <c r="S364" t="str" cm="1">
        <f t="array" ref="S364:T364">_xlfn.TEXTSPLIT(Q364, 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6">
        <f t="shared" si="20"/>
        <v>0.60192307692307689</v>
      </c>
      <c r="G365" t="s">
        <v>20</v>
      </c>
      <c r="H365">
        <v>139</v>
      </c>
      <c r="I365" t="s">
        <v>21</v>
      </c>
      <c r="J365" t="s">
        <v>22</v>
      </c>
      <c r="K365">
        <v>1324965600</v>
      </c>
      <c r="L365">
        <v>1325052000</v>
      </c>
      <c r="M365" s="9">
        <f t="shared" si="21"/>
        <v>40904.25</v>
      </c>
      <c r="N365" s="9">
        <f t="shared" si="22"/>
        <v>40905.25</v>
      </c>
      <c r="O365" t="b">
        <v>0</v>
      </c>
      <c r="P365" t="b">
        <v>0</v>
      </c>
      <c r="Q365" t="s">
        <v>23</v>
      </c>
      <c r="R365">
        <f t="shared" si="23"/>
        <v>59.928057553956833</v>
      </c>
      <c r="S365" t="str" cm="1">
        <f t="array" ref="S365:T365">_xlfn.TEXTSPLIT(Q365, 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6">
        <f t="shared" si="20"/>
        <v>15.163333333333334</v>
      </c>
      <c r="G366" t="s">
        <v>20</v>
      </c>
      <c r="H366">
        <v>186</v>
      </c>
      <c r="I366" t="s">
        <v>21</v>
      </c>
      <c r="J366" t="s">
        <v>22</v>
      </c>
      <c r="K366">
        <v>1520229600</v>
      </c>
      <c r="L366">
        <v>1522818000</v>
      </c>
      <c r="M366" s="9">
        <f t="shared" si="21"/>
        <v>43164.25</v>
      </c>
      <c r="N366" s="9">
        <f t="shared" si="22"/>
        <v>43194.208333333328</v>
      </c>
      <c r="O366" t="b">
        <v>0</v>
      </c>
      <c r="P366" t="b">
        <v>0</v>
      </c>
      <c r="Q366" t="s">
        <v>60</v>
      </c>
      <c r="R366">
        <f t="shared" si="23"/>
        <v>78.209677419354833</v>
      </c>
      <c r="S366" t="str" cm="1">
        <f t="array" ref="S366:T366">_xlfn.TEXTSPLIT(Q366, 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6">
        <f t="shared" si="20"/>
        <v>6.3343749999999996</v>
      </c>
      <c r="G367" t="s">
        <v>20</v>
      </c>
      <c r="H367">
        <v>112</v>
      </c>
      <c r="I367" t="s">
        <v>26</v>
      </c>
      <c r="J367" t="s">
        <v>27</v>
      </c>
      <c r="K367">
        <v>1482991200</v>
      </c>
      <c r="L367">
        <v>1485324000</v>
      </c>
      <c r="M367" s="9">
        <f t="shared" si="21"/>
        <v>42733.25</v>
      </c>
      <c r="N367" s="9">
        <f t="shared" si="22"/>
        <v>42760.25</v>
      </c>
      <c r="O367" t="b">
        <v>0</v>
      </c>
      <c r="P367" t="b">
        <v>0</v>
      </c>
      <c r="Q367" t="s">
        <v>33</v>
      </c>
      <c r="R367">
        <f t="shared" si="23"/>
        <v>104.77678571428571</v>
      </c>
      <c r="S367" t="str" cm="1">
        <f t="array" ref="S367:T367">_xlfn.TEXTSPLIT(Q367, 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6">
        <f t="shared" si="20"/>
        <v>4.9211111111111112</v>
      </c>
      <c r="G368" t="s">
        <v>20</v>
      </c>
      <c r="H368">
        <v>101</v>
      </c>
      <c r="I368" t="s">
        <v>21</v>
      </c>
      <c r="J368" t="s">
        <v>22</v>
      </c>
      <c r="K368">
        <v>1294034400</v>
      </c>
      <c r="L368">
        <v>1294120800</v>
      </c>
      <c r="M368" s="9">
        <f t="shared" si="21"/>
        <v>40546.25</v>
      </c>
      <c r="N368" s="9">
        <f t="shared" si="22"/>
        <v>40547.25</v>
      </c>
      <c r="O368" t="b">
        <v>0</v>
      </c>
      <c r="P368" t="b">
        <v>1</v>
      </c>
      <c r="Q368" t="s">
        <v>33</v>
      </c>
      <c r="R368">
        <f t="shared" si="23"/>
        <v>105.52475247524752</v>
      </c>
      <c r="S368" t="str" cm="1">
        <f t="array" ref="S368:T368">_xlfn.TEXTSPLIT(Q368, 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6">
        <f t="shared" si="20"/>
        <v>-0.81111111111111112</v>
      </c>
      <c r="G369" t="s">
        <v>14</v>
      </c>
      <c r="H369">
        <v>75</v>
      </c>
      <c r="I369" t="s">
        <v>21</v>
      </c>
      <c r="J369" t="s">
        <v>22</v>
      </c>
      <c r="K369">
        <v>1413608400</v>
      </c>
      <c r="L369">
        <v>1415685600</v>
      </c>
      <c r="M369" s="9">
        <f t="shared" si="21"/>
        <v>41930.208333333336</v>
      </c>
      <c r="N369" s="9">
        <f t="shared" si="22"/>
        <v>41954.25</v>
      </c>
      <c r="O369" t="b">
        <v>0</v>
      </c>
      <c r="P369" t="b">
        <v>1</v>
      </c>
      <c r="Q369" t="s">
        <v>33</v>
      </c>
      <c r="R369">
        <f t="shared" si="23"/>
        <v>24.933333333333334</v>
      </c>
      <c r="S369" t="str" cm="1">
        <f t="array" ref="S369:T369">_xlfn.TEXTSPLIT(Q369, 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6">
        <f t="shared" si="20"/>
        <v>1.7680769230769231</v>
      </c>
      <c r="G370" t="s">
        <v>20</v>
      </c>
      <c r="H370">
        <v>206</v>
      </c>
      <c r="I370" t="s">
        <v>40</v>
      </c>
      <c r="J370" t="s">
        <v>41</v>
      </c>
      <c r="K370">
        <v>1286946000</v>
      </c>
      <c r="L370">
        <v>1288933200</v>
      </c>
      <c r="M370" s="9">
        <f t="shared" si="21"/>
        <v>40464.208333333336</v>
      </c>
      <c r="N370" s="9">
        <f t="shared" si="22"/>
        <v>40487.208333333336</v>
      </c>
      <c r="O370" t="b">
        <v>0</v>
      </c>
      <c r="P370" t="b">
        <v>1</v>
      </c>
      <c r="Q370" t="s">
        <v>42</v>
      </c>
      <c r="R370">
        <f t="shared" si="23"/>
        <v>69.873786407766985</v>
      </c>
      <c r="S370" t="str" cm="1">
        <f t="array" ref="S370:T370">_xlfn.TEXTSPLIT(Q370, 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6">
        <f t="shared" si="20"/>
        <v>1.7301851851851853</v>
      </c>
      <c r="G371" t="s">
        <v>20</v>
      </c>
      <c r="H371">
        <v>154</v>
      </c>
      <c r="I371" t="s">
        <v>21</v>
      </c>
      <c r="J371" t="s">
        <v>22</v>
      </c>
      <c r="K371">
        <v>1359871200</v>
      </c>
      <c r="L371">
        <v>1363237200</v>
      </c>
      <c r="M371" s="9">
        <f t="shared" si="21"/>
        <v>41308.25</v>
      </c>
      <c r="N371" s="9">
        <f t="shared" si="22"/>
        <v>41347.208333333336</v>
      </c>
      <c r="O371" t="b">
        <v>0</v>
      </c>
      <c r="P371" t="b">
        <v>1</v>
      </c>
      <c r="Q371" t="s">
        <v>269</v>
      </c>
      <c r="R371">
        <f t="shared" si="23"/>
        <v>95.733766233766232</v>
      </c>
      <c r="S371" t="str" cm="1">
        <f t="array" ref="S371:T371">_xlfn.TEXTSPLIT(Q371, 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6">
        <f t="shared" si="20"/>
        <v>0.59363312555654502</v>
      </c>
      <c r="G372" t="s">
        <v>20</v>
      </c>
      <c r="H372">
        <v>5966</v>
      </c>
      <c r="I372" t="s">
        <v>21</v>
      </c>
      <c r="J372" t="s">
        <v>22</v>
      </c>
      <c r="K372">
        <v>1555304400</v>
      </c>
      <c r="L372">
        <v>1555822800</v>
      </c>
      <c r="M372" s="9">
        <f t="shared" si="21"/>
        <v>43570.208333333328</v>
      </c>
      <c r="N372" s="9">
        <f t="shared" si="22"/>
        <v>43576.208333333328</v>
      </c>
      <c r="O372" t="b">
        <v>0</v>
      </c>
      <c r="P372" t="b">
        <v>0</v>
      </c>
      <c r="Q372" t="s">
        <v>33</v>
      </c>
      <c r="R372">
        <f t="shared" si="23"/>
        <v>29.997485752598056</v>
      </c>
      <c r="S372" t="str" cm="1">
        <f t="array" ref="S372:T372">_xlfn.TEXTSPLIT(Q372, 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6">
        <f t="shared" si="20"/>
        <v>-0.32130021141649051</v>
      </c>
      <c r="G373" t="s">
        <v>14</v>
      </c>
      <c r="H373">
        <v>2176</v>
      </c>
      <c r="I373" t="s">
        <v>21</v>
      </c>
      <c r="J373" t="s">
        <v>22</v>
      </c>
      <c r="K373">
        <v>1423375200</v>
      </c>
      <c r="L373">
        <v>1427778000</v>
      </c>
      <c r="M373" s="9">
        <f t="shared" si="21"/>
        <v>42043.25</v>
      </c>
      <c r="N373" s="9">
        <f t="shared" si="22"/>
        <v>42094.208333333328</v>
      </c>
      <c r="O373" t="b">
        <v>0</v>
      </c>
      <c r="P373" t="b">
        <v>0</v>
      </c>
      <c r="Q373" t="s">
        <v>33</v>
      </c>
      <c r="R373">
        <f t="shared" si="23"/>
        <v>59.011948529411768</v>
      </c>
      <c r="S373" t="str" cm="1">
        <f t="array" ref="S373:T373">_xlfn.TEXTSPLIT(Q373, 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6">
        <f t="shared" si="20"/>
        <v>14.915555555555555</v>
      </c>
      <c r="G374" t="s">
        <v>20</v>
      </c>
      <c r="H374">
        <v>169</v>
      </c>
      <c r="I374" t="s">
        <v>21</v>
      </c>
      <c r="J374" t="s">
        <v>22</v>
      </c>
      <c r="K374">
        <v>1420696800</v>
      </c>
      <c r="L374">
        <v>1422424800</v>
      </c>
      <c r="M374" s="9">
        <f t="shared" si="21"/>
        <v>42012.25</v>
      </c>
      <c r="N374" s="9">
        <f t="shared" si="22"/>
        <v>42032.25</v>
      </c>
      <c r="O374" t="b">
        <v>0</v>
      </c>
      <c r="P374" t="b">
        <v>1</v>
      </c>
      <c r="Q374" t="s">
        <v>42</v>
      </c>
      <c r="R374">
        <f t="shared" si="23"/>
        <v>84.757396449704146</v>
      </c>
      <c r="S374" t="str" cm="1">
        <f t="array" ref="S374:T374">_xlfn.TEXTSPLIT(Q374, 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6">
        <f t="shared" si="20"/>
        <v>6.3018222222222224</v>
      </c>
      <c r="G375" t="s">
        <v>20</v>
      </c>
      <c r="H375">
        <v>2106</v>
      </c>
      <c r="I375" t="s">
        <v>21</v>
      </c>
      <c r="J375" t="s">
        <v>22</v>
      </c>
      <c r="K375">
        <v>1502946000</v>
      </c>
      <c r="L375">
        <v>1503637200</v>
      </c>
      <c r="M375" s="9">
        <f t="shared" si="21"/>
        <v>42964.208333333328</v>
      </c>
      <c r="N375" s="9">
        <f t="shared" si="22"/>
        <v>42972.208333333328</v>
      </c>
      <c r="O375" t="b">
        <v>0</v>
      </c>
      <c r="P375" t="b">
        <v>0</v>
      </c>
      <c r="Q375" t="s">
        <v>33</v>
      </c>
      <c r="R375">
        <f t="shared" si="23"/>
        <v>78.010921177587846</v>
      </c>
      <c r="S375" t="str" cm="1">
        <f t="array" ref="S375:T375">_xlfn.TEXTSPLIT(Q375, 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6">
        <f t="shared" si="20"/>
        <v>-0.86814217443249697</v>
      </c>
      <c r="G376" t="s">
        <v>14</v>
      </c>
      <c r="H376">
        <v>441</v>
      </c>
      <c r="I376" t="s">
        <v>21</v>
      </c>
      <c r="J376" t="s">
        <v>22</v>
      </c>
      <c r="K376">
        <v>1547186400</v>
      </c>
      <c r="L376">
        <v>1547618400</v>
      </c>
      <c r="M376" s="9">
        <f t="shared" si="21"/>
        <v>43476.25</v>
      </c>
      <c r="N376" s="9">
        <f t="shared" si="22"/>
        <v>43481.25</v>
      </c>
      <c r="O376" t="b">
        <v>0</v>
      </c>
      <c r="P376" t="b">
        <v>1</v>
      </c>
      <c r="Q376" t="s">
        <v>42</v>
      </c>
      <c r="R376">
        <f t="shared" si="23"/>
        <v>50.05215419501134</v>
      </c>
      <c r="S376" t="str" cm="1">
        <f t="array" ref="S376:T376">_xlfn.TEXTSPLIT(Q376, 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6">
        <f t="shared" si="20"/>
        <v>-0.45222222222222225</v>
      </c>
      <c r="G377" t="s">
        <v>14</v>
      </c>
      <c r="H377">
        <v>25</v>
      </c>
      <c r="I377" t="s">
        <v>21</v>
      </c>
      <c r="J377" t="s">
        <v>22</v>
      </c>
      <c r="K377">
        <v>1444971600</v>
      </c>
      <c r="L377">
        <v>1449900000</v>
      </c>
      <c r="M377" s="9">
        <f t="shared" si="21"/>
        <v>42293.208333333328</v>
      </c>
      <c r="N377" s="9">
        <f t="shared" si="22"/>
        <v>42350.25</v>
      </c>
      <c r="O377" t="b">
        <v>0</v>
      </c>
      <c r="P377" t="b">
        <v>0</v>
      </c>
      <c r="Q377" t="s">
        <v>60</v>
      </c>
      <c r="R377">
        <f t="shared" si="23"/>
        <v>59.16</v>
      </c>
      <c r="S377" t="str" cm="1">
        <f t="array" ref="S377:T377">_xlfn.TEXTSPLIT(Q377, 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6">
        <f t="shared" si="20"/>
        <v>2.6102941176470589</v>
      </c>
      <c r="G378" t="s">
        <v>20</v>
      </c>
      <c r="H378">
        <v>131</v>
      </c>
      <c r="I378" t="s">
        <v>21</v>
      </c>
      <c r="J378" t="s">
        <v>22</v>
      </c>
      <c r="K378">
        <v>1404622800</v>
      </c>
      <c r="L378">
        <v>1405141200</v>
      </c>
      <c r="M378" s="9">
        <f t="shared" si="21"/>
        <v>41826.208333333336</v>
      </c>
      <c r="N378" s="9">
        <f t="shared" si="22"/>
        <v>41832.208333333336</v>
      </c>
      <c r="O378" t="b">
        <v>0</v>
      </c>
      <c r="P378" t="b">
        <v>0</v>
      </c>
      <c r="Q378" t="s">
        <v>23</v>
      </c>
      <c r="R378">
        <f t="shared" si="23"/>
        <v>93.702290076335885</v>
      </c>
      <c r="S378" t="str" cm="1">
        <f t="array" ref="S378:T378">_xlfn.TEXTSPLIT(Q378, 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6">
        <f t="shared" si="20"/>
        <v>-0.89742454728370225</v>
      </c>
      <c r="G379" t="s">
        <v>14</v>
      </c>
      <c r="H379">
        <v>127</v>
      </c>
      <c r="I379" t="s">
        <v>21</v>
      </c>
      <c r="J379" t="s">
        <v>22</v>
      </c>
      <c r="K379">
        <v>1571720400</v>
      </c>
      <c r="L379">
        <v>1572933600</v>
      </c>
      <c r="M379" s="9">
        <f t="shared" si="21"/>
        <v>43760.208333333328</v>
      </c>
      <c r="N379" s="9">
        <f t="shared" si="22"/>
        <v>43774.25</v>
      </c>
      <c r="O379" t="b">
        <v>0</v>
      </c>
      <c r="P379" t="b">
        <v>0</v>
      </c>
      <c r="Q379" t="s">
        <v>33</v>
      </c>
      <c r="R379">
        <f t="shared" si="23"/>
        <v>40.14173228346457</v>
      </c>
      <c r="S379" t="str" cm="1">
        <f t="array" ref="S379:T379">_xlfn.TEXTSPLIT(Q379, 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6">
        <f t="shared" si="20"/>
        <v>-0.86037037037037034</v>
      </c>
      <c r="G380" t="s">
        <v>14</v>
      </c>
      <c r="H380">
        <v>355</v>
      </c>
      <c r="I380" t="s">
        <v>21</v>
      </c>
      <c r="J380" t="s">
        <v>22</v>
      </c>
      <c r="K380">
        <v>1526878800</v>
      </c>
      <c r="L380">
        <v>1530162000</v>
      </c>
      <c r="M380" s="9">
        <f t="shared" si="21"/>
        <v>43241.208333333328</v>
      </c>
      <c r="N380" s="9">
        <f t="shared" si="22"/>
        <v>43279.208333333328</v>
      </c>
      <c r="O380" t="b">
        <v>0</v>
      </c>
      <c r="P380" t="b">
        <v>0</v>
      </c>
      <c r="Q380" t="s">
        <v>42</v>
      </c>
      <c r="R380">
        <f t="shared" si="23"/>
        <v>70.090140845070422</v>
      </c>
      <c r="S380" t="str" cm="1">
        <f t="array" ref="S380:T380">_xlfn.TEXTSPLIT(Q380, 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6">
        <f t="shared" si="20"/>
        <v>-0.5955555555555555</v>
      </c>
      <c r="G381" t="s">
        <v>14</v>
      </c>
      <c r="H381">
        <v>44</v>
      </c>
      <c r="I381" t="s">
        <v>40</v>
      </c>
      <c r="J381" t="s">
        <v>41</v>
      </c>
      <c r="K381">
        <v>1319691600</v>
      </c>
      <c r="L381">
        <v>1320904800</v>
      </c>
      <c r="M381" s="9">
        <f t="shared" si="21"/>
        <v>40843.208333333336</v>
      </c>
      <c r="N381" s="9">
        <f t="shared" si="22"/>
        <v>40857.25</v>
      </c>
      <c r="O381" t="b">
        <v>0</v>
      </c>
      <c r="P381" t="b">
        <v>0</v>
      </c>
      <c r="Q381" t="s">
        <v>33</v>
      </c>
      <c r="R381">
        <f t="shared" si="23"/>
        <v>66.181818181818187</v>
      </c>
      <c r="S381" t="str" cm="1">
        <f t="array" ref="S381:T381">_xlfn.TEXTSPLIT(Q381, 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6">
        <f t="shared" si="20"/>
        <v>0.60319999999999996</v>
      </c>
      <c r="G382" t="s">
        <v>20</v>
      </c>
      <c r="H382">
        <v>84</v>
      </c>
      <c r="I382" t="s">
        <v>21</v>
      </c>
      <c r="J382" t="s">
        <v>22</v>
      </c>
      <c r="K382">
        <v>1371963600</v>
      </c>
      <c r="L382">
        <v>1372395600</v>
      </c>
      <c r="M382" s="9">
        <f t="shared" si="21"/>
        <v>41448.208333333336</v>
      </c>
      <c r="N382" s="9">
        <f t="shared" si="22"/>
        <v>41453.208333333336</v>
      </c>
      <c r="O382" t="b">
        <v>0</v>
      </c>
      <c r="P382" t="b">
        <v>0</v>
      </c>
      <c r="Q382" t="s">
        <v>33</v>
      </c>
      <c r="R382">
        <f t="shared" si="23"/>
        <v>47.714285714285715</v>
      </c>
      <c r="S382" t="str" cm="1">
        <f t="array" ref="S382:T382">_xlfn.TEXTSPLIT(Q382, 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6">
        <f t="shared" si="20"/>
        <v>0.8394339622641509</v>
      </c>
      <c r="G383" t="s">
        <v>20</v>
      </c>
      <c r="H383">
        <v>155</v>
      </c>
      <c r="I383" t="s">
        <v>21</v>
      </c>
      <c r="J383" t="s">
        <v>22</v>
      </c>
      <c r="K383">
        <v>1433739600</v>
      </c>
      <c r="L383">
        <v>1437714000</v>
      </c>
      <c r="M383" s="9">
        <f t="shared" si="21"/>
        <v>42163.208333333328</v>
      </c>
      <c r="N383" s="9">
        <f t="shared" si="22"/>
        <v>42209.208333333328</v>
      </c>
      <c r="O383" t="b">
        <v>0</v>
      </c>
      <c r="P383" t="b">
        <v>0</v>
      </c>
      <c r="Q383" t="s">
        <v>33</v>
      </c>
      <c r="R383">
        <f t="shared" si="23"/>
        <v>62.896774193548389</v>
      </c>
      <c r="S383" t="str" cm="1">
        <f t="array" ref="S383:T383">_xlfn.TEXTSPLIT(Q383, 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6">
        <f t="shared" si="20"/>
        <v>-0.36230769230769233</v>
      </c>
      <c r="G384" t="s">
        <v>14</v>
      </c>
      <c r="H384">
        <v>67</v>
      </c>
      <c r="I384" t="s">
        <v>21</v>
      </c>
      <c r="J384" t="s">
        <v>22</v>
      </c>
      <c r="K384">
        <v>1508130000</v>
      </c>
      <c r="L384">
        <v>1509771600</v>
      </c>
      <c r="M384" s="9">
        <f t="shared" si="21"/>
        <v>43024.208333333328</v>
      </c>
      <c r="N384" s="9">
        <f t="shared" si="22"/>
        <v>43043.208333333328</v>
      </c>
      <c r="O384" t="b">
        <v>0</v>
      </c>
      <c r="P384" t="b">
        <v>0</v>
      </c>
      <c r="Q384" t="s">
        <v>122</v>
      </c>
      <c r="R384">
        <f t="shared" si="23"/>
        <v>86.611940298507463</v>
      </c>
      <c r="S384" t="str" cm="1">
        <f t="array" ref="S384:T384">_xlfn.TEXTSPLIT(Q384, 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6">
        <f t="shared" si="20"/>
        <v>1.2538095238095237</v>
      </c>
      <c r="G385" t="s">
        <v>20</v>
      </c>
      <c r="H385">
        <v>189</v>
      </c>
      <c r="I385" t="s">
        <v>21</v>
      </c>
      <c r="J385" t="s">
        <v>22</v>
      </c>
      <c r="K385">
        <v>1550037600</v>
      </c>
      <c r="L385">
        <v>1550556000</v>
      </c>
      <c r="M385" s="9">
        <f t="shared" si="21"/>
        <v>43509.25</v>
      </c>
      <c r="N385" s="9">
        <f t="shared" si="22"/>
        <v>43515.25</v>
      </c>
      <c r="O385" t="b">
        <v>0</v>
      </c>
      <c r="P385" t="b">
        <v>1</v>
      </c>
      <c r="Q385" t="s">
        <v>17</v>
      </c>
      <c r="R385">
        <f t="shared" si="23"/>
        <v>75.126984126984127</v>
      </c>
      <c r="S385" t="str" cm="1">
        <f t="array" ref="S385:T385">_xlfn.TEXTSPLIT(Q385, 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6">
        <f t="shared" ref="F386:F449" si="24">(E386-D386)/D386</f>
        <v>0.72009615384615389</v>
      </c>
      <c r="G386" t="s">
        <v>20</v>
      </c>
      <c r="H386">
        <v>4799</v>
      </c>
      <c r="I386" t="s">
        <v>21</v>
      </c>
      <c r="J386" t="s">
        <v>22</v>
      </c>
      <c r="K386">
        <v>1486706400</v>
      </c>
      <c r="L386">
        <v>1489039200</v>
      </c>
      <c r="M386" s="9">
        <f t="shared" si="21"/>
        <v>42776.25</v>
      </c>
      <c r="N386" s="9">
        <f t="shared" si="22"/>
        <v>42803.25</v>
      </c>
      <c r="O386" t="b">
        <v>1</v>
      </c>
      <c r="P386" t="b">
        <v>1</v>
      </c>
      <c r="Q386" t="s">
        <v>42</v>
      </c>
      <c r="R386">
        <f t="shared" si="23"/>
        <v>41.004167534903104</v>
      </c>
      <c r="S386" t="str" cm="1">
        <f t="array" ref="S386:T386">_xlfn.TEXTSPLIT(Q386, 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6">
        <f t="shared" si="24"/>
        <v>0.46167095115681234</v>
      </c>
      <c r="G387" t="s">
        <v>20</v>
      </c>
      <c r="H387">
        <v>1137</v>
      </c>
      <c r="I387" t="s">
        <v>21</v>
      </c>
      <c r="J387" t="s">
        <v>22</v>
      </c>
      <c r="K387">
        <v>1553835600</v>
      </c>
      <c r="L387">
        <v>1556600400</v>
      </c>
      <c r="M387" s="9">
        <f t="shared" ref="M387:M450" si="25">(((K387/60)/60)/24)+DATE(1970,1,1)</f>
        <v>43553.208333333328</v>
      </c>
      <c r="N387" s="9">
        <f t="shared" ref="N387:N450" si="26">(((L387/60)/60)/24)+DATE(1970,1,1)</f>
        <v>43585.208333333328</v>
      </c>
      <c r="O387" t="b">
        <v>0</v>
      </c>
      <c r="P387" t="b">
        <v>0</v>
      </c>
      <c r="Q387" t="s">
        <v>68</v>
      </c>
      <c r="R387">
        <f t="shared" ref="R387:R450" si="27">IF(H387&gt;0,E387/H387,0)</f>
        <v>50.007915567282325</v>
      </c>
      <c r="S387" t="str" cm="1">
        <f t="array" ref="S387:T387">_xlfn.TEXTSPLIT(Q387, 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6">
        <f t="shared" si="24"/>
        <v>-0.23576383763837638</v>
      </c>
      <c r="G388" t="s">
        <v>14</v>
      </c>
      <c r="H388">
        <v>1068</v>
      </c>
      <c r="I388" t="s">
        <v>21</v>
      </c>
      <c r="J388" t="s">
        <v>22</v>
      </c>
      <c r="K388">
        <v>1277528400</v>
      </c>
      <c r="L388">
        <v>1278565200</v>
      </c>
      <c r="M388" s="9">
        <f t="shared" si="25"/>
        <v>40355.208333333336</v>
      </c>
      <c r="N388" s="9">
        <f t="shared" si="26"/>
        <v>40367.208333333336</v>
      </c>
      <c r="O388" t="b">
        <v>0</v>
      </c>
      <c r="P388" t="b">
        <v>0</v>
      </c>
      <c r="Q388" t="s">
        <v>33</v>
      </c>
      <c r="R388">
        <f t="shared" si="27"/>
        <v>96.960674157303373</v>
      </c>
      <c r="S388" t="str" cm="1">
        <f t="array" ref="S388:T388">_xlfn.TEXTSPLIT(Q388, 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6">
        <f t="shared" si="24"/>
        <v>-0.60738532110091747</v>
      </c>
      <c r="G389" t="s">
        <v>14</v>
      </c>
      <c r="H389">
        <v>424</v>
      </c>
      <c r="I389" t="s">
        <v>21</v>
      </c>
      <c r="J389" t="s">
        <v>22</v>
      </c>
      <c r="K389">
        <v>1339477200</v>
      </c>
      <c r="L389">
        <v>1339909200</v>
      </c>
      <c r="M389" s="9">
        <f t="shared" si="25"/>
        <v>41072.208333333336</v>
      </c>
      <c r="N389" s="9">
        <f t="shared" si="26"/>
        <v>41077.208333333336</v>
      </c>
      <c r="O389" t="b">
        <v>0</v>
      </c>
      <c r="P389" t="b">
        <v>0</v>
      </c>
      <c r="Q389" t="s">
        <v>65</v>
      </c>
      <c r="R389">
        <f t="shared" si="27"/>
        <v>100.93160377358491</v>
      </c>
      <c r="S389" t="str" cm="1">
        <f t="array" ref="S389:T389">_xlfn.TEXTSPLIT(Q389, 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6">
        <f t="shared" si="24"/>
        <v>-0.88729965156794421</v>
      </c>
      <c r="G390" t="s">
        <v>74</v>
      </c>
      <c r="H390">
        <v>145</v>
      </c>
      <c r="I390" t="s">
        <v>98</v>
      </c>
      <c r="J390" t="s">
        <v>99</v>
      </c>
      <c r="K390">
        <v>1325656800</v>
      </c>
      <c r="L390">
        <v>1325829600</v>
      </c>
      <c r="M390" s="9">
        <f t="shared" si="25"/>
        <v>40912.25</v>
      </c>
      <c r="N390" s="9">
        <f t="shared" si="26"/>
        <v>40914.25</v>
      </c>
      <c r="O390" t="b">
        <v>0</v>
      </c>
      <c r="P390" t="b">
        <v>0</v>
      </c>
      <c r="Q390" t="s">
        <v>60</v>
      </c>
      <c r="R390">
        <f t="shared" si="27"/>
        <v>89.227586206896547</v>
      </c>
      <c r="S390" t="str" cm="1">
        <f t="array" ref="S390:T390">_xlfn.TEXTSPLIT(Q390, 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6">
        <f t="shared" si="24"/>
        <v>0.22110843373493977</v>
      </c>
      <c r="G391" t="s">
        <v>20</v>
      </c>
      <c r="H391">
        <v>1152</v>
      </c>
      <c r="I391" t="s">
        <v>21</v>
      </c>
      <c r="J391" t="s">
        <v>22</v>
      </c>
      <c r="K391">
        <v>1288242000</v>
      </c>
      <c r="L391">
        <v>1290578400</v>
      </c>
      <c r="M391" s="9">
        <f t="shared" si="25"/>
        <v>40479.208333333336</v>
      </c>
      <c r="N391" s="9">
        <f t="shared" si="26"/>
        <v>40506.25</v>
      </c>
      <c r="O391" t="b">
        <v>0</v>
      </c>
      <c r="P391" t="b">
        <v>0</v>
      </c>
      <c r="Q391" t="s">
        <v>33</v>
      </c>
      <c r="R391">
        <f t="shared" si="27"/>
        <v>87.979166666666671</v>
      </c>
      <c r="S391" t="str" cm="1">
        <f t="array" ref="S391:T391">_xlfn.TEXTSPLIT(Q391, 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6">
        <f t="shared" si="24"/>
        <v>0.86541666666666661</v>
      </c>
      <c r="G392" t="s">
        <v>20</v>
      </c>
      <c r="H392">
        <v>50</v>
      </c>
      <c r="I392" t="s">
        <v>21</v>
      </c>
      <c r="J392" t="s">
        <v>22</v>
      </c>
      <c r="K392">
        <v>1379048400</v>
      </c>
      <c r="L392">
        <v>1380344400</v>
      </c>
      <c r="M392" s="9">
        <f t="shared" si="25"/>
        <v>41530.208333333336</v>
      </c>
      <c r="N392" s="9">
        <f t="shared" si="26"/>
        <v>41545.208333333336</v>
      </c>
      <c r="O392" t="b">
        <v>0</v>
      </c>
      <c r="P392" t="b">
        <v>0</v>
      </c>
      <c r="Q392" t="s">
        <v>122</v>
      </c>
      <c r="R392">
        <f t="shared" si="27"/>
        <v>89.54</v>
      </c>
      <c r="S392" t="str" cm="1">
        <f t="array" ref="S392:T392">_xlfn.TEXTSPLIT(Q392, 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6">
        <f t="shared" si="24"/>
        <v>-0.92726821192052977</v>
      </c>
      <c r="G393" t="s">
        <v>14</v>
      </c>
      <c r="H393">
        <v>151</v>
      </c>
      <c r="I393" t="s">
        <v>21</v>
      </c>
      <c r="J393" t="s">
        <v>22</v>
      </c>
      <c r="K393">
        <v>1389679200</v>
      </c>
      <c r="L393">
        <v>1389852000</v>
      </c>
      <c r="M393" s="9">
        <f t="shared" si="25"/>
        <v>41653.25</v>
      </c>
      <c r="N393" s="9">
        <f t="shared" si="26"/>
        <v>41655.25</v>
      </c>
      <c r="O393" t="b">
        <v>0</v>
      </c>
      <c r="P393" t="b">
        <v>0</v>
      </c>
      <c r="Q393" t="s">
        <v>68</v>
      </c>
      <c r="R393">
        <f t="shared" si="27"/>
        <v>29.09271523178808</v>
      </c>
      <c r="S393" t="str" cm="1">
        <f t="array" ref="S393:T393">_xlfn.TEXTSPLIT(Q393, 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6">
        <f t="shared" si="24"/>
        <v>-0.34357628765792031</v>
      </c>
      <c r="G394" t="s">
        <v>14</v>
      </c>
      <c r="H394">
        <v>1608</v>
      </c>
      <c r="I394" t="s">
        <v>21</v>
      </c>
      <c r="J394" t="s">
        <v>22</v>
      </c>
      <c r="K394">
        <v>1294293600</v>
      </c>
      <c r="L394">
        <v>1294466400</v>
      </c>
      <c r="M394" s="9">
        <f t="shared" si="25"/>
        <v>40549.25</v>
      </c>
      <c r="N394" s="9">
        <f t="shared" si="26"/>
        <v>40551.25</v>
      </c>
      <c r="O394" t="b">
        <v>0</v>
      </c>
      <c r="P394" t="b">
        <v>0</v>
      </c>
      <c r="Q394" t="s">
        <v>65</v>
      </c>
      <c r="R394">
        <f t="shared" si="27"/>
        <v>42.006218905472636</v>
      </c>
      <c r="S394" t="str" cm="1">
        <f t="array" ref="S394:T394">_xlfn.TEXTSPLIT(Q394, 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6">
        <f t="shared" si="24"/>
        <v>1.2896178343949045</v>
      </c>
      <c r="G395" t="s">
        <v>20</v>
      </c>
      <c r="H395">
        <v>3059</v>
      </c>
      <c r="I395" t="s">
        <v>15</v>
      </c>
      <c r="J395" t="s">
        <v>16</v>
      </c>
      <c r="K395">
        <v>1500267600</v>
      </c>
      <c r="L395">
        <v>1500354000</v>
      </c>
      <c r="M395" s="9">
        <f t="shared" si="25"/>
        <v>42933.208333333328</v>
      </c>
      <c r="N395" s="9">
        <f t="shared" si="26"/>
        <v>42934.208333333328</v>
      </c>
      <c r="O395" t="b">
        <v>0</v>
      </c>
      <c r="P395" t="b">
        <v>0</v>
      </c>
      <c r="Q395" t="s">
        <v>159</v>
      </c>
      <c r="R395">
        <f t="shared" si="27"/>
        <v>47.004903563255965</v>
      </c>
      <c r="S395" t="str" cm="1">
        <f t="array" ref="S395:T395">_xlfn.TEXTSPLIT(Q395, 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6">
        <f t="shared" si="24"/>
        <v>3.6937500000000001</v>
      </c>
      <c r="G396" t="s">
        <v>20</v>
      </c>
      <c r="H396">
        <v>34</v>
      </c>
      <c r="I396" t="s">
        <v>21</v>
      </c>
      <c r="J396" t="s">
        <v>22</v>
      </c>
      <c r="K396">
        <v>1375074000</v>
      </c>
      <c r="L396">
        <v>1375938000</v>
      </c>
      <c r="M396" s="9">
        <f t="shared" si="25"/>
        <v>41484.208333333336</v>
      </c>
      <c r="N396" s="9">
        <f t="shared" si="26"/>
        <v>41494.208333333336</v>
      </c>
      <c r="O396" t="b">
        <v>0</v>
      </c>
      <c r="P396" t="b">
        <v>1</v>
      </c>
      <c r="Q396" t="s">
        <v>42</v>
      </c>
      <c r="R396">
        <f t="shared" si="27"/>
        <v>110.44117647058823</v>
      </c>
      <c r="S396" t="str" cm="1">
        <f t="array" ref="S396:T396">_xlfn.TEXTSPLIT(Q396, 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6">
        <f t="shared" si="24"/>
        <v>0.30112676056338028</v>
      </c>
      <c r="G397" t="s">
        <v>20</v>
      </c>
      <c r="H397">
        <v>220</v>
      </c>
      <c r="I397" t="s">
        <v>21</v>
      </c>
      <c r="J397" t="s">
        <v>22</v>
      </c>
      <c r="K397">
        <v>1323324000</v>
      </c>
      <c r="L397">
        <v>1323410400</v>
      </c>
      <c r="M397" s="9">
        <f t="shared" si="25"/>
        <v>40885.25</v>
      </c>
      <c r="N397" s="9">
        <f t="shared" si="26"/>
        <v>40886.25</v>
      </c>
      <c r="O397" t="b">
        <v>1</v>
      </c>
      <c r="P397" t="b">
        <v>0</v>
      </c>
      <c r="Q397" t="s">
        <v>33</v>
      </c>
      <c r="R397">
        <f t="shared" si="27"/>
        <v>41.990909090909092</v>
      </c>
      <c r="S397" t="str" cm="1">
        <f t="array" ref="S397:T397">_xlfn.TEXTSPLIT(Q397, 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6">
        <f t="shared" si="24"/>
        <v>0.67054229934924081</v>
      </c>
      <c r="G398" t="s">
        <v>20</v>
      </c>
      <c r="H398">
        <v>1604</v>
      </c>
      <c r="I398" t="s">
        <v>26</v>
      </c>
      <c r="J398" t="s">
        <v>27</v>
      </c>
      <c r="K398">
        <v>1538715600</v>
      </c>
      <c r="L398">
        <v>1539406800</v>
      </c>
      <c r="M398" s="9">
        <f t="shared" si="25"/>
        <v>43378.208333333328</v>
      </c>
      <c r="N398" s="9">
        <f t="shared" si="26"/>
        <v>43386.208333333328</v>
      </c>
      <c r="O398" t="b">
        <v>0</v>
      </c>
      <c r="P398" t="b">
        <v>0</v>
      </c>
      <c r="Q398" t="s">
        <v>53</v>
      </c>
      <c r="R398">
        <f t="shared" si="27"/>
        <v>48.012468827930178</v>
      </c>
      <c r="S398" t="str" cm="1">
        <f t="array" ref="S398:T398">_xlfn.TEXTSPLIT(Q398, 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6">
        <f t="shared" si="24"/>
        <v>0.73864197530864195</v>
      </c>
      <c r="G399" t="s">
        <v>20</v>
      </c>
      <c r="H399">
        <v>454</v>
      </c>
      <c r="I399" t="s">
        <v>21</v>
      </c>
      <c r="J399" t="s">
        <v>22</v>
      </c>
      <c r="K399">
        <v>1369285200</v>
      </c>
      <c r="L399">
        <v>1369803600</v>
      </c>
      <c r="M399" s="9">
        <f t="shared" si="25"/>
        <v>41417.208333333336</v>
      </c>
      <c r="N399" s="9">
        <f t="shared" si="26"/>
        <v>41423.208333333336</v>
      </c>
      <c r="O399" t="b">
        <v>0</v>
      </c>
      <c r="P399" t="b">
        <v>0</v>
      </c>
      <c r="Q399" t="s">
        <v>23</v>
      </c>
      <c r="R399">
        <f t="shared" si="27"/>
        <v>31.019823788546255</v>
      </c>
      <c r="S399" t="str" cm="1">
        <f t="array" ref="S399:T399">_xlfn.TEXTSPLIT(Q399, 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6">
        <f t="shared" si="24"/>
        <v>6.1776470588235295</v>
      </c>
      <c r="G400" t="s">
        <v>20</v>
      </c>
      <c r="H400">
        <v>123</v>
      </c>
      <c r="I400" t="s">
        <v>107</v>
      </c>
      <c r="J400" t="s">
        <v>108</v>
      </c>
      <c r="K400">
        <v>1525755600</v>
      </c>
      <c r="L400">
        <v>1525928400</v>
      </c>
      <c r="M400" s="9">
        <f t="shared" si="25"/>
        <v>43228.208333333328</v>
      </c>
      <c r="N400" s="9">
        <f t="shared" si="26"/>
        <v>43230.208333333328</v>
      </c>
      <c r="O400" t="b">
        <v>0</v>
      </c>
      <c r="P400" t="b">
        <v>1</v>
      </c>
      <c r="Q400" t="s">
        <v>71</v>
      </c>
      <c r="R400">
        <f t="shared" si="27"/>
        <v>99.203252032520325</v>
      </c>
      <c r="S400" t="str" cm="1">
        <f t="array" ref="S400:T400">_xlfn.TEXTSPLIT(Q400, 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6">
        <f t="shared" si="24"/>
        <v>-0.36149023638232269</v>
      </c>
      <c r="G401" t="s">
        <v>14</v>
      </c>
      <c r="H401">
        <v>941</v>
      </c>
      <c r="I401" t="s">
        <v>21</v>
      </c>
      <c r="J401" t="s">
        <v>22</v>
      </c>
      <c r="K401">
        <v>1296626400</v>
      </c>
      <c r="L401">
        <v>1297231200</v>
      </c>
      <c r="M401" s="9">
        <f t="shared" si="25"/>
        <v>40576.25</v>
      </c>
      <c r="N401" s="9">
        <f t="shared" si="26"/>
        <v>40583.25</v>
      </c>
      <c r="O401" t="b">
        <v>0</v>
      </c>
      <c r="P401" t="b">
        <v>0</v>
      </c>
      <c r="Q401" t="s">
        <v>60</v>
      </c>
      <c r="R401">
        <f t="shared" si="27"/>
        <v>66.022316684378325</v>
      </c>
      <c r="S401" t="str" cm="1">
        <f t="array" ref="S401:T401">_xlfn.TEXTSPLIT(Q401, 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6">
        <f t="shared" si="24"/>
        <v>-0.98</v>
      </c>
      <c r="G402" t="s">
        <v>14</v>
      </c>
      <c r="H402">
        <v>1</v>
      </c>
      <c r="I402" t="s">
        <v>21</v>
      </c>
      <c r="J402" t="s">
        <v>22</v>
      </c>
      <c r="K402">
        <v>1376629200</v>
      </c>
      <c r="L402">
        <v>1378530000</v>
      </c>
      <c r="M402" s="9">
        <f t="shared" si="25"/>
        <v>41502.208333333336</v>
      </c>
      <c r="N402" s="9">
        <f t="shared" si="26"/>
        <v>41524.208333333336</v>
      </c>
      <c r="O402" t="b">
        <v>0</v>
      </c>
      <c r="P402" t="b">
        <v>1</v>
      </c>
      <c r="Q402" t="s">
        <v>122</v>
      </c>
      <c r="R402">
        <f t="shared" si="27"/>
        <v>2</v>
      </c>
      <c r="S402" t="str" cm="1">
        <f t="array" ref="S402:T402">_xlfn.TEXTSPLIT(Q402, 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6">
        <f t="shared" si="24"/>
        <v>14.302222222222222</v>
      </c>
      <c r="G403" t="s">
        <v>20</v>
      </c>
      <c r="H403">
        <v>299</v>
      </c>
      <c r="I403" t="s">
        <v>21</v>
      </c>
      <c r="J403" t="s">
        <v>22</v>
      </c>
      <c r="K403">
        <v>1572152400</v>
      </c>
      <c r="L403">
        <v>1572152400</v>
      </c>
      <c r="M403" s="9">
        <f t="shared" si="25"/>
        <v>43765.208333333328</v>
      </c>
      <c r="N403" s="9">
        <f t="shared" si="26"/>
        <v>43765.208333333328</v>
      </c>
      <c r="O403" t="b">
        <v>0</v>
      </c>
      <c r="P403" t="b">
        <v>0</v>
      </c>
      <c r="Q403" t="s">
        <v>33</v>
      </c>
      <c r="R403">
        <f t="shared" si="27"/>
        <v>46.060200668896321</v>
      </c>
      <c r="S403" t="str" cm="1">
        <f t="array" ref="S403:T403">_xlfn.TEXTSPLIT(Q403, 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6">
        <f t="shared" si="24"/>
        <v>-0.59643835616438357</v>
      </c>
      <c r="G404" t="s">
        <v>14</v>
      </c>
      <c r="H404">
        <v>40</v>
      </c>
      <c r="I404" t="s">
        <v>21</v>
      </c>
      <c r="J404" t="s">
        <v>22</v>
      </c>
      <c r="K404">
        <v>1325829600</v>
      </c>
      <c r="L404">
        <v>1329890400</v>
      </c>
      <c r="M404" s="9">
        <f t="shared" si="25"/>
        <v>40914.25</v>
      </c>
      <c r="N404" s="9">
        <f t="shared" si="26"/>
        <v>40961.25</v>
      </c>
      <c r="O404" t="b">
        <v>0</v>
      </c>
      <c r="P404" t="b">
        <v>1</v>
      </c>
      <c r="Q404" t="s">
        <v>100</v>
      </c>
      <c r="R404">
        <f t="shared" si="27"/>
        <v>73.650000000000006</v>
      </c>
      <c r="S404" t="str" cm="1">
        <f t="array" ref="S404:T404">_xlfn.TEXTSPLIT(Q404, 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6">
        <f t="shared" si="24"/>
        <v>-0.13779366700715015</v>
      </c>
      <c r="G405" t="s">
        <v>14</v>
      </c>
      <c r="H405">
        <v>3015</v>
      </c>
      <c r="I405" t="s">
        <v>15</v>
      </c>
      <c r="J405" t="s">
        <v>16</v>
      </c>
      <c r="K405">
        <v>1273640400</v>
      </c>
      <c r="L405">
        <v>1276750800</v>
      </c>
      <c r="M405" s="9">
        <f t="shared" si="25"/>
        <v>40310.208333333336</v>
      </c>
      <c r="N405" s="9">
        <f t="shared" si="26"/>
        <v>40346.208333333336</v>
      </c>
      <c r="O405" t="b">
        <v>0</v>
      </c>
      <c r="P405" t="b">
        <v>1</v>
      </c>
      <c r="Q405" t="s">
        <v>33</v>
      </c>
      <c r="R405">
        <f t="shared" si="27"/>
        <v>55.99336650082919</v>
      </c>
      <c r="S405" t="str" cm="1">
        <f t="array" ref="S405:T405">_xlfn.TEXTSPLIT(Q405, 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6">
        <f t="shared" si="24"/>
        <v>2.1558486707566464</v>
      </c>
      <c r="G406" t="s">
        <v>20</v>
      </c>
      <c r="H406">
        <v>2237</v>
      </c>
      <c r="I406" t="s">
        <v>21</v>
      </c>
      <c r="J406" t="s">
        <v>22</v>
      </c>
      <c r="K406">
        <v>1510639200</v>
      </c>
      <c r="L406">
        <v>1510898400</v>
      </c>
      <c r="M406" s="9">
        <f t="shared" si="25"/>
        <v>43053.25</v>
      </c>
      <c r="N406" s="9">
        <f t="shared" si="26"/>
        <v>43056.25</v>
      </c>
      <c r="O406" t="b">
        <v>0</v>
      </c>
      <c r="P406" t="b">
        <v>0</v>
      </c>
      <c r="Q406" t="s">
        <v>33</v>
      </c>
      <c r="R406">
        <f t="shared" si="27"/>
        <v>68.985695127402778</v>
      </c>
      <c r="S406" t="str" cm="1">
        <f t="array" ref="S406:T406">_xlfn.TEXTSPLIT(Q406, 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6">
        <f t="shared" si="24"/>
        <v>-0.10381756756756756</v>
      </c>
      <c r="G407" t="s">
        <v>14</v>
      </c>
      <c r="H407">
        <v>435</v>
      </c>
      <c r="I407" t="s">
        <v>21</v>
      </c>
      <c r="J407" t="s">
        <v>22</v>
      </c>
      <c r="K407">
        <v>1528088400</v>
      </c>
      <c r="L407">
        <v>1532408400</v>
      </c>
      <c r="M407" s="9">
        <f t="shared" si="25"/>
        <v>43255.208333333328</v>
      </c>
      <c r="N407" s="9">
        <f t="shared" si="26"/>
        <v>43305.208333333328</v>
      </c>
      <c r="O407" t="b">
        <v>0</v>
      </c>
      <c r="P407" t="b">
        <v>0</v>
      </c>
      <c r="Q407" t="s">
        <v>33</v>
      </c>
      <c r="R407">
        <f t="shared" si="27"/>
        <v>60.981609195402299</v>
      </c>
      <c r="S407" t="str" cm="1">
        <f t="array" ref="S407:T407">_xlfn.TEXTSPLIT(Q407, 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6">
        <f t="shared" si="24"/>
        <v>0.82145038167938933</v>
      </c>
      <c r="G408" t="s">
        <v>20</v>
      </c>
      <c r="H408">
        <v>645</v>
      </c>
      <c r="I408" t="s">
        <v>21</v>
      </c>
      <c r="J408" t="s">
        <v>22</v>
      </c>
      <c r="K408">
        <v>1359525600</v>
      </c>
      <c r="L408">
        <v>1360562400</v>
      </c>
      <c r="M408" s="9">
        <f t="shared" si="25"/>
        <v>41304.25</v>
      </c>
      <c r="N408" s="9">
        <f t="shared" si="26"/>
        <v>41316.25</v>
      </c>
      <c r="O408" t="b">
        <v>1</v>
      </c>
      <c r="P408" t="b">
        <v>0</v>
      </c>
      <c r="Q408" t="s">
        <v>42</v>
      </c>
      <c r="R408">
        <f t="shared" si="27"/>
        <v>110.98139534883721</v>
      </c>
      <c r="S408" t="str" cm="1">
        <f t="array" ref="S408:T408">_xlfn.TEXTSPLIT(Q408, 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6">
        <f t="shared" si="24"/>
        <v>2.5588235294117645</v>
      </c>
      <c r="G409" t="s">
        <v>20</v>
      </c>
      <c r="H409">
        <v>484</v>
      </c>
      <c r="I409" t="s">
        <v>36</v>
      </c>
      <c r="J409" t="s">
        <v>37</v>
      </c>
      <c r="K409">
        <v>1570942800</v>
      </c>
      <c r="L409">
        <v>1571547600</v>
      </c>
      <c r="M409" s="9">
        <f t="shared" si="25"/>
        <v>43751.208333333328</v>
      </c>
      <c r="N409" s="9">
        <f t="shared" si="26"/>
        <v>43758.208333333328</v>
      </c>
      <c r="O409" t="b">
        <v>0</v>
      </c>
      <c r="P409" t="b">
        <v>0</v>
      </c>
      <c r="Q409" t="s">
        <v>33</v>
      </c>
      <c r="R409">
        <f t="shared" si="27"/>
        <v>25</v>
      </c>
      <c r="S409" t="str" cm="1">
        <f t="array" ref="S409:T409">_xlfn.TEXTSPLIT(Q409, 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6">
        <f t="shared" si="24"/>
        <v>0.31836956521739129</v>
      </c>
      <c r="G410" t="s">
        <v>20</v>
      </c>
      <c r="H410">
        <v>154</v>
      </c>
      <c r="I410" t="s">
        <v>15</v>
      </c>
      <c r="J410" t="s">
        <v>16</v>
      </c>
      <c r="K410">
        <v>1466398800</v>
      </c>
      <c r="L410">
        <v>1468126800</v>
      </c>
      <c r="M410" s="9">
        <f t="shared" si="25"/>
        <v>42541.208333333328</v>
      </c>
      <c r="N410" s="9">
        <f t="shared" si="26"/>
        <v>42561.208333333328</v>
      </c>
      <c r="O410" t="b">
        <v>0</v>
      </c>
      <c r="P410" t="b">
        <v>0</v>
      </c>
      <c r="Q410" t="s">
        <v>42</v>
      </c>
      <c r="R410">
        <f t="shared" si="27"/>
        <v>78.759740259740255</v>
      </c>
      <c r="S410" t="str" cm="1">
        <f t="array" ref="S410:T410">_xlfn.TEXTSPLIT(Q410, 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6">
        <f t="shared" si="24"/>
        <v>-0.53684365781710919</v>
      </c>
      <c r="G411" t="s">
        <v>14</v>
      </c>
      <c r="H411">
        <v>714</v>
      </c>
      <c r="I411" t="s">
        <v>21</v>
      </c>
      <c r="J411" t="s">
        <v>22</v>
      </c>
      <c r="K411">
        <v>1492491600</v>
      </c>
      <c r="L411">
        <v>1492837200</v>
      </c>
      <c r="M411" s="9">
        <f t="shared" si="25"/>
        <v>42843.208333333328</v>
      </c>
      <c r="N411" s="9">
        <f t="shared" si="26"/>
        <v>42847.208333333328</v>
      </c>
      <c r="O411" t="b">
        <v>0</v>
      </c>
      <c r="P411" t="b">
        <v>0</v>
      </c>
      <c r="Q411" t="s">
        <v>23</v>
      </c>
      <c r="R411">
        <f t="shared" si="27"/>
        <v>87.960784313725483</v>
      </c>
      <c r="S411" t="str" cm="1">
        <f t="array" ref="S411:T411">_xlfn.TEXTSPLIT(Q411, 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6">
        <f t="shared" si="24"/>
        <v>-0.63867273910214706</v>
      </c>
      <c r="G412" t="s">
        <v>47</v>
      </c>
      <c r="H412">
        <v>1111</v>
      </c>
      <c r="I412" t="s">
        <v>21</v>
      </c>
      <c r="J412" t="s">
        <v>22</v>
      </c>
      <c r="K412">
        <v>1430197200</v>
      </c>
      <c r="L412">
        <v>1430197200</v>
      </c>
      <c r="M412" s="9">
        <f t="shared" si="25"/>
        <v>42122.208333333328</v>
      </c>
      <c r="N412" s="9">
        <f t="shared" si="26"/>
        <v>42122.208333333328</v>
      </c>
      <c r="O412" t="b">
        <v>0</v>
      </c>
      <c r="P412" t="b">
        <v>0</v>
      </c>
      <c r="Q412" t="s">
        <v>292</v>
      </c>
      <c r="R412">
        <f t="shared" si="27"/>
        <v>49.987398739873989</v>
      </c>
      <c r="S412" t="str" cm="1">
        <f t="array" ref="S412:T412">_xlfn.TEXTSPLIT(Q412, 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6">
        <f t="shared" si="24"/>
        <v>4.6282051282051283E-2</v>
      </c>
      <c r="G413" t="s">
        <v>20</v>
      </c>
      <c r="H413">
        <v>82</v>
      </c>
      <c r="I413" t="s">
        <v>21</v>
      </c>
      <c r="J413" t="s">
        <v>22</v>
      </c>
      <c r="K413">
        <v>1496034000</v>
      </c>
      <c r="L413">
        <v>1496206800</v>
      </c>
      <c r="M413" s="9">
        <f t="shared" si="25"/>
        <v>42884.208333333328</v>
      </c>
      <c r="N413" s="9">
        <f t="shared" si="26"/>
        <v>42886.208333333328</v>
      </c>
      <c r="O413" t="b">
        <v>0</v>
      </c>
      <c r="P413" t="b">
        <v>0</v>
      </c>
      <c r="Q413" t="s">
        <v>33</v>
      </c>
      <c r="R413">
        <f t="shared" si="27"/>
        <v>99.524390243902445</v>
      </c>
      <c r="S413" t="str" cm="1">
        <f t="array" ref="S413:T413">_xlfn.TEXTSPLIT(Q413, 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6">
        <f t="shared" si="24"/>
        <v>5.6885714285714286</v>
      </c>
      <c r="G414" t="s">
        <v>20</v>
      </c>
      <c r="H414">
        <v>134</v>
      </c>
      <c r="I414" t="s">
        <v>21</v>
      </c>
      <c r="J414" t="s">
        <v>22</v>
      </c>
      <c r="K414">
        <v>1388728800</v>
      </c>
      <c r="L414">
        <v>1389592800</v>
      </c>
      <c r="M414" s="9">
        <f t="shared" si="25"/>
        <v>41642.25</v>
      </c>
      <c r="N414" s="9">
        <f t="shared" si="26"/>
        <v>41652.25</v>
      </c>
      <c r="O414" t="b">
        <v>0</v>
      </c>
      <c r="P414" t="b">
        <v>0</v>
      </c>
      <c r="Q414" t="s">
        <v>119</v>
      </c>
      <c r="R414">
        <f t="shared" si="27"/>
        <v>104.82089552238806</v>
      </c>
      <c r="S414" t="str" cm="1">
        <f t="array" ref="S414:T414">_xlfn.TEXTSPLIT(Q414, 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6">
        <f t="shared" si="24"/>
        <v>-0.37927176781002636</v>
      </c>
      <c r="G415" t="s">
        <v>47</v>
      </c>
      <c r="H415">
        <v>1089</v>
      </c>
      <c r="I415" t="s">
        <v>21</v>
      </c>
      <c r="J415" t="s">
        <v>22</v>
      </c>
      <c r="K415">
        <v>1543298400</v>
      </c>
      <c r="L415">
        <v>1545631200</v>
      </c>
      <c r="M415" s="9">
        <f t="shared" si="25"/>
        <v>43431.25</v>
      </c>
      <c r="N415" s="9">
        <f t="shared" si="26"/>
        <v>43458.25</v>
      </c>
      <c r="O415" t="b">
        <v>0</v>
      </c>
      <c r="P415" t="b">
        <v>0</v>
      </c>
      <c r="Q415" t="s">
        <v>71</v>
      </c>
      <c r="R415">
        <f t="shared" si="27"/>
        <v>108.01469237832875</v>
      </c>
      <c r="S415" t="str" cm="1">
        <f t="array" ref="S415:T415">_xlfn.TEXTSPLIT(Q415, 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6">
        <f t="shared" si="24"/>
        <v>-0.15300212539851221</v>
      </c>
      <c r="G416" t="s">
        <v>14</v>
      </c>
      <c r="H416">
        <v>5497</v>
      </c>
      <c r="I416" t="s">
        <v>21</v>
      </c>
      <c r="J416" t="s">
        <v>22</v>
      </c>
      <c r="K416">
        <v>1271739600</v>
      </c>
      <c r="L416">
        <v>1272430800</v>
      </c>
      <c r="M416" s="9">
        <f t="shared" si="25"/>
        <v>40288.208333333336</v>
      </c>
      <c r="N416" s="9">
        <f t="shared" si="26"/>
        <v>40296.208333333336</v>
      </c>
      <c r="O416" t="b">
        <v>0</v>
      </c>
      <c r="P416" t="b">
        <v>1</v>
      </c>
      <c r="Q416" t="s">
        <v>17</v>
      </c>
      <c r="R416">
        <f t="shared" si="27"/>
        <v>28.998544660724033</v>
      </c>
      <c r="S416" t="str" cm="1">
        <f t="array" ref="S416:T416">_xlfn.TEXTSPLIT(Q416, 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6">
        <f t="shared" si="24"/>
        <v>-0.88940969162995598</v>
      </c>
      <c r="G417" t="s">
        <v>14</v>
      </c>
      <c r="H417">
        <v>418</v>
      </c>
      <c r="I417" t="s">
        <v>21</v>
      </c>
      <c r="J417" t="s">
        <v>22</v>
      </c>
      <c r="K417">
        <v>1326434400</v>
      </c>
      <c r="L417">
        <v>1327903200</v>
      </c>
      <c r="M417" s="9">
        <f t="shared" si="25"/>
        <v>40921.25</v>
      </c>
      <c r="N417" s="9">
        <f t="shared" si="26"/>
        <v>40938.25</v>
      </c>
      <c r="O417" t="b">
        <v>0</v>
      </c>
      <c r="P417" t="b">
        <v>0</v>
      </c>
      <c r="Q417" t="s">
        <v>33</v>
      </c>
      <c r="R417">
        <f t="shared" si="27"/>
        <v>30.028708133971293</v>
      </c>
      <c r="S417" t="str" cm="1">
        <f t="array" ref="S417:T417">_xlfn.TEXTSPLIT(Q417, 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6">
        <f t="shared" si="24"/>
        <v>-0.56161218424962855</v>
      </c>
      <c r="G418" t="s">
        <v>14</v>
      </c>
      <c r="H418">
        <v>1439</v>
      </c>
      <c r="I418" t="s">
        <v>21</v>
      </c>
      <c r="J418" t="s">
        <v>22</v>
      </c>
      <c r="K418">
        <v>1295244000</v>
      </c>
      <c r="L418">
        <v>1296021600</v>
      </c>
      <c r="M418" s="9">
        <f t="shared" si="25"/>
        <v>40560.25</v>
      </c>
      <c r="N418" s="9">
        <f t="shared" si="26"/>
        <v>40569.25</v>
      </c>
      <c r="O418" t="b">
        <v>0</v>
      </c>
      <c r="P418" t="b">
        <v>1</v>
      </c>
      <c r="Q418" t="s">
        <v>42</v>
      </c>
      <c r="R418">
        <f t="shared" si="27"/>
        <v>41.005559416261292</v>
      </c>
      <c r="S418" t="str" cm="1">
        <f t="array" ref="S418:T418">_xlfn.TEXTSPLIT(Q418, 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6">
        <f t="shared" si="24"/>
        <v>-0.44529411764705884</v>
      </c>
      <c r="G419" t="s">
        <v>14</v>
      </c>
      <c r="H419">
        <v>15</v>
      </c>
      <c r="I419" t="s">
        <v>21</v>
      </c>
      <c r="J419" t="s">
        <v>22</v>
      </c>
      <c r="K419">
        <v>1541221200</v>
      </c>
      <c r="L419">
        <v>1543298400</v>
      </c>
      <c r="M419" s="9">
        <f t="shared" si="25"/>
        <v>43407.208333333328</v>
      </c>
      <c r="N419" s="9">
        <f t="shared" si="26"/>
        <v>43431.25</v>
      </c>
      <c r="O419" t="b">
        <v>0</v>
      </c>
      <c r="P419" t="b">
        <v>0</v>
      </c>
      <c r="Q419" t="s">
        <v>33</v>
      </c>
      <c r="R419">
        <f t="shared" si="27"/>
        <v>62.866666666666667</v>
      </c>
      <c r="S419" t="str" cm="1">
        <f t="array" ref="S419:T419">_xlfn.TEXTSPLIT(Q419, 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6">
        <f t="shared" si="24"/>
        <v>-0.42600488698839339</v>
      </c>
      <c r="G420" t="s">
        <v>14</v>
      </c>
      <c r="H420">
        <v>1999</v>
      </c>
      <c r="I420" t="s">
        <v>15</v>
      </c>
      <c r="J420" t="s">
        <v>16</v>
      </c>
      <c r="K420">
        <v>1336280400</v>
      </c>
      <c r="L420">
        <v>1336366800</v>
      </c>
      <c r="M420" s="9">
        <f t="shared" si="25"/>
        <v>41035.208333333336</v>
      </c>
      <c r="N420" s="9">
        <f t="shared" si="26"/>
        <v>41036.208333333336</v>
      </c>
      <c r="O420" t="b">
        <v>0</v>
      </c>
      <c r="P420" t="b">
        <v>0</v>
      </c>
      <c r="Q420" t="s">
        <v>42</v>
      </c>
      <c r="R420">
        <f t="shared" si="27"/>
        <v>47.005002501250623</v>
      </c>
      <c r="S420" t="str" cm="1">
        <f t="array" ref="S420:T420">_xlfn.TEXTSPLIT(Q420, 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6">
        <f t="shared" si="24"/>
        <v>0.23434973637961334</v>
      </c>
      <c r="G421" t="s">
        <v>20</v>
      </c>
      <c r="H421">
        <v>5203</v>
      </c>
      <c r="I421" t="s">
        <v>21</v>
      </c>
      <c r="J421" t="s">
        <v>22</v>
      </c>
      <c r="K421">
        <v>1324533600</v>
      </c>
      <c r="L421">
        <v>1325052000</v>
      </c>
      <c r="M421" s="9">
        <f t="shared" si="25"/>
        <v>40899.25</v>
      </c>
      <c r="N421" s="9">
        <f t="shared" si="26"/>
        <v>40905.25</v>
      </c>
      <c r="O421" t="b">
        <v>0</v>
      </c>
      <c r="P421" t="b">
        <v>0</v>
      </c>
      <c r="Q421" t="s">
        <v>28</v>
      </c>
      <c r="R421">
        <f t="shared" si="27"/>
        <v>26.997693638285604</v>
      </c>
      <c r="S421" t="str" cm="1">
        <f t="array" ref="S421:T421">_xlfn.TEXTSPLIT(Q421, 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6">
        <f t="shared" si="24"/>
        <v>0.28460000000000002</v>
      </c>
      <c r="G422" t="s">
        <v>20</v>
      </c>
      <c r="H422">
        <v>94</v>
      </c>
      <c r="I422" t="s">
        <v>21</v>
      </c>
      <c r="J422" t="s">
        <v>22</v>
      </c>
      <c r="K422">
        <v>1498366800</v>
      </c>
      <c r="L422">
        <v>1499576400</v>
      </c>
      <c r="M422" s="9">
        <f t="shared" si="25"/>
        <v>42911.208333333328</v>
      </c>
      <c r="N422" s="9">
        <f t="shared" si="26"/>
        <v>42925.208333333328</v>
      </c>
      <c r="O422" t="b">
        <v>0</v>
      </c>
      <c r="P422" t="b">
        <v>0</v>
      </c>
      <c r="Q422" t="s">
        <v>33</v>
      </c>
      <c r="R422">
        <f t="shared" si="27"/>
        <v>68.329787234042556</v>
      </c>
      <c r="S422" t="str" cm="1">
        <f t="array" ref="S422:T422">_xlfn.TEXTSPLIT(Q422, 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6">
        <f t="shared" si="24"/>
        <v>-0.36010638297872338</v>
      </c>
      <c r="G423" t="s">
        <v>14</v>
      </c>
      <c r="H423">
        <v>118</v>
      </c>
      <c r="I423" t="s">
        <v>21</v>
      </c>
      <c r="J423" t="s">
        <v>22</v>
      </c>
      <c r="K423">
        <v>1498712400</v>
      </c>
      <c r="L423">
        <v>1501304400</v>
      </c>
      <c r="M423" s="9">
        <f t="shared" si="25"/>
        <v>42915.208333333328</v>
      </c>
      <c r="N423" s="9">
        <f t="shared" si="26"/>
        <v>42945.208333333328</v>
      </c>
      <c r="O423" t="b">
        <v>0</v>
      </c>
      <c r="P423" t="b">
        <v>1</v>
      </c>
      <c r="Q423" t="s">
        <v>65</v>
      </c>
      <c r="R423">
        <f t="shared" si="27"/>
        <v>50.974576271186443</v>
      </c>
      <c r="S423" t="str" cm="1">
        <f t="array" ref="S423:T423">_xlfn.TEXTSPLIT(Q423, 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6">
        <f t="shared" si="24"/>
        <v>0.27298850574712646</v>
      </c>
      <c r="G424" t="s">
        <v>20</v>
      </c>
      <c r="H424">
        <v>205</v>
      </c>
      <c r="I424" t="s">
        <v>21</v>
      </c>
      <c r="J424" t="s">
        <v>22</v>
      </c>
      <c r="K424">
        <v>1271480400</v>
      </c>
      <c r="L424">
        <v>1273208400</v>
      </c>
      <c r="M424" s="9">
        <f t="shared" si="25"/>
        <v>40285.208333333336</v>
      </c>
      <c r="N424" s="9">
        <f t="shared" si="26"/>
        <v>40305.208333333336</v>
      </c>
      <c r="O424" t="b">
        <v>0</v>
      </c>
      <c r="P424" t="b">
        <v>1</v>
      </c>
      <c r="Q424" t="s">
        <v>33</v>
      </c>
      <c r="R424">
        <f t="shared" si="27"/>
        <v>54.024390243902438</v>
      </c>
      <c r="S424" t="str" cm="1">
        <f t="array" ref="S424:T424">_xlfn.TEXTSPLIT(Q424, 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6">
        <f t="shared" si="24"/>
        <v>-0.89361975642760483</v>
      </c>
      <c r="G425" t="s">
        <v>14</v>
      </c>
      <c r="H425">
        <v>162</v>
      </c>
      <c r="I425" t="s">
        <v>21</v>
      </c>
      <c r="J425" t="s">
        <v>22</v>
      </c>
      <c r="K425">
        <v>1316667600</v>
      </c>
      <c r="L425">
        <v>1316840400</v>
      </c>
      <c r="M425" s="9">
        <f t="shared" si="25"/>
        <v>40808.208333333336</v>
      </c>
      <c r="N425" s="9">
        <f t="shared" si="26"/>
        <v>40810.208333333336</v>
      </c>
      <c r="O425" t="b">
        <v>0</v>
      </c>
      <c r="P425" t="b">
        <v>1</v>
      </c>
      <c r="Q425" t="s">
        <v>17</v>
      </c>
      <c r="R425">
        <f t="shared" si="27"/>
        <v>97.055555555555557</v>
      </c>
      <c r="S425" t="str" cm="1">
        <f t="array" ref="S425:T425">_xlfn.TEXTSPLIT(Q425, 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6">
        <f t="shared" si="24"/>
        <v>-0.59529411764705886</v>
      </c>
      <c r="G426" t="s">
        <v>14</v>
      </c>
      <c r="H426">
        <v>83</v>
      </c>
      <c r="I426" t="s">
        <v>21</v>
      </c>
      <c r="J426" t="s">
        <v>22</v>
      </c>
      <c r="K426">
        <v>1524027600</v>
      </c>
      <c r="L426">
        <v>1524546000</v>
      </c>
      <c r="M426" s="9">
        <f t="shared" si="25"/>
        <v>43208.208333333328</v>
      </c>
      <c r="N426" s="9">
        <f t="shared" si="26"/>
        <v>43214.208333333328</v>
      </c>
      <c r="O426" t="b">
        <v>0</v>
      </c>
      <c r="P426" t="b">
        <v>0</v>
      </c>
      <c r="Q426" t="s">
        <v>60</v>
      </c>
      <c r="R426">
        <f t="shared" si="27"/>
        <v>24.867469879518072</v>
      </c>
      <c r="S426" t="str" cm="1">
        <f t="array" ref="S426:T426">_xlfn.TEXTSPLIT(Q426, 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6">
        <f t="shared" si="24"/>
        <v>1.8766666666666667</v>
      </c>
      <c r="G427" t="s">
        <v>20</v>
      </c>
      <c r="H427">
        <v>92</v>
      </c>
      <c r="I427" t="s">
        <v>21</v>
      </c>
      <c r="J427" t="s">
        <v>22</v>
      </c>
      <c r="K427">
        <v>1438059600</v>
      </c>
      <c r="L427">
        <v>1438578000</v>
      </c>
      <c r="M427" s="9">
        <f t="shared" si="25"/>
        <v>42213.208333333328</v>
      </c>
      <c r="N427" s="9">
        <f t="shared" si="26"/>
        <v>42219.208333333328</v>
      </c>
      <c r="O427" t="b">
        <v>0</v>
      </c>
      <c r="P427" t="b">
        <v>0</v>
      </c>
      <c r="Q427" t="s">
        <v>122</v>
      </c>
      <c r="R427">
        <f t="shared" si="27"/>
        <v>84.423913043478265</v>
      </c>
      <c r="S427" t="str" cm="1">
        <f t="array" ref="S427:T427">_xlfn.TEXTSPLIT(Q427, 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6">
        <f t="shared" si="24"/>
        <v>4.7294444444444448</v>
      </c>
      <c r="G428" t="s">
        <v>20</v>
      </c>
      <c r="H428">
        <v>219</v>
      </c>
      <c r="I428" t="s">
        <v>21</v>
      </c>
      <c r="J428" t="s">
        <v>22</v>
      </c>
      <c r="K428">
        <v>1361944800</v>
      </c>
      <c r="L428">
        <v>1362549600</v>
      </c>
      <c r="M428" s="9">
        <f t="shared" si="25"/>
        <v>41332.25</v>
      </c>
      <c r="N428" s="9">
        <f t="shared" si="26"/>
        <v>41339.25</v>
      </c>
      <c r="O428" t="b">
        <v>0</v>
      </c>
      <c r="P428" t="b">
        <v>0</v>
      </c>
      <c r="Q428" t="s">
        <v>33</v>
      </c>
      <c r="R428">
        <f t="shared" si="27"/>
        <v>47.091324200913242</v>
      </c>
      <c r="S428" t="str" cm="1">
        <f t="array" ref="S428:T428">_xlfn.TEXTSPLIT(Q428, 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6">
        <f t="shared" si="24"/>
        <v>0.1290429799426934</v>
      </c>
      <c r="G429" t="s">
        <v>20</v>
      </c>
      <c r="H429">
        <v>2526</v>
      </c>
      <c r="I429" t="s">
        <v>21</v>
      </c>
      <c r="J429" t="s">
        <v>22</v>
      </c>
      <c r="K429">
        <v>1410584400</v>
      </c>
      <c r="L429">
        <v>1413349200</v>
      </c>
      <c r="M429" s="9">
        <f t="shared" si="25"/>
        <v>41895.208333333336</v>
      </c>
      <c r="N429" s="9">
        <f t="shared" si="26"/>
        <v>41927.208333333336</v>
      </c>
      <c r="O429" t="b">
        <v>0</v>
      </c>
      <c r="P429" t="b">
        <v>1</v>
      </c>
      <c r="Q429" t="s">
        <v>33</v>
      </c>
      <c r="R429">
        <f t="shared" si="27"/>
        <v>77.996041171813147</v>
      </c>
      <c r="S429" t="str" cm="1">
        <f t="array" ref="S429:T429">_xlfn.TEXTSPLIT(Q429, 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6">
        <f t="shared" si="24"/>
        <v>-0.53612426035502958</v>
      </c>
      <c r="G430" t="s">
        <v>14</v>
      </c>
      <c r="H430">
        <v>747</v>
      </c>
      <c r="I430" t="s">
        <v>21</v>
      </c>
      <c r="J430" t="s">
        <v>22</v>
      </c>
      <c r="K430">
        <v>1297404000</v>
      </c>
      <c r="L430">
        <v>1298008800</v>
      </c>
      <c r="M430" s="9">
        <f t="shared" si="25"/>
        <v>40585.25</v>
      </c>
      <c r="N430" s="9">
        <f t="shared" si="26"/>
        <v>40592.25</v>
      </c>
      <c r="O430" t="b">
        <v>0</v>
      </c>
      <c r="P430" t="b">
        <v>0</v>
      </c>
      <c r="Q430" t="s">
        <v>71</v>
      </c>
      <c r="R430">
        <f t="shared" si="27"/>
        <v>62.967871485943775</v>
      </c>
      <c r="S430" t="str" cm="1">
        <f t="array" ref="S430:T430">_xlfn.TEXTSPLIT(Q430, 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6">
        <f t="shared" si="24"/>
        <v>-9.324083769633508E-2</v>
      </c>
      <c r="G431" t="s">
        <v>74</v>
      </c>
      <c r="H431">
        <v>2138</v>
      </c>
      <c r="I431" t="s">
        <v>21</v>
      </c>
      <c r="J431" t="s">
        <v>22</v>
      </c>
      <c r="K431">
        <v>1392012000</v>
      </c>
      <c r="L431">
        <v>1394427600</v>
      </c>
      <c r="M431" s="9">
        <f t="shared" si="25"/>
        <v>41680.25</v>
      </c>
      <c r="N431" s="9">
        <f t="shared" si="26"/>
        <v>41708.208333333336</v>
      </c>
      <c r="O431" t="b">
        <v>0</v>
      </c>
      <c r="P431" t="b">
        <v>1</v>
      </c>
      <c r="Q431" t="s">
        <v>122</v>
      </c>
      <c r="R431">
        <f t="shared" si="27"/>
        <v>81.006080449017773</v>
      </c>
      <c r="S431" t="str" cm="1">
        <f t="array" ref="S431:T431">_xlfn.TEXTSPLIT(Q431, 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6">
        <f t="shared" si="24"/>
        <v>-0.3225925925925926</v>
      </c>
      <c r="G432" t="s">
        <v>14</v>
      </c>
      <c r="H432">
        <v>84</v>
      </c>
      <c r="I432" t="s">
        <v>21</v>
      </c>
      <c r="J432" t="s">
        <v>22</v>
      </c>
      <c r="K432">
        <v>1569733200</v>
      </c>
      <c r="L432">
        <v>1572670800</v>
      </c>
      <c r="M432" s="9">
        <f t="shared" si="25"/>
        <v>43737.208333333328</v>
      </c>
      <c r="N432" s="9">
        <f t="shared" si="26"/>
        <v>43771.208333333328</v>
      </c>
      <c r="O432" t="b">
        <v>0</v>
      </c>
      <c r="P432" t="b">
        <v>0</v>
      </c>
      <c r="Q432" t="s">
        <v>33</v>
      </c>
      <c r="R432">
        <f t="shared" si="27"/>
        <v>65.321428571428569</v>
      </c>
      <c r="S432" t="str" cm="1">
        <f t="array" ref="S432:T432">_xlfn.TEXTSPLIT(Q432, 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6">
        <f t="shared" si="24"/>
        <v>0.92490196078431375</v>
      </c>
      <c r="G433" t="s">
        <v>20</v>
      </c>
      <c r="H433">
        <v>94</v>
      </c>
      <c r="I433" t="s">
        <v>21</v>
      </c>
      <c r="J433" t="s">
        <v>22</v>
      </c>
      <c r="K433">
        <v>1529643600</v>
      </c>
      <c r="L433">
        <v>1531112400</v>
      </c>
      <c r="M433" s="9">
        <f t="shared" si="25"/>
        <v>43273.208333333328</v>
      </c>
      <c r="N433" s="9">
        <f t="shared" si="26"/>
        <v>43290.208333333328</v>
      </c>
      <c r="O433" t="b">
        <v>1</v>
      </c>
      <c r="P433" t="b">
        <v>0</v>
      </c>
      <c r="Q433" t="s">
        <v>33</v>
      </c>
      <c r="R433">
        <f t="shared" si="27"/>
        <v>104.43617021276596</v>
      </c>
      <c r="S433" t="str" cm="1">
        <f t="array" ref="S433:T433">_xlfn.TEXTSPLIT(Q433, 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6">
        <f t="shared" si="24"/>
        <v>-0.17285714285714285</v>
      </c>
      <c r="G434" t="s">
        <v>14</v>
      </c>
      <c r="H434">
        <v>91</v>
      </c>
      <c r="I434" t="s">
        <v>21</v>
      </c>
      <c r="J434" t="s">
        <v>22</v>
      </c>
      <c r="K434">
        <v>1399006800</v>
      </c>
      <c r="L434">
        <v>1400734800</v>
      </c>
      <c r="M434" s="9">
        <f t="shared" si="25"/>
        <v>41761.208333333336</v>
      </c>
      <c r="N434" s="9">
        <f t="shared" si="26"/>
        <v>41781.208333333336</v>
      </c>
      <c r="O434" t="b">
        <v>0</v>
      </c>
      <c r="P434" t="b">
        <v>0</v>
      </c>
      <c r="Q434" t="s">
        <v>33</v>
      </c>
      <c r="R434">
        <f t="shared" si="27"/>
        <v>69.989010989010993</v>
      </c>
      <c r="S434" t="str" cm="1">
        <f t="array" ref="S434:T434">_xlfn.TEXTSPLIT(Q434, 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6">
        <f t="shared" si="24"/>
        <v>-0.45836079077429981</v>
      </c>
      <c r="G435" t="s">
        <v>14</v>
      </c>
      <c r="H435">
        <v>792</v>
      </c>
      <c r="I435" t="s">
        <v>21</v>
      </c>
      <c r="J435" t="s">
        <v>22</v>
      </c>
      <c r="K435">
        <v>1385359200</v>
      </c>
      <c r="L435">
        <v>1386741600</v>
      </c>
      <c r="M435" s="9">
        <f t="shared" si="25"/>
        <v>41603.25</v>
      </c>
      <c r="N435" s="9">
        <f t="shared" si="26"/>
        <v>41619.25</v>
      </c>
      <c r="O435" t="b">
        <v>0</v>
      </c>
      <c r="P435" t="b">
        <v>1</v>
      </c>
      <c r="Q435" t="s">
        <v>42</v>
      </c>
      <c r="R435">
        <f t="shared" si="27"/>
        <v>83.023989898989896</v>
      </c>
      <c r="S435" t="str" cm="1">
        <f t="array" ref="S435:T435">_xlfn.TEXTSPLIT(Q435, 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6">
        <f t="shared" si="24"/>
        <v>-0.83277777777777773</v>
      </c>
      <c r="G436" t="s">
        <v>74</v>
      </c>
      <c r="H436">
        <v>10</v>
      </c>
      <c r="I436" t="s">
        <v>15</v>
      </c>
      <c r="J436" t="s">
        <v>16</v>
      </c>
      <c r="K436">
        <v>1480572000</v>
      </c>
      <c r="L436">
        <v>1481781600</v>
      </c>
      <c r="M436" s="9">
        <f t="shared" si="25"/>
        <v>42705.25</v>
      </c>
      <c r="N436" s="9">
        <f t="shared" si="26"/>
        <v>42719.25</v>
      </c>
      <c r="O436" t="b">
        <v>1</v>
      </c>
      <c r="P436" t="b">
        <v>0</v>
      </c>
      <c r="Q436" t="s">
        <v>33</v>
      </c>
      <c r="R436">
        <f t="shared" si="27"/>
        <v>90.3</v>
      </c>
      <c r="S436" t="str" cm="1">
        <f t="array" ref="S436:T436">_xlfn.TEXTSPLIT(Q436, 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6">
        <f t="shared" si="24"/>
        <v>0.16876640419947506</v>
      </c>
      <c r="G437" t="s">
        <v>20</v>
      </c>
      <c r="H437">
        <v>1713</v>
      </c>
      <c r="I437" t="s">
        <v>107</v>
      </c>
      <c r="J437" t="s">
        <v>108</v>
      </c>
      <c r="K437">
        <v>1418623200</v>
      </c>
      <c r="L437">
        <v>1419660000</v>
      </c>
      <c r="M437" s="9">
        <f t="shared" si="25"/>
        <v>41988.25</v>
      </c>
      <c r="N437" s="9">
        <f t="shared" si="26"/>
        <v>42000.25</v>
      </c>
      <c r="O437" t="b">
        <v>0</v>
      </c>
      <c r="P437" t="b">
        <v>1</v>
      </c>
      <c r="Q437" t="s">
        <v>33</v>
      </c>
      <c r="R437">
        <f t="shared" si="27"/>
        <v>103.98131932282546</v>
      </c>
      <c r="S437" t="str" cm="1">
        <f t="array" ref="S437:T437">_xlfn.TEXTSPLIT(Q437, 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6">
        <f t="shared" si="24"/>
        <v>9.5215384615384622</v>
      </c>
      <c r="G438" t="s">
        <v>20</v>
      </c>
      <c r="H438">
        <v>249</v>
      </c>
      <c r="I438" t="s">
        <v>21</v>
      </c>
      <c r="J438" t="s">
        <v>22</v>
      </c>
      <c r="K438">
        <v>1555736400</v>
      </c>
      <c r="L438">
        <v>1555822800</v>
      </c>
      <c r="M438" s="9">
        <f t="shared" si="25"/>
        <v>43575.208333333328</v>
      </c>
      <c r="N438" s="9">
        <f t="shared" si="26"/>
        <v>43576.208333333328</v>
      </c>
      <c r="O438" t="b">
        <v>0</v>
      </c>
      <c r="P438" t="b">
        <v>0</v>
      </c>
      <c r="Q438" t="s">
        <v>159</v>
      </c>
      <c r="R438">
        <f t="shared" si="27"/>
        <v>54.931726907630519</v>
      </c>
      <c r="S438" t="str" cm="1">
        <f t="array" ref="S438:T438">_xlfn.TEXTSPLIT(Q438, 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6">
        <f t="shared" si="24"/>
        <v>0.23074074074074075</v>
      </c>
      <c r="G439" t="s">
        <v>20</v>
      </c>
      <c r="H439">
        <v>192</v>
      </c>
      <c r="I439" t="s">
        <v>21</v>
      </c>
      <c r="J439" t="s">
        <v>22</v>
      </c>
      <c r="K439">
        <v>1442120400</v>
      </c>
      <c r="L439">
        <v>1442379600</v>
      </c>
      <c r="M439" s="9">
        <f t="shared" si="25"/>
        <v>42260.208333333328</v>
      </c>
      <c r="N439" s="9">
        <f t="shared" si="26"/>
        <v>42263.208333333328</v>
      </c>
      <c r="O439" t="b">
        <v>0</v>
      </c>
      <c r="P439" t="b">
        <v>1</v>
      </c>
      <c r="Q439" t="s">
        <v>71</v>
      </c>
      <c r="R439">
        <f t="shared" si="27"/>
        <v>51.921875</v>
      </c>
      <c r="S439" t="str" cm="1">
        <f t="array" ref="S439:T439">_xlfn.TEXTSPLIT(Q439, 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6">
        <f t="shared" si="24"/>
        <v>0.78638554216867473</v>
      </c>
      <c r="G440" t="s">
        <v>20</v>
      </c>
      <c r="H440">
        <v>247</v>
      </c>
      <c r="I440" t="s">
        <v>21</v>
      </c>
      <c r="J440" t="s">
        <v>22</v>
      </c>
      <c r="K440">
        <v>1362376800</v>
      </c>
      <c r="L440">
        <v>1364965200</v>
      </c>
      <c r="M440" s="9">
        <f t="shared" si="25"/>
        <v>41337.25</v>
      </c>
      <c r="N440" s="9">
        <f t="shared" si="26"/>
        <v>41367.208333333336</v>
      </c>
      <c r="O440" t="b">
        <v>0</v>
      </c>
      <c r="P440" t="b">
        <v>0</v>
      </c>
      <c r="Q440" t="s">
        <v>33</v>
      </c>
      <c r="R440">
        <f t="shared" si="27"/>
        <v>60.02834008097166</v>
      </c>
      <c r="S440" t="str" cm="1">
        <f t="array" ref="S440:T440">_xlfn.TEXTSPLIT(Q440, 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6">
        <f t="shared" si="24"/>
        <v>2.5528169014084505</v>
      </c>
      <c r="G441" t="s">
        <v>20</v>
      </c>
      <c r="H441">
        <v>2293</v>
      </c>
      <c r="I441" t="s">
        <v>21</v>
      </c>
      <c r="J441" t="s">
        <v>22</v>
      </c>
      <c r="K441">
        <v>1478408400</v>
      </c>
      <c r="L441">
        <v>1479016800</v>
      </c>
      <c r="M441" s="9">
        <f t="shared" si="25"/>
        <v>42680.208333333328</v>
      </c>
      <c r="N441" s="9">
        <f t="shared" si="26"/>
        <v>42687.25</v>
      </c>
      <c r="O441" t="b">
        <v>0</v>
      </c>
      <c r="P441" t="b">
        <v>0</v>
      </c>
      <c r="Q441" t="s">
        <v>474</v>
      </c>
      <c r="R441">
        <f t="shared" si="27"/>
        <v>44.003488879197555</v>
      </c>
      <c r="S441" t="str" cm="1">
        <f t="array" ref="S441:T441">_xlfn.TEXTSPLIT(Q441, 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6">
        <f t="shared" si="24"/>
        <v>0.61906341463414638</v>
      </c>
      <c r="G442" t="s">
        <v>20</v>
      </c>
      <c r="H442">
        <v>3131</v>
      </c>
      <c r="I442" t="s">
        <v>21</v>
      </c>
      <c r="J442" t="s">
        <v>22</v>
      </c>
      <c r="K442">
        <v>1498798800</v>
      </c>
      <c r="L442">
        <v>1499662800</v>
      </c>
      <c r="M442" s="9">
        <f t="shared" si="25"/>
        <v>42916.208333333328</v>
      </c>
      <c r="N442" s="9">
        <f t="shared" si="26"/>
        <v>42926.208333333328</v>
      </c>
      <c r="O442" t="b">
        <v>0</v>
      </c>
      <c r="P442" t="b">
        <v>0</v>
      </c>
      <c r="Q442" t="s">
        <v>269</v>
      </c>
      <c r="R442">
        <f t="shared" si="27"/>
        <v>53.003513254551258</v>
      </c>
      <c r="S442" t="str" cm="1">
        <f t="array" ref="S442:T442">_xlfn.TEXTSPLIT(Q442, 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6">
        <f t="shared" si="24"/>
        <v>-0.75085714285714289</v>
      </c>
      <c r="G443" t="s">
        <v>14</v>
      </c>
      <c r="H443">
        <v>32</v>
      </c>
      <c r="I443" t="s">
        <v>21</v>
      </c>
      <c r="J443" t="s">
        <v>22</v>
      </c>
      <c r="K443">
        <v>1335416400</v>
      </c>
      <c r="L443">
        <v>1337835600</v>
      </c>
      <c r="M443" s="9">
        <f t="shared" si="25"/>
        <v>41025.208333333336</v>
      </c>
      <c r="N443" s="9">
        <f t="shared" si="26"/>
        <v>41053.208333333336</v>
      </c>
      <c r="O443" t="b">
        <v>0</v>
      </c>
      <c r="P443" t="b">
        <v>0</v>
      </c>
      <c r="Q443" t="s">
        <v>65</v>
      </c>
      <c r="R443">
        <f t="shared" si="27"/>
        <v>54.5</v>
      </c>
      <c r="S443" t="str" cm="1">
        <f t="array" ref="S443:T443">_xlfn.TEXTSPLIT(Q443, 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6">
        <f t="shared" si="24"/>
        <v>0.98722222222222222</v>
      </c>
      <c r="G444" t="s">
        <v>20</v>
      </c>
      <c r="H444">
        <v>143</v>
      </c>
      <c r="I444" t="s">
        <v>107</v>
      </c>
      <c r="J444" t="s">
        <v>108</v>
      </c>
      <c r="K444">
        <v>1504328400</v>
      </c>
      <c r="L444">
        <v>1505710800</v>
      </c>
      <c r="M444" s="9">
        <f t="shared" si="25"/>
        <v>42980.208333333328</v>
      </c>
      <c r="N444" s="9">
        <f t="shared" si="26"/>
        <v>42996.208333333328</v>
      </c>
      <c r="O444" t="b">
        <v>0</v>
      </c>
      <c r="P444" t="b">
        <v>0</v>
      </c>
      <c r="Q444" t="s">
        <v>33</v>
      </c>
      <c r="R444">
        <f t="shared" si="27"/>
        <v>75.04195804195804</v>
      </c>
      <c r="S444" t="str" cm="1">
        <f t="array" ref="S444:T444">_xlfn.TEXTSPLIT(Q444, 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6">
        <f t="shared" si="24"/>
        <v>-0.65247311827956989</v>
      </c>
      <c r="G445" t="s">
        <v>74</v>
      </c>
      <c r="H445">
        <v>90</v>
      </c>
      <c r="I445" t="s">
        <v>21</v>
      </c>
      <c r="J445" t="s">
        <v>22</v>
      </c>
      <c r="K445">
        <v>1285822800</v>
      </c>
      <c r="L445">
        <v>1287464400</v>
      </c>
      <c r="M445" s="9">
        <f t="shared" si="25"/>
        <v>40451.208333333336</v>
      </c>
      <c r="N445" s="9">
        <f t="shared" si="26"/>
        <v>40470.208333333336</v>
      </c>
      <c r="O445" t="b">
        <v>0</v>
      </c>
      <c r="P445" t="b">
        <v>0</v>
      </c>
      <c r="Q445" t="s">
        <v>33</v>
      </c>
      <c r="R445">
        <f t="shared" si="27"/>
        <v>35.911111111111111</v>
      </c>
      <c r="S445" t="str" cm="1">
        <f t="array" ref="S445:T445">_xlfn.TEXTSPLIT(Q445, 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6">
        <f t="shared" si="24"/>
        <v>0.76419354838709674</v>
      </c>
      <c r="G446" t="s">
        <v>20</v>
      </c>
      <c r="H446">
        <v>296</v>
      </c>
      <c r="I446" t="s">
        <v>21</v>
      </c>
      <c r="J446" t="s">
        <v>22</v>
      </c>
      <c r="K446">
        <v>1311483600</v>
      </c>
      <c r="L446">
        <v>1311656400</v>
      </c>
      <c r="M446" s="9">
        <f t="shared" si="25"/>
        <v>40748.208333333336</v>
      </c>
      <c r="N446" s="9">
        <f t="shared" si="26"/>
        <v>40750.208333333336</v>
      </c>
      <c r="O446" t="b">
        <v>0</v>
      </c>
      <c r="P446" t="b">
        <v>1</v>
      </c>
      <c r="Q446" t="s">
        <v>60</v>
      </c>
      <c r="R446">
        <f t="shared" si="27"/>
        <v>36.952702702702702</v>
      </c>
      <c r="S446" t="str" cm="1">
        <f t="array" ref="S446:T446">_xlfn.TEXTSPLIT(Q446, 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6">
        <f t="shared" si="24"/>
        <v>4.1138095238095236</v>
      </c>
      <c r="G447" t="s">
        <v>20</v>
      </c>
      <c r="H447">
        <v>170</v>
      </c>
      <c r="I447" t="s">
        <v>21</v>
      </c>
      <c r="J447" t="s">
        <v>22</v>
      </c>
      <c r="K447">
        <v>1291356000</v>
      </c>
      <c r="L447">
        <v>1293170400</v>
      </c>
      <c r="M447" s="9">
        <f t="shared" si="25"/>
        <v>40515.25</v>
      </c>
      <c r="N447" s="9">
        <f t="shared" si="26"/>
        <v>40536.25</v>
      </c>
      <c r="O447" t="b">
        <v>0</v>
      </c>
      <c r="P447" t="b">
        <v>1</v>
      </c>
      <c r="Q447" t="s">
        <v>33</v>
      </c>
      <c r="R447">
        <f t="shared" si="27"/>
        <v>63.170588235294119</v>
      </c>
      <c r="S447" t="str" cm="1">
        <f t="array" ref="S447:T447">_xlfn.TEXTSPLIT(Q447, 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6">
        <f t="shared" si="24"/>
        <v>-0.17955882352941177</v>
      </c>
      <c r="G448" t="s">
        <v>14</v>
      </c>
      <c r="H448">
        <v>186</v>
      </c>
      <c r="I448" t="s">
        <v>21</v>
      </c>
      <c r="J448" t="s">
        <v>22</v>
      </c>
      <c r="K448">
        <v>1355810400</v>
      </c>
      <c r="L448">
        <v>1355983200</v>
      </c>
      <c r="M448" s="9">
        <f t="shared" si="25"/>
        <v>41261.25</v>
      </c>
      <c r="N448" s="9">
        <f t="shared" si="26"/>
        <v>41263.25</v>
      </c>
      <c r="O448" t="b">
        <v>0</v>
      </c>
      <c r="P448" t="b">
        <v>0</v>
      </c>
      <c r="Q448" t="s">
        <v>65</v>
      </c>
      <c r="R448">
        <f t="shared" si="27"/>
        <v>29.99462365591398</v>
      </c>
      <c r="S448" t="str" cm="1">
        <f t="array" ref="S448:T448">_xlfn.TEXTSPLIT(Q448, 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6">
        <f t="shared" si="24"/>
        <v>-0.75673969072164948</v>
      </c>
      <c r="G449" t="s">
        <v>74</v>
      </c>
      <c r="H449">
        <v>439</v>
      </c>
      <c r="I449" t="s">
        <v>40</v>
      </c>
      <c r="J449" t="s">
        <v>41</v>
      </c>
      <c r="K449">
        <v>1513663200</v>
      </c>
      <c r="L449">
        <v>1515045600</v>
      </c>
      <c r="M449" s="9">
        <f t="shared" si="25"/>
        <v>43088.25</v>
      </c>
      <c r="N449" s="9">
        <f t="shared" si="26"/>
        <v>43104.25</v>
      </c>
      <c r="O449" t="b">
        <v>0</v>
      </c>
      <c r="P449" t="b">
        <v>0</v>
      </c>
      <c r="Q449" t="s">
        <v>269</v>
      </c>
      <c r="R449">
        <f t="shared" si="27"/>
        <v>86</v>
      </c>
      <c r="S449" t="str" cm="1">
        <f t="array" ref="S449:T449">_xlfn.TEXTSPLIT(Q449, 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6">
        <f t="shared" ref="F450:F513" si="28">(E450-D450)/D450</f>
        <v>-0.49517241379310345</v>
      </c>
      <c r="G450" t="s">
        <v>14</v>
      </c>
      <c r="H450">
        <v>605</v>
      </c>
      <c r="I450" t="s">
        <v>21</v>
      </c>
      <c r="J450" t="s">
        <v>22</v>
      </c>
      <c r="K450">
        <v>1365915600</v>
      </c>
      <c r="L450">
        <v>1366088400</v>
      </c>
      <c r="M450" s="9">
        <f t="shared" si="25"/>
        <v>41378.208333333336</v>
      </c>
      <c r="N450" s="9">
        <f t="shared" si="26"/>
        <v>41380.208333333336</v>
      </c>
      <c r="O450" t="b">
        <v>0</v>
      </c>
      <c r="P450" t="b">
        <v>1</v>
      </c>
      <c r="Q450" t="s">
        <v>89</v>
      </c>
      <c r="R450">
        <f t="shared" si="27"/>
        <v>75.014876033057845</v>
      </c>
      <c r="S450" t="str" cm="1">
        <f t="array" ref="S450:T450">_xlfn.TEXTSPLIT(Q450, 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6">
        <f t="shared" si="28"/>
        <v>8.67</v>
      </c>
      <c r="G451" t="s">
        <v>20</v>
      </c>
      <c r="H451">
        <v>86</v>
      </c>
      <c r="I451" t="s">
        <v>36</v>
      </c>
      <c r="J451" t="s">
        <v>37</v>
      </c>
      <c r="K451">
        <v>1551852000</v>
      </c>
      <c r="L451">
        <v>1553317200</v>
      </c>
      <c r="M451" s="9">
        <f t="shared" ref="M451:M514" si="29">(((K451/60)/60)/24)+DATE(1970,1,1)</f>
        <v>43530.25</v>
      </c>
      <c r="N451" s="9">
        <f t="shared" ref="N451:N514" si="30">(((L451/60)/60)/24)+DATE(1970,1,1)</f>
        <v>43547.208333333328</v>
      </c>
      <c r="O451" t="b">
        <v>0</v>
      </c>
      <c r="P451" t="b">
        <v>0</v>
      </c>
      <c r="Q451" t="s">
        <v>89</v>
      </c>
      <c r="R451">
        <f t="shared" ref="R451:R514" si="31">IF(H451&gt;0,E451/H451,0)</f>
        <v>101.19767441860465</v>
      </c>
      <c r="S451" t="str" cm="1">
        <f t="array" ref="S451:T451">_xlfn.TEXTSPLIT(Q451, 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6">
        <f t="shared" si="28"/>
        <v>-0.96</v>
      </c>
      <c r="G452" t="s">
        <v>14</v>
      </c>
      <c r="H452">
        <v>1</v>
      </c>
      <c r="I452" t="s">
        <v>15</v>
      </c>
      <c r="J452" t="s">
        <v>16</v>
      </c>
      <c r="K452">
        <v>1540098000</v>
      </c>
      <c r="L452">
        <v>1542088800</v>
      </c>
      <c r="M452" s="9">
        <f t="shared" si="29"/>
        <v>43394.208333333328</v>
      </c>
      <c r="N452" s="9">
        <f t="shared" si="30"/>
        <v>43417.25</v>
      </c>
      <c r="O452" t="b">
        <v>0</v>
      </c>
      <c r="P452" t="b">
        <v>0</v>
      </c>
      <c r="Q452" t="s">
        <v>71</v>
      </c>
      <c r="R452">
        <f t="shared" si="31"/>
        <v>4</v>
      </c>
      <c r="S452" t="str" cm="1">
        <f t="array" ref="S452:T452">_xlfn.TEXTSPLIT(Q452, 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6">
        <f t="shared" si="28"/>
        <v>0.22845013477088949</v>
      </c>
      <c r="G453" t="s">
        <v>20</v>
      </c>
      <c r="H453">
        <v>6286</v>
      </c>
      <c r="I453" t="s">
        <v>21</v>
      </c>
      <c r="J453" t="s">
        <v>22</v>
      </c>
      <c r="K453">
        <v>1500440400</v>
      </c>
      <c r="L453">
        <v>1503118800</v>
      </c>
      <c r="M453" s="9">
        <f t="shared" si="29"/>
        <v>42935.208333333328</v>
      </c>
      <c r="N453" s="9">
        <f t="shared" si="30"/>
        <v>42966.208333333328</v>
      </c>
      <c r="O453" t="b">
        <v>0</v>
      </c>
      <c r="P453" t="b">
        <v>0</v>
      </c>
      <c r="Q453" t="s">
        <v>23</v>
      </c>
      <c r="R453">
        <f t="shared" si="31"/>
        <v>29.001272669424118</v>
      </c>
      <c r="S453" t="str" cm="1">
        <f t="array" ref="S453:T453">_xlfn.TEXTSPLIT(Q453, 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6">
        <f t="shared" si="28"/>
        <v>-0.36562499999999998</v>
      </c>
      <c r="G454" t="s">
        <v>14</v>
      </c>
      <c r="H454">
        <v>31</v>
      </c>
      <c r="I454" t="s">
        <v>21</v>
      </c>
      <c r="J454" t="s">
        <v>22</v>
      </c>
      <c r="K454">
        <v>1278392400</v>
      </c>
      <c r="L454">
        <v>1278478800</v>
      </c>
      <c r="M454" s="9">
        <f t="shared" si="29"/>
        <v>40365.208333333336</v>
      </c>
      <c r="N454" s="9">
        <f t="shared" si="30"/>
        <v>40366.208333333336</v>
      </c>
      <c r="O454" t="b">
        <v>0</v>
      </c>
      <c r="P454" t="b">
        <v>0</v>
      </c>
      <c r="Q454" t="s">
        <v>53</v>
      </c>
      <c r="R454">
        <f t="shared" si="31"/>
        <v>98.225806451612897</v>
      </c>
      <c r="S454" t="str" cm="1">
        <f t="array" ref="S454:T454">_xlfn.TEXTSPLIT(Q454, 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6">
        <f t="shared" si="28"/>
        <v>-0.43668311403508769</v>
      </c>
      <c r="G455" t="s">
        <v>14</v>
      </c>
      <c r="H455">
        <v>1181</v>
      </c>
      <c r="I455" t="s">
        <v>21</v>
      </c>
      <c r="J455" t="s">
        <v>22</v>
      </c>
      <c r="K455">
        <v>1480572000</v>
      </c>
      <c r="L455">
        <v>1484114400</v>
      </c>
      <c r="M455" s="9">
        <f t="shared" si="29"/>
        <v>42705.25</v>
      </c>
      <c r="N455" s="9">
        <f t="shared" si="30"/>
        <v>42746.25</v>
      </c>
      <c r="O455" t="b">
        <v>0</v>
      </c>
      <c r="P455" t="b">
        <v>0</v>
      </c>
      <c r="Q455" t="s">
        <v>474</v>
      </c>
      <c r="R455">
        <f t="shared" si="31"/>
        <v>87.001693480101608</v>
      </c>
      <c r="S455" t="str" cm="1">
        <f t="array" ref="S455:T455">_xlfn.TEXTSPLIT(Q455, 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6">
        <f t="shared" si="28"/>
        <v>-0.55925000000000002</v>
      </c>
      <c r="G456" t="s">
        <v>14</v>
      </c>
      <c r="H456">
        <v>39</v>
      </c>
      <c r="I456" t="s">
        <v>21</v>
      </c>
      <c r="J456" t="s">
        <v>22</v>
      </c>
      <c r="K456">
        <v>1382331600</v>
      </c>
      <c r="L456">
        <v>1385445600</v>
      </c>
      <c r="M456" s="9">
        <f t="shared" si="29"/>
        <v>41568.208333333336</v>
      </c>
      <c r="N456" s="9">
        <f t="shared" si="30"/>
        <v>41604.25</v>
      </c>
      <c r="O456" t="b">
        <v>0</v>
      </c>
      <c r="P456" t="b">
        <v>1</v>
      </c>
      <c r="Q456" t="s">
        <v>53</v>
      </c>
      <c r="R456">
        <f t="shared" si="31"/>
        <v>45.205128205128204</v>
      </c>
      <c r="S456" t="str" cm="1">
        <f t="array" ref="S456:T456">_xlfn.TEXTSPLIT(Q456, 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6">
        <f t="shared" si="28"/>
        <v>0.18372532188841201</v>
      </c>
      <c r="G457" t="s">
        <v>20</v>
      </c>
      <c r="H457">
        <v>3727</v>
      </c>
      <c r="I457" t="s">
        <v>21</v>
      </c>
      <c r="J457" t="s">
        <v>22</v>
      </c>
      <c r="K457">
        <v>1316754000</v>
      </c>
      <c r="L457">
        <v>1318741200</v>
      </c>
      <c r="M457" s="9">
        <f t="shared" si="29"/>
        <v>40809.208333333336</v>
      </c>
      <c r="N457" s="9">
        <f t="shared" si="30"/>
        <v>40832.208333333336</v>
      </c>
      <c r="O457" t="b">
        <v>0</v>
      </c>
      <c r="P457" t="b">
        <v>0</v>
      </c>
      <c r="Q457" t="s">
        <v>33</v>
      </c>
      <c r="R457">
        <f t="shared" si="31"/>
        <v>37.001341561577675</v>
      </c>
      <c r="S457" t="str" cm="1">
        <f t="array" ref="S457:T457">_xlfn.TEXTSPLIT(Q457, 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6">
        <f t="shared" si="28"/>
        <v>4.1243169398907105E-2</v>
      </c>
      <c r="G458" t="s">
        <v>20</v>
      </c>
      <c r="H458">
        <v>1605</v>
      </c>
      <c r="I458" t="s">
        <v>21</v>
      </c>
      <c r="J458" t="s">
        <v>22</v>
      </c>
      <c r="K458">
        <v>1518242400</v>
      </c>
      <c r="L458">
        <v>1518242400</v>
      </c>
      <c r="M458" s="9">
        <f t="shared" si="29"/>
        <v>43141.25</v>
      </c>
      <c r="N458" s="9">
        <f t="shared" si="30"/>
        <v>43141.25</v>
      </c>
      <c r="O458" t="b">
        <v>0</v>
      </c>
      <c r="P458" t="b">
        <v>1</v>
      </c>
      <c r="Q458" t="s">
        <v>60</v>
      </c>
      <c r="R458">
        <f t="shared" si="31"/>
        <v>94.976947040498445</v>
      </c>
      <c r="S458" t="str" cm="1">
        <f t="array" ref="S458:T458">_xlfn.TEXTSPLIT(Q458, 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6">
        <f t="shared" si="28"/>
        <v>-0.73360000000000003</v>
      </c>
      <c r="G459" t="s">
        <v>14</v>
      </c>
      <c r="H459">
        <v>46</v>
      </c>
      <c r="I459" t="s">
        <v>21</v>
      </c>
      <c r="J459" t="s">
        <v>22</v>
      </c>
      <c r="K459">
        <v>1476421200</v>
      </c>
      <c r="L459">
        <v>1476594000</v>
      </c>
      <c r="M459" s="9">
        <f t="shared" si="29"/>
        <v>42657.208333333328</v>
      </c>
      <c r="N459" s="9">
        <f t="shared" si="30"/>
        <v>42659.208333333328</v>
      </c>
      <c r="O459" t="b">
        <v>0</v>
      </c>
      <c r="P459" t="b">
        <v>0</v>
      </c>
      <c r="Q459" t="s">
        <v>33</v>
      </c>
      <c r="R459">
        <f t="shared" si="31"/>
        <v>28.956521739130434</v>
      </c>
      <c r="S459" t="str" cm="1">
        <f t="array" ref="S459:T459">_xlfn.TEXTSPLIT(Q459, 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6">
        <f t="shared" si="28"/>
        <v>2.5120118343195266</v>
      </c>
      <c r="G460" t="s">
        <v>20</v>
      </c>
      <c r="H460">
        <v>2120</v>
      </c>
      <c r="I460" t="s">
        <v>21</v>
      </c>
      <c r="J460" t="s">
        <v>22</v>
      </c>
      <c r="K460">
        <v>1269752400</v>
      </c>
      <c r="L460">
        <v>1273554000</v>
      </c>
      <c r="M460" s="9">
        <f t="shared" si="29"/>
        <v>40265.208333333336</v>
      </c>
      <c r="N460" s="9">
        <f t="shared" si="30"/>
        <v>40309.208333333336</v>
      </c>
      <c r="O460" t="b">
        <v>0</v>
      </c>
      <c r="P460" t="b">
        <v>0</v>
      </c>
      <c r="Q460" t="s">
        <v>33</v>
      </c>
      <c r="R460">
        <f t="shared" si="31"/>
        <v>55.993396226415094</v>
      </c>
      <c r="S460" t="str" cm="1">
        <f t="array" ref="S460:T460">_xlfn.TEXTSPLIT(Q460, 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6">
        <f t="shared" si="28"/>
        <v>-9.9365079365079365E-2</v>
      </c>
      <c r="G461" t="s">
        <v>14</v>
      </c>
      <c r="H461">
        <v>105</v>
      </c>
      <c r="I461" t="s">
        <v>21</v>
      </c>
      <c r="J461" t="s">
        <v>22</v>
      </c>
      <c r="K461">
        <v>1419746400</v>
      </c>
      <c r="L461">
        <v>1421906400</v>
      </c>
      <c r="M461" s="9">
        <f t="shared" si="29"/>
        <v>42001.25</v>
      </c>
      <c r="N461" s="9">
        <f t="shared" si="30"/>
        <v>42026.25</v>
      </c>
      <c r="O461" t="b">
        <v>0</v>
      </c>
      <c r="P461" t="b">
        <v>0</v>
      </c>
      <c r="Q461" t="s">
        <v>42</v>
      </c>
      <c r="R461">
        <f t="shared" si="31"/>
        <v>54.038095238095238</v>
      </c>
      <c r="S461" t="str" cm="1">
        <f t="array" ref="S461:T461">_xlfn.TEXTSPLIT(Q461, 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6">
        <f t="shared" si="28"/>
        <v>0.71625000000000005</v>
      </c>
      <c r="G462" t="s">
        <v>20</v>
      </c>
      <c r="H462">
        <v>50</v>
      </c>
      <c r="I462" t="s">
        <v>21</v>
      </c>
      <c r="J462" t="s">
        <v>22</v>
      </c>
      <c r="K462">
        <v>1281330000</v>
      </c>
      <c r="L462">
        <v>1281589200</v>
      </c>
      <c r="M462" s="9">
        <f t="shared" si="29"/>
        <v>40399.208333333336</v>
      </c>
      <c r="N462" s="9">
        <f t="shared" si="30"/>
        <v>40402.208333333336</v>
      </c>
      <c r="O462" t="b">
        <v>0</v>
      </c>
      <c r="P462" t="b">
        <v>0</v>
      </c>
      <c r="Q462" t="s">
        <v>33</v>
      </c>
      <c r="R462">
        <f t="shared" si="31"/>
        <v>82.38</v>
      </c>
      <c r="S462" t="str" cm="1">
        <f t="array" ref="S462:T462">_xlfn.TEXTSPLIT(Q462, 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6">
        <f t="shared" si="28"/>
        <v>0.4104655870445344</v>
      </c>
      <c r="G463" t="s">
        <v>20</v>
      </c>
      <c r="H463">
        <v>2080</v>
      </c>
      <c r="I463" t="s">
        <v>21</v>
      </c>
      <c r="J463" t="s">
        <v>22</v>
      </c>
      <c r="K463">
        <v>1398661200</v>
      </c>
      <c r="L463">
        <v>1400389200</v>
      </c>
      <c r="M463" s="9">
        <f t="shared" si="29"/>
        <v>41757.208333333336</v>
      </c>
      <c r="N463" s="9">
        <f t="shared" si="30"/>
        <v>41777.208333333336</v>
      </c>
      <c r="O463" t="b">
        <v>0</v>
      </c>
      <c r="P463" t="b">
        <v>0</v>
      </c>
      <c r="Q463" t="s">
        <v>53</v>
      </c>
      <c r="R463">
        <f t="shared" si="31"/>
        <v>66.997115384615384</v>
      </c>
      <c r="S463" t="str" cm="1">
        <f t="array" ref="S463:T463">_xlfn.TEXTSPLIT(Q463, 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6">
        <f t="shared" si="28"/>
        <v>-0.69420550847457629</v>
      </c>
      <c r="G464" t="s">
        <v>14</v>
      </c>
      <c r="H464">
        <v>535</v>
      </c>
      <c r="I464" t="s">
        <v>21</v>
      </c>
      <c r="J464" t="s">
        <v>22</v>
      </c>
      <c r="K464">
        <v>1359525600</v>
      </c>
      <c r="L464">
        <v>1362808800</v>
      </c>
      <c r="M464" s="9">
        <f t="shared" si="29"/>
        <v>41304.25</v>
      </c>
      <c r="N464" s="9">
        <f t="shared" si="30"/>
        <v>41342.25</v>
      </c>
      <c r="O464" t="b">
        <v>0</v>
      </c>
      <c r="P464" t="b">
        <v>0</v>
      </c>
      <c r="Q464" t="s">
        <v>292</v>
      </c>
      <c r="R464">
        <f t="shared" si="31"/>
        <v>107.91401869158878</v>
      </c>
      <c r="S464" t="str" cm="1">
        <f t="array" ref="S464:T464">_xlfn.TEXTSPLIT(Q464, 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6">
        <f t="shared" si="28"/>
        <v>8.1645569620253169E-2</v>
      </c>
      <c r="G465" t="s">
        <v>20</v>
      </c>
      <c r="H465">
        <v>2105</v>
      </c>
      <c r="I465" t="s">
        <v>21</v>
      </c>
      <c r="J465" t="s">
        <v>22</v>
      </c>
      <c r="K465">
        <v>1388469600</v>
      </c>
      <c r="L465">
        <v>1388815200</v>
      </c>
      <c r="M465" s="9">
        <f t="shared" si="29"/>
        <v>41639.25</v>
      </c>
      <c r="N465" s="9">
        <f t="shared" si="30"/>
        <v>41643.25</v>
      </c>
      <c r="O465" t="b">
        <v>0</v>
      </c>
      <c r="P465" t="b">
        <v>0</v>
      </c>
      <c r="Q465" t="s">
        <v>71</v>
      </c>
      <c r="R465">
        <f t="shared" si="31"/>
        <v>69.009501187648453</v>
      </c>
      <c r="S465" t="str" cm="1">
        <f t="array" ref="S465:T465">_xlfn.TEXTSPLIT(Q465, 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6">
        <f t="shared" si="28"/>
        <v>0.33455056179775283</v>
      </c>
      <c r="G466" t="s">
        <v>20</v>
      </c>
      <c r="H466">
        <v>2436</v>
      </c>
      <c r="I466" t="s">
        <v>21</v>
      </c>
      <c r="J466" t="s">
        <v>22</v>
      </c>
      <c r="K466">
        <v>1518328800</v>
      </c>
      <c r="L466">
        <v>1519538400</v>
      </c>
      <c r="M466" s="9">
        <f t="shared" si="29"/>
        <v>43142.25</v>
      </c>
      <c r="N466" s="9">
        <f t="shared" si="30"/>
        <v>43156.25</v>
      </c>
      <c r="O466" t="b">
        <v>0</v>
      </c>
      <c r="P466" t="b">
        <v>0</v>
      </c>
      <c r="Q466" t="s">
        <v>33</v>
      </c>
      <c r="R466">
        <f t="shared" si="31"/>
        <v>39.006568144499177</v>
      </c>
      <c r="S466" t="str" cm="1">
        <f t="array" ref="S466:T466">_xlfn.TEXTSPLIT(Q466, 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6">
        <f t="shared" si="28"/>
        <v>0.87851063829787235</v>
      </c>
      <c r="G467" t="s">
        <v>20</v>
      </c>
      <c r="H467">
        <v>80</v>
      </c>
      <c r="I467" t="s">
        <v>21</v>
      </c>
      <c r="J467" t="s">
        <v>22</v>
      </c>
      <c r="K467">
        <v>1517032800</v>
      </c>
      <c r="L467">
        <v>1517810400</v>
      </c>
      <c r="M467" s="9">
        <f t="shared" si="29"/>
        <v>43127.25</v>
      </c>
      <c r="N467" s="9">
        <f t="shared" si="30"/>
        <v>43136.25</v>
      </c>
      <c r="O467" t="b">
        <v>0</v>
      </c>
      <c r="P467" t="b">
        <v>0</v>
      </c>
      <c r="Q467" t="s">
        <v>206</v>
      </c>
      <c r="R467">
        <f t="shared" si="31"/>
        <v>110.3625</v>
      </c>
      <c r="S467" t="str" cm="1">
        <f t="array" ref="S467:T467">_xlfn.TEXTSPLIT(Q467, 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6">
        <f t="shared" si="28"/>
        <v>2.3199999999999998</v>
      </c>
      <c r="G468" t="s">
        <v>20</v>
      </c>
      <c r="H468">
        <v>42</v>
      </c>
      <c r="I468" t="s">
        <v>21</v>
      </c>
      <c r="J468" t="s">
        <v>22</v>
      </c>
      <c r="K468">
        <v>1368594000</v>
      </c>
      <c r="L468">
        <v>1370581200</v>
      </c>
      <c r="M468" s="9">
        <f t="shared" si="29"/>
        <v>41409.208333333336</v>
      </c>
      <c r="N468" s="9">
        <f t="shared" si="30"/>
        <v>41432.208333333336</v>
      </c>
      <c r="O468" t="b">
        <v>0</v>
      </c>
      <c r="P468" t="b">
        <v>1</v>
      </c>
      <c r="Q468" t="s">
        <v>65</v>
      </c>
      <c r="R468">
        <f t="shared" si="31"/>
        <v>94.857142857142861</v>
      </c>
      <c r="S468" t="str" cm="1">
        <f t="array" ref="S468:T468">_xlfn.TEXTSPLIT(Q468, 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6">
        <f t="shared" si="28"/>
        <v>4.7521428571428572</v>
      </c>
      <c r="G469" t="s">
        <v>20</v>
      </c>
      <c r="H469">
        <v>139</v>
      </c>
      <c r="I469" t="s">
        <v>15</v>
      </c>
      <c r="J469" t="s">
        <v>16</v>
      </c>
      <c r="K469">
        <v>1448258400</v>
      </c>
      <c r="L469">
        <v>1448863200</v>
      </c>
      <c r="M469" s="9">
        <f t="shared" si="29"/>
        <v>42331.25</v>
      </c>
      <c r="N469" s="9">
        <f t="shared" si="30"/>
        <v>42338.25</v>
      </c>
      <c r="O469" t="b">
        <v>0</v>
      </c>
      <c r="P469" t="b">
        <v>1</v>
      </c>
      <c r="Q469" t="s">
        <v>28</v>
      </c>
      <c r="R469">
        <f t="shared" si="31"/>
        <v>57.935251798561154</v>
      </c>
      <c r="S469" t="str" cm="1">
        <f t="array" ref="S469:T469">_xlfn.TEXTSPLIT(Q469, 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6">
        <f t="shared" si="28"/>
        <v>-0.59499999999999997</v>
      </c>
      <c r="G470" t="s">
        <v>14</v>
      </c>
      <c r="H470">
        <v>16</v>
      </c>
      <c r="I470" t="s">
        <v>21</v>
      </c>
      <c r="J470" t="s">
        <v>22</v>
      </c>
      <c r="K470">
        <v>1555218000</v>
      </c>
      <c r="L470">
        <v>1556600400</v>
      </c>
      <c r="M470" s="9">
        <f t="shared" si="29"/>
        <v>43569.208333333328</v>
      </c>
      <c r="N470" s="9">
        <f t="shared" si="30"/>
        <v>43585.208333333328</v>
      </c>
      <c r="O470" t="b">
        <v>0</v>
      </c>
      <c r="P470" t="b">
        <v>0</v>
      </c>
      <c r="Q470" t="s">
        <v>33</v>
      </c>
      <c r="R470">
        <f t="shared" si="31"/>
        <v>101.25</v>
      </c>
      <c r="S470" t="str" cm="1">
        <f t="array" ref="S470:T470">_xlfn.TEXTSPLIT(Q470, 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6">
        <f t="shared" si="28"/>
        <v>0.84428571428571431</v>
      </c>
      <c r="G471" t="s">
        <v>20</v>
      </c>
      <c r="H471">
        <v>159</v>
      </c>
      <c r="I471" t="s">
        <v>21</v>
      </c>
      <c r="J471" t="s">
        <v>22</v>
      </c>
      <c r="K471">
        <v>1431925200</v>
      </c>
      <c r="L471">
        <v>1432098000</v>
      </c>
      <c r="M471" s="9">
        <f t="shared" si="29"/>
        <v>42142.208333333328</v>
      </c>
      <c r="N471" s="9">
        <f t="shared" si="30"/>
        <v>42144.208333333328</v>
      </c>
      <c r="O471" t="b">
        <v>0</v>
      </c>
      <c r="P471" t="b">
        <v>0</v>
      </c>
      <c r="Q471" t="s">
        <v>53</v>
      </c>
      <c r="R471">
        <f t="shared" si="31"/>
        <v>64.95597484276729</v>
      </c>
      <c r="S471" t="str" cm="1">
        <f t="array" ref="S471:T471">_xlfn.TEXTSPLIT(Q471, 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6">
        <f t="shared" si="28"/>
        <v>1.8580555555555556</v>
      </c>
      <c r="G472" t="s">
        <v>20</v>
      </c>
      <c r="H472">
        <v>381</v>
      </c>
      <c r="I472" t="s">
        <v>21</v>
      </c>
      <c r="J472" t="s">
        <v>22</v>
      </c>
      <c r="K472">
        <v>1481522400</v>
      </c>
      <c r="L472">
        <v>1482127200</v>
      </c>
      <c r="M472" s="9">
        <f t="shared" si="29"/>
        <v>42716.25</v>
      </c>
      <c r="N472" s="9">
        <f t="shared" si="30"/>
        <v>42723.25</v>
      </c>
      <c r="O472" t="b">
        <v>0</v>
      </c>
      <c r="P472" t="b">
        <v>0</v>
      </c>
      <c r="Q472" t="s">
        <v>65</v>
      </c>
      <c r="R472">
        <f t="shared" si="31"/>
        <v>27.00524934383202</v>
      </c>
      <c r="S472" t="str" cm="1">
        <f t="array" ref="S472:T472">_xlfn.TEXTSPLIT(Q472, 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6">
        <f t="shared" si="28"/>
        <v>2.19</v>
      </c>
      <c r="G473" t="s">
        <v>20</v>
      </c>
      <c r="H473">
        <v>194</v>
      </c>
      <c r="I473" t="s">
        <v>40</v>
      </c>
      <c r="J473" t="s">
        <v>41</v>
      </c>
      <c r="K473">
        <v>1335934800</v>
      </c>
      <c r="L473">
        <v>1335934800</v>
      </c>
      <c r="M473" s="9">
        <f t="shared" si="29"/>
        <v>41031.208333333336</v>
      </c>
      <c r="N473" s="9">
        <f t="shared" si="30"/>
        <v>41031.208333333336</v>
      </c>
      <c r="O473" t="b">
        <v>0</v>
      </c>
      <c r="P473" t="b">
        <v>1</v>
      </c>
      <c r="Q473" t="s">
        <v>17</v>
      </c>
      <c r="R473">
        <f t="shared" si="31"/>
        <v>50.97422680412371</v>
      </c>
      <c r="S473" t="str" cm="1">
        <f t="array" ref="S473:T473">_xlfn.TEXTSPLIT(Q473, 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6">
        <f t="shared" si="28"/>
        <v>-0.60765929778933681</v>
      </c>
      <c r="G474" t="s">
        <v>14</v>
      </c>
      <c r="H474">
        <v>575</v>
      </c>
      <c r="I474" t="s">
        <v>21</v>
      </c>
      <c r="J474" t="s">
        <v>22</v>
      </c>
      <c r="K474">
        <v>1552280400</v>
      </c>
      <c r="L474">
        <v>1556946000</v>
      </c>
      <c r="M474" s="9">
        <f t="shared" si="29"/>
        <v>43535.208333333328</v>
      </c>
      <c r="N474" s="9">
        <f t="shared" si="30"/>
        <v>43589.208333333328</v>
      </c>
      <c r="O474" t="b">
        <v>0</v>
      </c>
      <c r="P474" t="b">
        <v>0</v>
      </c>
      <c r="Q474" t="s">
        <v>23</v>
      </c>
      <c r="R474">
        <f t="shared" si="31"/>
        <v>104.94260869565217</v>
      </c>
      <c r="S474" t="str" cm="1">
        <f t="array" ref="S474:T474">_xlfn.TEXTSPLIT(Q474, 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6">
        <f t="shared" si="28"/>
        <v>0.78139999999999998</v>
      </c>
      <c r="G475" t="s">
        <v>20</v>
      </c>
      <c r="H475">
        <v>106</v>
      </c>
      <c r="I475" t="s">
        <v>21</v>
      </c>
      <c r="J475" t="s">
        <v>22</v>
      </c>
      <c r="K475">
        <v>1529989200</v>
      </c>
      <c r="L475">
        <v>1530075600</v>
      </c>
      <c r="M475" s="9">
        <f t="shared" si="29"/>
        <v>43277.208333333328</v>
      </c>
      <c r="N475" s="9">
        <f t="shared" si="30"/>
        <v>43278.208333333328</v>
      </c>
      <c r="O475" t="b">
        <v>0</v>
      </c>
      <c r="P475" t="b">
        <v>0</v>
      </c>
      <c r="Q475" t="s">
        <v>50</v>
      </c>
      <c r="R475">
        <f t="shared" si="31"/>
        <v>84.028301886792448</v>
      </c>
      <c r="S475" t="str" cm="1">
        <f t="array" ref="S475:T475">_xlfn.TEXTSPLIT(Q475, 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6">
        <f t="shared" si="28"/>
        <v>2.6515</v>
      </c>
      <c r="G476" t="s">
        <v>20</v>
      </c>
      <c r="H476">
        <v>142</v>
      </c>
      <c r="I476" t="s">
        <v>21</v>
      </c>
      <c r="J476" t="s">
        <v>22</v>
      </c>
      <c r="K476">
        <v>1418709600</v>
      </c>
      <c r="L476">
        <v>1418796000</v>
      </c>
      <c r="M476" s="9">
        <f t="shared" si="29"/>
        <v>41989.25</v>
      </c>
      <c r="N476" s="9">
        <f t="shared" si="30"/>
        <v>41990.25</v>
      </c>
      <c r="O476" t="b">
        <v>0</v>
      </c>
      <c r="P476" t="b">
        <v>0</v>
      </c>
      <c r="Q476" t="s">
        <v>269</v>
      </c>
      <c r="R476">
        <f t="shared" si="31"/>
        <v>102.85915492957747</v>
      </c>
      <c r="S476" t="str" cm="1">
        <f t="array" ref="S476:T476">_xlfn.TEXTSPLIT(Q476, 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6">
        <f t="shared" si="28"/>
        <v>0.13945945945945945</v>
      </c>
      <c r="G477" t="s">
        <v>20</v>
      </c>
      <c r="H477">
        <v>211</v>
      </c>
      <c r="I477" t="s">
        <v>21</v>
      </c>
      <c r="J477" t="s">
        <v>22</v>
      </c>
      <c r="K477">
        <v>1372136400</v>
      </c>
      <c r="L477">
        <v>1372482000</v>
      </c>
      <c r="M477" s="9">
        <f t="shared" si="29"/>
        <v>41450.208333333336</v>
      </c>
      <c r="N477" s="9">
        <f t="shared" si="30"/>
        <v>41454.208333333336</v>
      </c>
      <c r="O477" t="b">
        <v>0</v>
      </c>
      <c r="P477" t="b">
        <v>1</v>
      </c>
      <c r="Q477" t="s">
        <v>206</v>
      </c>
      <c r="R477">
        <f t="shared" si="31"/>
        <v>39.962085308056871</v>
      </c>
      <c r="S477" t="str" cm="1">
        <f t="array" ref="S477:T477">_xlfn.TEXTSPLIT(Q477, 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6">
        <f t="shared" si="28"/>
        <v>-0.70171279373368145</v>
      </c>
      <c r="G478" t="s">
        <v>14</v>
      </c>
      <c r="H478">
        <v>1120</v>
      </c>
      <c r="I478" t="s">
        <v>21</v>
      </c>
      <c r="J478" t="s">
        <v>22</v>
      </c>
      <c r="K478">
        <v>1533877200</v>
      </c>
      <c r="L478">
        <v>1534395600</v>
      </c>
      <c r="M478" s="9">
        <f t="shared" si="29"/>
        <v>43322.208333333328</v>
      </c>
      <c r="N478" s="9">
        <f t="shared" si="30"/>
        <v>43328.208333333328</v>
      </c>
      <c r="O478" t="b">
        <v>0</v>
      </c>
      <c r="P478" t="b">
        <v>0</v>
      </c>
      <c r="Q478" t="s">
        <v>119</v>
      </c>
      <c r="R478">
        <f t="shared" si="31"/>
        <v>51.001785714285717</v>
      </c>
      <c r="S478" t="str" cm="1">
        <f t="array" ref="S478:T478">_xlfn.TEXTSPLIT(Q478, 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6">
        <f t="shared" si="28"/>
        <v>-0.45729411764705885</v>
      </c>
      <c r="G479" t="s">
        <v>14</v>
      </c>
      <c r="H479">
        <v>113</v>
      </c>
      <c r="I479" t="s">
        <v>21</v>
      </c>
      <c r="J479" t="s">
        <v>22</v>
      </c>
      <c r="K479">
        <v>1309064400</v>
      </c>
      <c r="L479">
        <v>1311397200</v>
      </c>
      <c r="M479" s="9">
        <f t="shared" si="29"/>
        <v>40720.208333333336</v>
      </c>
      <c r="N479" s="9">
        <f t="shared" si="30"/>
        <v>40747.208333333336</v>
      </c>
      <c r="O479" t="b">
        <v>0</v>
      </c>
      <c r="P479" t="b">
        <v>0</v>
      </c>
      <c r="Q479" t="s">
        <v>474</v>
      </c>
      <c r="R479">
        <f t="shared" si="31"/>
        <v>40.823008849557525</v>
      </c>
      <c r="S479" t="str" cm="1">
        <f t="array" ref="S479:T479">_xlfn.TEXTSPLIT(Q479, 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6">
        <f t="shared" si="28"/>
        <v>1.3634156976744185</v>
      </c>
      <c r="G480" t="s">
        <v>20</v>
      </c>
      <c r="H480">
        <v>2756</v>
      </c>
      <c r="I480" t="s">
        <v>21</v>
      </c>
      <c r="J480" t="s">
        <v>22</v>
      </c>
      <c r="K480">
        <v>1425877200</v>
      </c>
      <c r="L480">
        <v>1426914000</v>
      </c>
      <c r="M480" s="9">
        <f t="shared" si="29"/>
        <v>42072.208333333328</v>
      </c>
      <c r="N480" s="9">
        <f t="shared" si="30"/>
        <v>42084.208333333328</v>
      </c>
      <c r="O480" t="b">
        <v>0</v>
      </c>
      <c r="P480" t="b">
        <v>0</v>
      </c>
      <c r="Q480" t="s">
        <v>65</v>
      </c>
      <c r="R480">
        <f t="shared" si="31"/>
        <v>58.999637155297535</v>
      </c>
      <c r="S480" t="str" cm="1">
        <f t="array" ref="S480:T480">_xlfn.TEXTSPLIT(Q480, 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6">
        <f t="shared" si="28"/>
        <v>4.1291666666666664</v>
      </c>
      <c r="G481" t="s">
        <v>20</v>
      </c>
      <c r="H481">
        <v>173</v>
      </c>
      <c r="I481" t="s">
        <v>40</v>
      </c>
      <c r="J481" t="s">
        <v>41</v>
      </c>
      <c r="K481">
        <v>1501304400</v>
      </c>
      <c r="L481">
        <v>1501477200</v>
      </c>
      <c r="M481" s="9">
        <f t="shared" si="29"/>
        <v>42945.208333333328</v>
      </c>
      <c r="N481" s="9">
        <f t="shared" si="30"/>
        <v>42947.208333333328</v>
      </c>
      <c r="O481" t="b">
        <v>0</v>
      </c>
      <c r="P481" t="b">
        <v>0</v>
      </c>
      <c r="Q481" t="s">
        <v>17</v>
      </c>
      <c r="R481">
        <f t="shared" si="31"/>
        <v>71.156069364161851</v>
      </c>
      <c r="S481" t="str" cm="1">
        <f t="array" ref="S481:T481">_xlfn.TEXTSPLIT(Q481, 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6">
        <f t="shared" si="28"/>
        <v>6.5116279069767444E-3</v>
      </c>
      <c r="G482" t="s">
        <v>20</v>
      </c>
      <c r="H482">
        <v>87</v>
      </c>
      <c r="I482" t="s">
        <v>21</v>
      </c>
      <c r="J482" t="s">
        <v>22</v>
      </c>
      <c r="K482">
        <v>1268287200</v>
      </c>
      <c r="L482">
        <v>1269061200</v>
      </c>
      <c r="M482" s="9">
        <f t="shared" si="29"/>
        <v>40248.25</v>
      </c>
      <c r="N482" s="9">
        <f t="shared" si="30"/>
        <v>40257.208333333336</v>
      </c>
      <c r="O482" t="b">
        <v>0</v>
      </c>
      <c r="P482" t="b">
        <v>1</v>
      </c>
      <c r="Q482" t="s">
        <v>122</v>
      </c>
      <c r="R482">
        <f t="shared" si="31"/>
        <v>99.494252873563212</v>
      </c>
      <c r="S482" t="str" cm="1">
        <f t="array" ref="S482:T482">_xlfn.TEXTSPLIT(Q482, 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6">
        <f t="shared" si="28"/>
        <v>-0.18651576805696846</v>
      </c>
      <c r="G483" t="s">
        <v>14</v>
      </c>
      <c r="H483">
        <v>1538</v>
      </c>
      <c r="I483" t="s">
        <v>21</v>
      </c>
      <c r="J483" t="s">
        <v>22</v>
      </c>
      <c r="K483">
        <v>1412139600</v>
      </c>
      <c r="L483">
        <v>1415772000</v>
      </c>
      <c r="M483" s="9">
        <f t="shared" si="29"/>
        <v>41913.208333333336</v>
      </c>
      <c r="N483" s="9">
        <f t="shared" si="30"/>
        <v>41955.25</v>
      </c>
      <c r="O483" t="b">
        <v>0</v>
      </c>
      <c r="P483" t="b">
        <v>1</v>
      </c>
      <c r="Q483" t="s">
        <v>33</v>
      </c>
      <c r="R483">
        <f t="shared" si="31"/>
        <v>103.98634590377114</v>
      </c>
      <c r="S483" t="str" cm="1">
        <f t="array" ref="S483:T483">_xlfn.TEXTSPLIT(Q483, 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6">
        <f t="shared" si="28"/>
        <v>-0.835952380952381</v>
      </c>
      <c r="G484" t="s">
        <v>14</v>
      </c>
      <c r="H484">
        <v>9</v>
      </c>
      <c r="I484" t="s">
        <v>21</v>
      </c>
      <c r="J484" t="s">
        <v>22</v>
      </c>
      <c r="K484">
        <v>1330063200</v>
      </c>
      <c r="L484">
        <v>1331013600</v>
      </c>
      <c r="M484" s="9">
        <f t="shared" si="29"/>
        <v>40963.25</v>
      </c>
      <c r="N484" s="9">
        <f t="shared" si="30"/>
        <v>40974.25</v>
      </c>
      <c r="O484" t="b">
        <v>0</v>
      </c>
      <c r="P484" t="b">
        <v>1</v>
      </c>
      <c r="Q484" t="s">
        <v>119</v>
      </c>
      <c r="R484">
        <f t="shared" si="31"/>
        <v>76.555555555555557</v>
      </c>
      <c r="S484" t="str" cm="1">
        <f t="array" ref="S484:T484">_xlfn.TEXTSPLIT(Q484, 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6">
        <f t="shared" si="28"/>
        <v>-0.47225382932166304</v>
      </c>
      <c r="G485" t="s">
        <v>14</v>
      </c>
      <c r="H485">
        <v>554</v>
      </c>
      <c r="I485" t="s">
        <v>21</v>
      </c>
      <c r="J485" t="s">
        <v>22</v>
      </c>
      <c r="K485">
        <v>1576130400</v>
      </c>
      <c r="L485">
        <v>1576735200</v>
      </c>
      <c r="M485" s="9">
        <f t="shared" si="29"/>
        <v>43811.25</v>
      </c>
      <c r="N485" s="9">
        <f t="shared" si="30"/>
        <v>43818.25</v>
      </c>
      <c r="O485" t="b">
        <v>0</v>
      </c>
      <c r="P485" t="b">
        <v>0</v>
      </c>
      <c r="Q485" t="s">
        <v>33</v>
      </c>
      <c r="R485">
        <f t="shared" si="31"/>
        <v>87.068592057761734</v>
      </c>
      <c r="S485" t="str" cm="1">
        <f t="array" ref="S485:T485">_xlfn.TEXTSPLIT(Q485, 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6">
        <f t="shared" si="28"/>
        <v>1.6020608108108108</v>
      </c>
      <c r="G486" t="s">
        <v>20</v>
      </c>
      <c r="H486">
        <v>1572</v>
      </c>
      <c r="I486" t="s">
        <v>40</v>
      </c>
      <c r="J486" t="s">
        <v>41</v>
      </c>
      <c r="K486">
        <v>1407128400</v>
      </c>
      <c r="L486">
        <v>1411362000</v>
      </c>
      <c r="M486" s="9">
        <f t="shared" si="29"/>
        <v>41855.208333333336</v>
      </c>
      <c r="N486" s="9">
        <f t="shared" si="30"/>
        <v>41904.208333333336</v>
      </c>
      <c r="O486" t="b">
        <v>0</v>
      </c>
      <c r="P486" t="b">
        <v>1</v>
      </c>
      <c r="Q486" t="s">
        <v>17</v>
      </c>
      <c r="R486">
        <f t="shared" si="31"/>
        <v>48.99554707379135</v>
      </c>
      <c r="S486" t="str" cm="1">
        <f t="array" ref="S486:T486">_xlfn.TEXTSPLIT(Q486, 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6">
        <f t="shared" si="28"/>
        <v>-0.69267108167770419</v>
      </c>
      <c r="G487" t="s">
        <v>14</v>
      </c>
      <c r="H487">
        <v>648</v>
      </c>
      <c r="I487" t="s">
        <v>40</v>
      </c>
      <c r="J487" t="s">
        <v>41</v>
      </c>
      <c r="K487">
        <v>1560142800</v>
      </c>
      <c r="L487">
        <v>1563685200</v>
      </c>
      <c r="M487" s="9">
        <f t="shared" si="29"/>
        <v>43626.208333333328</v>
      </c>
      <c r="N487" s="9">
        <f t="shared" si="30"/>
        <v>43667.208333333328</v>
      </c>
      <c r="O487" t="b">
        <v>0</v>
      </c>
      <c r="P487" t="b">
        <v>0</v>
      </c>
      <c r="Q487" t="s">
        <v>33</v>
      </c>
      <c r="R487">
        <f t="shared" si="31"/>
        <v>42.969135802469133</v>
      </c>
      <c r="S487" t="str" cm="1">
        <f t="array" ref="S487:T487">_xlfn.TEXTSPLIT(Q487, 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6">
        <f t="shared" si="28"/>
        <v>-0.86499999999999999</v>
      </c>
      <c r="G488" t="s">
        <v>14</v>
      </c>
      <c r="H488">
        <v>21</v>
      </c>
      <c r="I488" t="s">
        <v>40</v>
      </c>
      <c r="J488" t="s">
        <v>41</v>
      </c>
      <c r="K488">
        <v>1520575200</v>
      </c>
      <c r="L488">
        <v>1521867600</v>
      </c>
      <c r="M488" s="9">
        <f t="shared" si="29"/>
        <v>43168.25</v>
      </c>
      <c r="N488" s="9">
        <f t="shared" si="30"/>
        <v>43183.208333333328</v>
      </c>
      <c r="O488" t="b">
        <v>0</v>
      </c>
      <c r="P488" t="b">
        <v>1</v>
      </c>
      <c r="Q488" t="s">
        <v>206</v>
      </c>
      <c r="R488">
        <f t="shared" si="31"/>
        <v>33.428571428571431</v>
      </c>
      <c r="S488" t="str" cm="1">
        <f t="array" ref="S488:T488">_xlfn.TEXTSPLIT(Q488, 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6">
        <f t="shared" si="28"/>
        <v>0.78625566636446054</v>
      </c>
      <c r="G489" t="s">
        <v>20</v>
      </c>
      <c r="H489">
        <v>2346</v>
      </c>
      <c r="I489" t="s">
        <v>21</v>
      </c>
      <c r="J489" t="s">
        <v>22</v>
      </c>
      <c r="K489">
        <v>1492664400</v>
      </c>
      <c r="L489">
        <v>1495515600</v>
      </c>
      <c r="M489" s="9">
        <f t="shared" si="29"/>
        <v>42845.208333333328</v>
      </c>
      <c r="N489" s="9">
        <f t="shared" si="30"/>
        <v>42878.208333333328</v>
      </c>
      <c r="O489" t="b">
        <v>0</v>
      </c>
      <c r="P489" t="b">
        <v>0</v>
      </c>
      <c r="Q489" t="s">
        <v>33</v>
      </c>
      <c r="R489">
        <f t="shared" si="31"/>
        <v>83.982949701619773</v>
      </c>
      <c r="S489" t="str" cm="1">
        <f t="array" ref="S489:T489">_xlfn.TEXTSPLIT(Q489, 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6">
        <f t="shared" si="28"/>
        <v>1.2005660377358491</v>
      </c>
      <c r="G490" t="s">
        <v>20</v>
      </c>
      <c r="H490">
        <v>115</v>
      </c>
      <c r="I490" t="s">
        <v>21</v>
      </c>
      <c r="J490" t="s">
        <v>22</v>
      </c>
      <c r="K490">
        <v>1454479200</v>
      </c>
      <c r="L490">
        <v>1455948000</v>
      </c>
      <c r="M490" s="9">
        <f t="shared" si="29"/>
        <v>42403.25</v>
      </c>
      <c r="N490" s="9">
        <f t="shared" si="30"/>
        <v>42420.25</v>
      </c>
      <c r="O490" t="b">
        <v>0</v>
      </c>
      <c r="P490" t="b">
        <v>0</v>
      </c>
      <c r="Q490" t="s">
        <v>33</v>
      </c>
      <c r="R490">
        <f t="shared" si="31"/>
        <v>101.41739130434783</v>
      </c>
      <c r="S490" t="str" cm="1">
        <f t="array" ref="S490:T490">_xlfn.TEXTSPLIT(Q490, 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6">
        <f t="shared" si="28"/>
        <v>1.5108695652173912E-2</v>
      </c>
      <c r="G491" t="s">
        <v>20</v>
      </c>
      <c r="H491">
        <v>85</v>
      </c>
      <c r="I491" t="s">
        <v>107</v>
      </c>
      <c r="J491" t="s">
        <v>108</v>
      </c>
      <c r="K491">
        <v>1281934800</v>
      </c>
      <c r="L491">
        <v>1282366800</v>
      </c>
      <c r="M491" s="9">
        <f t="shared" si="29"/>
        <v>40406.208333333336</v>
      </c>
      <c r="N491" s="9">
        <f t="shared" si="30"/>
        <v>40411.208333333336</v>
      </c>
      <c r="O491" t="b">
        <v>0</v>
      </c>
      <c r="P491" t="b">
        <v>0</v>
      </c>
      <c r="Q491" t="s">
        <v>65</v>
      </c>
      <c r="R491">
        <f t="shared" si="31"/>
        <v>109.87058823529412</v>
      </c>
      <c r="S491" t="str" cm="1">
        <f t="array" ref="S491:T491">_xlfn.TEXTSPLIT(Q491, 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6">
        <f t="shared" si="28"/>
        <v>0.91500000000000004</v>
      </c>
      <c r="G492" t="s">
        <v>20</v>
      </c>
      <c r="H492">
        <v>144</v>
      </c>
      <c r="I492" t="s">
        <v>21</v>
      </c>
      <c r="J492" t="s">
        <v>22</v>
      </c>
      <c r="K492">
        <v>1573970400</v>
      </c>
      <c r="L492">
        <v>1574575200</v>
      </c>
      <c r="M492" s="9">
        <f t="shared" si="29"/>
        <v>43786.25</v>
      </c>
      <c r="N492" s="9">
        <f t="shared" si="30"/>
        <v>43793.25</v>
      </c>
      <c r="O492" t="b">
        <v>0</v>
      </c>
      <c r="P492" t="b">
        <v>0</v>
      </c>
      <c r="Q492" t="s">
        <v>1029</v>
      </c>
      <c r="R492">
        <f t="shared" si="31"/>
        <v>31.916666666666668</v>
      </c>
      <c r="S492" t="str" cm="1">
        <f t="array" ref="S492:T492">_xlfn.TEXTSPLIT(Q492, 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6">
        <f t="shared" si="28"/>
        <v>2.0534683098591549</v>
      </c>
      <c r="G493" t="s">
        <v>20</v>
      </c>
      <c r="H493">
        <v>2443</v>
      </c>
      <c r="I493" t="s">
        <v>21</v>
      </c>
      <c r="J493" t="s">
        <v>22</v>
      </c>
      <c r="K493">
        <v>1372654800</v>
      </c>
      <c r="L493">
        <v>1374901200</v>
      </c>
      <c r="M493" s="9">
        <f t="shared" si="29"/>
        <v>41456.208333333336</v>
      </c>
      <c r="N493" s="9">
        <f t="shared" si="30"/>
        <v>41482.208333333336</v>
      </c>
      <c r="O493" t="b">
        <v>0</v>
      </c>
      <c r="P493" t="b">
        <v>1</v>
      </c>
      <c r="Q493" t="s">
        <v>17</v>
      </c>
      <c r="R493">
        <f t="shared" si="31"/>
        <v>70.993450675399103</v>
      </c>
      <c r="S493" t="str" cm="1">
        <f t="array" ref="S493:T493">_xlfn.TEXTSPLIT(Q493, 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6">
        <f t="shared" si="28"/>
        <v>-0.76004712041884814</v>
      </c>
      <c r="G494" t="s">
        <v>74</v>
      </c>
      <c r="H494">
        <v>595</v>
      </c>
      <c r="I494" t="s">
        <v>21</v>
      </c>
      <c r="J494" t="s">
        <v>22</v>
      </c>
      <c r="K494">
        <v>1275886800</v>
      </c>
      <c r="L494">
        <v>1278910800</v>
      </c>
      <c r="M494" s="9">
        <f t="shared" si="29"/>
        <v>40336.208333333336</v>
      </c>
      <c r="N494" s="9">
        <f t="shared" si="30"/>
        <v>40371.208333333336</v>
      </c>
      <c r="O494" t="b">
        <v>1</v>
      </c>
      <c r="P494" t="b">
        <v>1</v>
      </c>
      <c r="Q494" t="s">
        <v>100</v>
      </c>
      <c r="R494">
        <f t="shared" si="31"/>
        <v>77.026890756302521</v>
      </c>
      <c r="S494" t="str" cm="1">
        <f t="array" ref="S494:T494">_xlfn.TEXTSPLIT(Q494, 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6">
        <f t="shared" si="28"/>
        <v>6.2377777777777776</v>
      </c>
      <c r="G495" t="s">
        <v>20</v>
      </c>
      <c r="H495">
        <v>64</v>
      </c>
      <c r="I495" t="s">
        <v>21</v>
      </c>
      <c r="J495" t="s">
        <v>22</v>
      </c>
      <c r="K495">
        <v>1561784400</v>
      </c>
      <c r="L495">
        <v>1562907600</v>
      </c>
      <c r="M495" s="9">
        <f t="shared" si="29"/>
        <v>43645.208333333328</v>
      </c>
      <c r="N495" s="9">
        <f t="shared" si="30"/>
        <v>43658.208333333328</v>
      </c>
      <c r="O495" t="b">
        <v>0</v>
      </c>
      <c r="P495" t="b">
        <v>0</v>
      </c>
      <c r="Q495" t="s">
        <v>122</v>
      </c>
      <c r="R495">
        <f t="shared" si="31"/>
        <v>101.78125</v>
      </c>
      <c r="S495" t="str" cm="1">
        <f t="array" ref="S495:T495">_xlfn.TEXTSPLIT(Q495, 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6">
        <f t="shared" si="28"/>
        <v>4.4736000000000002</v>
      </c>
      <c r="G496" t="s">
        <v>20</v>
      </c>
      <c r="H496">
        <v>268</v>
      </c>
      <c r="I496" t="s">
        <v>21</v>
      </c>
      <c r="J496" t="s">
        <v>22</v>
      </c>
      <c r="K496">
        <v>1332392400</v>
      </c>
      <c r="L496">
        <v>1332478800</v>
      </c>
      <c r="M496" s="9">
        <f t="shared" si="29"/>
        <v>40990.208333333336</v>
      </c>
      <c r="N496" s="9">
        <f t="shared" si="30"/>
        <v>40991.208333333336</v>
      </c>
      <c r="O496" t="b">
        <v>0</v>
      </c>
      <c r="P496" t="b">
        <v>0</v>
      </c>
      <c r="Q496" t="s">
        <v>65</v>
      </c>
      <c r="R496">
        <f t="shared" si="31"/>
        <v>51.059701492537314</v>
      </c>
      <c r="S496" t="str" cm="1">
        <f t="array" ref="S496:T496">_xlfn.TEXTSPLIT(Q496, 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6">
        <f t="shared" si="28"/>
        <v>3.145</v>
      </c>
      <c r="G497" t="s">
        <v>20</v>
      </c>
      <c r="H497">
        <v>195</v>
      </c>
      <c r="I497" t="s">
        <v>36</v>
      </c>
      <c r="J497" t="s">
        <v>37</v>
      </c>
      <c r="K497">
        <v>1402376400</v>
      </c>
      <c r="L497">
        <v>1402722000</v>
      </c>
      <c r="M497" s="9">
        <f t="shared" si="29"/>
        <v>41800.208333333336</v>
      </c>
      <c r="N497" s="9">
        <f t="shared" si="30"/>
        <v>41804.208333333336</v>
      </c>
      <c r="O497" t="b">
        <v>0</v>
      </c>
      <c r="P497" t="b">
        <v>0</v>
      </c>
      <c r="Q497" t="s">
        <v>33</v>
      </c>
      <c r="R497">
        <f t="shared" si="31"/>
        <v>68.02051282051282</v>
      </c>
      <c r="S497" t="str" cm="1">
        <f t="array" ref="S497:T497">_xlfn.TEXTSPLIT(Q497, 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6">
        <f t="shared" si="28"/>
        <v>-0.99093035908596305</v>
      </c>
      <c r="G498" t="s">
        <v>14</v>
      </c>
      <c r="H498">
        <v>54</v>
      </c>
      <c r="I498" t="s">
        <v>21</v>
      </c>
      <c r="J498" t="s">
        <v>22</v>
      </c>
      <c r="K498">
        <v>1495342800</v>
      </c>
      <c r="L498">
        <v>1496811600</v>
      </c>
      <c r="M498" s="9">
        <f t="shared" si="29"/>
        <v>42876.208333333328</v>
      </c>
      <c r="N498" s="9">
        <f t="shared" si="30"/>
        <v>42893.208333333328</v>
      </c>
      <c r="O498" t="b">
        <v>0</v>
      </c>
      <c r="P498" t="b">
        <v>0</v>
      </c>
      <c r="Q498" t="s">
        <v>71</v>
      </c>
      <c r="R498">
        <f t="shared" si="31"/>
        <v>30.87037037037037</v>
      </c>
      <c r="S498" t="str" cm="1">
        <f t="array" ref="S498:T498">_xlfn.TEXTSPLIT(Q498, 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6">
        <f t="shared" si="28"/>
        <v>-0.65826530612244893</v>
      </c>
      <c r="G499" t="s">
        <v>14</v>
      </c>
      <c r="H499">
        <v>120</v>
      </c>
      <c r="I499" t="s">
        <v>21</v>
      </c>
      <c r="J499" t="s">
        <v>22</v>
      </c>
      <c r="K499">
        <v>1482213600</v>
      </c>
      <c r="L499">
        <v>1482213600</v>
      </c>
      <c r="M499" s="9">
        <f t="shared" si="29"/>
        <v>42724.25</v>
      </c>
      <c r="N499" s="9">
        <f t="shared" si="30"/>
        <v>42724.25</v>
      </c>
      <c r="O499" t="b">
        <v>0</v>
      </c>
      <c r="P499" t="b">
        <v>1</v>
      </c>
      <c r="Q499" t="s">
        <v>65</v>
      </c>
      <c r="R499">
        <f t="shared" si="31"/>
        <v>27.908333333333335</v>
      </c>
      <c r="S499" t="str" cm="1">
        <f t="array" ref="S499:T499">_xlfn.TEXTSPLIT(Q499, 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6">
        <f t="shared" si="28"/>
        <v>-0.76051189245087902</v>
      </c>
      <c r="G500" t="s">
        <v>14</v>
      </c>
      <c r="H500">
        <v>579</v>
      </c>
      <c r="I500" t="s">
        <v>36</v>
      </c>
      <c r="J500" t="s">
        <v>37</v>
      </c>
      <c r="K500">
        <v>1420092000</v>
      </c>
      <c r="L500">
        <v>1420264800</v>
      </c>
      <c r="M500" s="9">
        <f t="shared" si="29"/>
        <v>42005.25</v>
      </c>
      <c r="N500" s="9">
        <f t="shared" si="30"/>
        <v>42007.25</v>
      </c>
      <c r="O500" t="b">
        <v>0</v>
      </c>
      <c r="P500" t="b">
        <v>0</v>
      </c>
      <c r="Q500" t="s">
        <v>28</v>
      </c>
      <c r="R500">
        <f t="shared" si="31"/>
        <v>79.994818652849744</v>
      </c>
      <c r="S500" t="str" cm="1">
        <f t="array" ref="S500:T500">_xlfn.TEXTSPLIT(Q500, 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6">
        <f t="shared" si="28"/>
        <v>-0.51927350427350427</v>
      </c>
      <c r="G501" t="s">
        <v>14</v>
      </c>
      <c r="H501">
        <v>2072</v>
      </c>
      <c r="I501" t="s">
        <v>21</v>
      </c>
      <c r="J501" t="s">
        <v>22</v>
      </c>
      <c r="K501">
        <v>1458018000</v>
      </c>
      <c r="L501">
        <v>1458450000</v>
      </c>
      <c r="M501" s="9">
        <f t="shared" si="29"/>
        <v>42444.208333333328</v>
      </c>
      <c r="N501" s="9">
        <f t="shared" si="30"/>
        <v>42449.208333333328</v>
      </c>
      <c r="O501" t="b">
        <v>0</v>
      </c>
      <c r="P501" t="b">
        <v>1</v>
      </c>
      <c r="Q501" t="s">
        <v>42</v>
      </c>
      <c r="R501">
        <f t="shared" si="31"/>
        <v>38.003378378378379</v>
      </c>
      <c r="S501" t="str" cm="1">
        <f t="array" ref="S501:T501">_xlfn.TEXTSPLIT(Q501, 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6">
        <f t="shared" si="28"/>
        <v>-1</v>
      </c>
      <c r="G502" t="s">
        <v>14</v>
      </c>
      <c r="H502">
        <v>0</v>
      </c>
      <c r="I502" t="s">
        <v>21</v>
      </c>
      <c r="J502" t="s">
        <v>22</v>
      </c>
      <c r="K502">
        <v>1367384400</v>
      </c>
      <c r="L502">
        <v>1369803600</v>
      </c>
      <c r="M502" s="9">
        <f t="shared" si="29"/>
        <v>41395.208333333336</v>
      </c>
      <c r="N502" s="9">
        <f t="shared" si="30"/>
        <v>41423.208333333336</v>
      </c>
      <c r="O502" t="b">
        <v>0</v>
      </c>
      <c r="P502" t="b">
        <v>1</v>
      </c>
      <c r="Q502" t="s">
        <v>33</v>
      </c>
      <c r="R502">
        <f t="shared" si="31"/>
        <v>0</v>
      </c>
      <c r="S502" t="str" cm="1">
        <f t="array" ref="S502:T502">_xlfn.TEXTSPLIT(Q502, 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6">
        <f t="shared" si="28"/>
        <v>-0.29854817708333331</v>
      </c>
      <c r="G503" t="s">
        <v>14</v>
      </c>
      <c r="H503">
        <v>1796</v>
      </c>
      <c r="I503" t="s">
        <v>21</v>
      </c>
      <c r="J503" t="s">
        <v>22</v>
      </c>
      <c r="K503">
        <v>1363064400</v>
      </c>
      <c r="L503">
        <v>1363237200</v>
      </c>
      <c r="M503" s="9">
        <f t="shared" si="29"/>
        <v>41345.208333333336</v>
      </c>
      <c r="N503" s="9">
        <f t="shared" si="30"/>
        <v>41347.208333333336</v>
      </c>
      <c r="O503" t="b">
        <v>0</v>
      </c>
      <c r="P503" t="b">
        <v>0</v>
      </c>
      <c r="Q503" t="s">
        <v>42</v>
      </c>
      <c r="R503">
        <f t="shared" si="31"/>
        <v>59.990534521158132</v>
      </c>
      <c r="S503" t="str" cm="1">
        <f t="array" ref="S503:T503">_xlfn.TEXTSPLIT(Q503, 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6">
        <f t="shared" si="28"/>
        <v>4.2992307692307694</v>
      </c>
      <c r="G504" t="s">
        <v>20</v>
      </c>
      <c r="H504">
        <v>186</v>
      </c>
      <c r="I504" t="s">
        <v>26</v>
      </c>
      <c r="J504" t="s">
        <v>27</v>
      </c>
      <c r="K504">
        <v>1343365200</v>
      </c>
      <c r="L504">
        <v>1345870800</v>
      </c>
      <c r="M504" s="9">
        <f t="shared" si="29"/>
        <v>41117.208333333336</v>
      </c>
      <c r="N504" s="9">
        <f t="shared" si="30"/>
        <v>41146.208333333336</v>
      </c>
      <c r="O504" t="b">
        <v>0</v>
      </c>
      <c r="P504" t="b">
        <v>1</v>
      </c>
      <c r="Q504" t="s">
        <v>89</v>
      </c>
      <c r="R504">
        <f t="shared" si="31"/>
        <v>37.037634408602152</v>
      </c>
      <c r="S504" t="str" cm="1">
        <f t="array" ref="S504:T504">_xlfn.TEXTSPLIT(Q504, 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6">
        <f t="shared" si="28"/>
        <v>0.80325490196078431</v>
      </c>
      <c r="G505" t="s">
        <v>20</v>
      </c>
      <c r="H505">
        <v>460</v>
      </c>
      <c r="I505" t="s">
        <v>21</v>
      </c>
      <c r="J505" t="s">
        <v>22</v>
      </c>
      <c r="K505">
        <v>1435726800</v>
      </c>
      <c r="L505">
        <v>1437454800</v>
      </c>
      <c r="M505" s="9">
        <f t="shared" si="29"/>
        <v>42186.208333333328</v>
      </c>
      <c r="N505" s="9">
        <f t="shared" si="30"/>
        <v>42206.208333333328</v>
      </c>
      <c r="O505" t="b">
        <v>0</v>
      </c>
      <c r="P505" t="b">
        <v>0</v>
      </c>
      <c r="Q505" t="s">
        <v>53</v>
      </c>
      <c r="R505">
        <f t="shared" si="31"/>
        <v>99.963043478260872</v>
      </c>
      <c r="S505" t="str" cm="1">
        <f t="array" ref="S505:T505">_xlfn.TEXTSPLIT(Q505, 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6">
        <f t="shared" si="28"/>
        <v>-7.6799999999999993E-2</v>
      </c>
      <c r="G506" t="s">
        <v>14</v>
      </c>
      <c r="H506">
        <v>62</v>
      </c>
      <c r="I506" t="s">
        <v>107</v>
      </c>
      <c r="J506" t="s">
        <v>108</v>
      </c>
      <c r="K506">
        <v>1431925200</v>
      </c>
      <c r="L506">
        <v>1432011600</v>
      </c>
      <c r="M506" s="9">
        <f t="shared" si="29"/>
        <v>42142.208333333328</v>
      </c>
      <c r="N506" s="9">
        <f t="shared" si="30"/>
        <v>42143.208333333328</v>
      </c>
      <c r="O506" t="b">
        <v>0</v>
      </c>
      <c r="P506" t="b">
        <v>0</v>
      </c>
      <c r="Q506" t="s">
        <v>23</v>
      </c>
      <c r="R506">
        <f t="shared" si="31"/>
        <v>111.6774193548387</v>
      </c>
      <c r="S506" t="str" cm="1">
        <f t="array" ref="S506:T506">_xlfn.TEXTSPLIT(Q506, 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6">
        <f t="shared" si="28"/>
        <v>-0.86098998887652944</v>
      </c>
      <c r="G507" t="s">
        <v>14</v>
      </c>
      <c r="H507">
        <v>347</v>
      </c>
      <c r="I507" t="s">
        <v>21</v>
      </c>
      <c r="J507" t="s">
        <v>22</v>
      </c>
      <c r="K507">
        <v>1362722400</v>
      </c>
      <c r="L507">
        <v>1366347600</v>
      </c>
      <c r="M507" s="9">
        <f t="shared" si="29"/>
        <v>41341.25</v>
      </c>
      <c r="N507" s="9">
        <f t="shared" si="30"/>
        <v>41383.208333333336</v>
      </c>
      <c r="O507" t="b">
        <v>0</v>
      </c>
      <c r="P507" t="b">
        <v>1</v>
      </c>
      <c r="Q507" t="s">
        <v>133</v>
      </c>
      <c r="R507">
        <f t="shared" si="31"/>
        <v>36.014409221902014</v>
      </c>
      <c r="S507" t="str" cm="1">
        <f t="array" ref="S507:T507">_xlfn.TEXTSPLIT(Q507, 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6">
        <f t="shared" si="28"/>
        <v>8.2707777777777771</v>
      </c>
      <c r="G508" t="s">
        <v>20</v>
      </c>
      <c r="H508">
        <v>2528</v>
      </c>
      <c r="I508" t="s">
        <v>21</v>
      </c>
      <c r="J508" t="s">
        <v>22</v>
      </c>
      <c r="K508">
        <v>1511416800</v>
      </c>
      <c r="L508">
        <v>1512885600</v>
      </c>
      <c r="M508" s="9">
        <f t="shared" si="29"/>
        <v>43062.25</v>
      </c>
      <c r="N508" s="9">
        <f t="shared" si="30"/>
        <v>43079.25</v>
      </c>
      <c r="O508" t="b">
        <v>0</v>
      </c>
      <c r="P508" t="b">
        <v>1</v>
      </c>
      <c r="Q508" t="s">
        <v>33</v>
      </c>
      <c r="R508">
        <f t="shared" si="31"/>
        <v>66.010284810126578</v>
      </c>
      <c r="S508" t="str" cm="1">
        <f t="array" ref="S508:T508">_xlfn.TEXTSPLIT(Q508, 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6">
        <f t="shared" si="28"/>
        <v>-0.60142857142857142</v>
      </c>
      <c r="G509" t="s">
        <v>14</v>
      </c>
      <c r="H509">
        <v>19</v>
      </c>
      <c r="I509" t="s">
        <v>21</v>
      </c>
      <c r="J509" t="s">
        <v>22</v>
      </c>
      <c r="K509">
        <v>1365483600</v>
      </c>
      <c r="L509">
        <v>1369717200</v>
      </c>
      <c r="M509" s="9">
        <f t="shared" si="29"/>
        <v>41373.208333333336</v>
      </c>
      <c r="N509" s="9">
        <f t="shared" si="30"/>
        <v>41422.208333333336</v>
      </c>
      <c r="O509" t="b">
        <v>0</v>
      </c>
      <c r="P509" t="b">
        <v>1</v>
      </c>
      <c r="Q509" t="s">
        <v>28</v>
      </c>
      <c r="R509">
        <f t="shared" si="31"/>
        <v>44.05263157894737</v>
      </c>
      <c r="S509" t="str" cm="1">
        <f t="array" ref="S509:T509">_xlfn.TEXTSPLIT(Q509, 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6">
        <f t="shared" si="28"/>
        <v>0.12229299363057325</v>
      </c>
      <c r="G510" t="s">
        <v>20</v>
      </c>
      <c r="H510">
        <v>3657</v>
      </c>
      <c r="I510" t="s">
        <v>21</v>
      </c>
      <c r="J510" t="s">
        <v>22</v>
      </c>
      <c r="K510">
        <v>1532840400</v>
      </c>
      <c r="L510">
        <v>1534654800</v>
      </c>
      <c r="M510" s="9">
        <f t="shared" si="29"/>
        <v>43310.208333333328</v>
      </c>
      <c r="N510" s="9">
        <f t="shared" si="30"/>
        <v>43331.208333333328</v>
      </c>
      <c r="O510" t="b">
        <v>0</v>
      </c>
      <c r="P510" t="b">
        <v>0</v>
      </c>
      <c r="Q510" t="s">
        <v>33</v>
      </c>
      <c r="R510">
        <f t="shared" si="31"/>
        <v>52.999726551818434</v>
      </c>
      <c r="S510" t="str" cm="1">
        <f t="array" ref="S510:T510">_xlfn.TEXTSPLIT(Q510, 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6">
        <f t="shared" si="28"/>
        <v>-0.29074183976261125</v>
      </c>
      <c r="G511" t="s">
        <v>14</v>
      </c>
      <c r="H511">
        <v>1258</v>
      </c>
      <c r="I511" t="s">
        <v>21</v>
      </c>
      <c r="J511" t="s">
        <v>22</v>
      </c>
      <c r="K511">
        <v>1336194000</v>
      </c>
      <c r="L511">
        <v>1337058000</v>
      </c>
      <c r="M511" s="9">
        <f t="shared" si="29"/>
        <v>41034.208333333336</v>
      </c>
      <c r="N511" s="9">
        <f t="shared" si="30"/>
        <v>41044.208333333336</v>
      </c>
      <c r="O511" t="b">
        <v>0</v>
      </c>
      <c r="P511" t="b">
        <v>0</v>
      </c>
      <c r="Q511" t="s">
        <v>33</v>
      </c>
      <c r="R511">
        <f t="shared" si="31"/>
        <v>95</v>
      </c>
      <c r="S511" t="str" cm="1">
        <f t="array" ref="S511:T511">_xlfn.TEXTSPLIT(Q511, 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6">
        <f t="shared" si="28"/>
        <v>0.19089743589743591</v>
      </c>
      <c r="G512" t="s">
        <v>20</v>
      </c>
      <c r="H512">
        <v>131</v>
      </c>
      <c r="I512" t="s">
        <v>26</v>
      </c>
      <c r="J512" t="s">
        <v>27</v>
      </c>
      <c r="K512">
        <v>1527742800</v>
      </c>
      <c r="L512">
        <v>1529816400</v>
      </c>
      <c r="M512" s="9">
        <f t="shared" si="29"/>
        <v>43251.208333333328</v>
      </c>
      <c r="N512" s="9">
        <f t="shared" si="30"/>
        <v>43275.208333333328</v>
      </c>
      <c r="O512" t="b">
        <v>0</v>
      </c>
      <c r="P512" t="b">
        <v>0</v>
      </c>
      <c r="Q512" t="s">
        <v>53</v>
      </c>
      <c r="R512">
        <f t="shared" si="31"/>
        <v>70.908396946564892</v>
      </c>
      <c r="S512" t="str" cm="1">
        <f t="array" ref="S512:T512">_xlfn.TEXTSPLIT(Q512, 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6">
        <f t="shared" si="28"/>
        <v>-0.7598240866035183</v>
      </c>
      <c r="G513" t="s">
        <v>14</v>
      </c>
      <c r="H513">
        <v>362</v>
      </c>
      <c r="I513" t="s">
        <v>21</v>
      </c>
      <c r="J513" t="s">
        <v>22</v>
      </c>
      <c r="K513">
        <v>1564030800</v>
      </c>
      <c r="L513">
        <v>1564894800</v>
      </c>
      <c r="M513" s="9">
        <f t="shared" si="29"/>
        <v>43671.208333333328</v>
      </c>
      <c r="N513" s="9">
        <f t="shared" si="30"/>
        <v>43681.208333333328</v>
      </c>
      <c r="O513" t="b">
        <v>0</v>
      </c>
      <c r="P513" t="b">
        <v>0</v>
      </c>
      <c r="Q513" t="s">
        <v>33</v>
      </c>
      <c r="R513">
        <f t="shared" si="31"/>
        <v>98.060773480662988</v>
      </c>
      <c r="S513" t="str" cm="1">
        <f t="array" ref="S513:T513">_xlfn.TEXTSPLIT(Q513, 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6">
        <f t="shared" ref="F514:F577" si="32">(E514-D514)/D514</f>
        <v>0.3931868131868132</v>
      </c>
      <c r="G514" t="s">
        <v>20</v>
      </c>
      <c r="H514">
        <v>239</v>
      </c>
      <c r="I514" t="s">
        <v>21</v>
      </c>
      <c r="J514" t="s">
        <v>22</v>
      </c>
      <c r="K514">
        <v>1404536400</v>
      </c>
      <c r="L514">
        <v>1404622800</v>
      </c>
      <c r="M514" s="9">
        <f t="shared" si="29"/>
        <v>41825.208333333336</v>
      </c>
      <c r="N514" s="9">
        <f t="shared" si="30"/>
        <v>41826.208333333336</v>
      </c>
      <c r="O514" t="b">
        <v>0</v>
      </c>
      <c r="P514" t="b">
        <v>1</v>
      </c>
      <c r="Q514" t="s">
        <v>89</v>
      </c>
      <c r="R514">
        <f t="shared" si="31"/>
        <v>53.046025104602514</v>
      </c>
      <c r="S514" t="str" cm="1">
        <f t="array" ref="S514:T514">_xlfn.TEXTSPLIT(Q514, 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6">
        <f t="shared" si="32"/>
        <v>-0.60722891566265058</v>
      </c>
      <c r="G515" t="s">
        <v>74</v>
      </c>
      <c r="H515">
        <v>35</v>
      </c>
      <c r="I515" t="s">
        <v>21</v>
      </c>
      <c r="J515" t="s">
        <v>22</v>
      </c>
      <c r="K515">
        <v>1284008400</v>
      </c>
      <c r="L515">
        <v>1284181200</v>
      </c>
      <c r="M515" s="9">
        <f t="shared" ref="M515:M578" si="33">(((K515/60)/60)/24)+DATE(1970,1,1)</f>
        <v>40430.208333333336</v>
      </c>
      <c r="N515" s="9">
        <f t="shared" ref="N515:N578" si="34">(((L515/60)/60)/24)+DATE(1970,1,1)</f>
        <v>40432.208333333336</v>
      </c>
      <c r="O515" t="b">
        <v>0</v>
      </c>
      <c r="P515" t="b">
        <v>0</v>
      </c>
      <c r="Q515" t="s">
        <v>269</v>
      </c>
      <c r="R515">
        <f t="shared" ref="R515:R578" si="35">IF(H515&gt;0,E515/H515,0)</f>
        <v>93.142857142857139</v>
      </c>
      <c r="S515" t="str" cm="1">
        <f t="array" ref="S515:T515">_xlfn.TEXTSPLIT(Q515, 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6">
        <f t="shared" si="32"/>
        <v>-0.77560922855082914</v>
      </c>
      <c r="G516" t="s">
        <v>74</v>
      </c>
      <c r="H516">
        <v>528</v>
      </c>
      <c r="I516" t="s">
        <v>98</v>
      </c>
      <c r="J516" t="s">
        <v>99</v>
      </c>
      <c r="K516">
        <v>1386309600</v>
      </c>
      <c r="L516">
        <v>1386741600</v>
      </c>
      <c r="M516" s="9">
        <f t="shared" si="33"/>
        <v>41614.25</v>
      </c>
      <c r="N516" s="9">
        <f t="shared" si="34"/>
        <v>41619.25</v>
      </c>
      <c r="O516" t="b">
        <v>0</v>
      </c>
      <c r="P516" t="b">
        <v>1</v>
      </c>
      <c r="Q516" t="s">
        <v>23</v>
      </c>
      <c r="R516">
        <f t="shared" si="35"/>
        <v>58.945075757575758</v>
      </c>
      <c r="S516" t="str" cm="1">
        <f t="array" ref="S516:T516">_xlfn.TEXTSPLIT(Q516, 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6">
        <f t="shared" si="32"/>
        <v>-0.44220930232558142</v>
      </c>
      <c r="G517" t="s">
        <v>14</v>
      </c>
      <c r="H517">
        <v>133</v>
      </c>
      <c r="I517" t="s">
        <v>15</v>
      </c>
      <c r="J517" t="s">
        <v>16</v>
      </c>
      <c r="K517">
        <v>1324620000</v>
      </c>
      <c r="L517">
        <v>1324792800</v>
      </c>
      <c r="M517" s="9">
        <f t="shared" si="33"/>
        <v>40900.25</v>
      </c>
      <c r="N517" s="9">
        <f t="shared" si="34"/>
        <v>40902.25</v>
      </c>
      <c r="O517" t="b">
        <v>0</v>
      </c>
      <c r="P517" t="b">
        <v>1</v>
      </c>
      <c r="Q517" t="s">
        <v>33</v>
      </c>
      <c r="R517">
        <f t="shared" si="35"/>
        <v>36.067669172932334</v>
      </c>
      <c r="S517" t="str" cm="1">
        <f t="array" ref="S517:T517">_xlfn.TEXTSPLIT(Q517, 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6">
        <f t="shared" si="32"/>
        <v>-0.57476874003189793</v>
      </c>
      <c r="G518" t="s">
        <v>14</v>
      </c>
      <c r="H518">
        <v>846</v>
      </c>
      <c r="I518" t="s">
        <v>21</v>
      </c>
      <c r="J518" t="s">
        <v>22</v>
      </c>
      <c r="K518">
        <v>1281070800</v>
      </c>
      <c r="L518">
        <v>1284354000</v>
      </c>
      <c r="M518" s="9">
        <f t="shared" si="33"/>
        <v>40396.208333333336</v>
      </c>
      <c r="N518" s="9">
        <f t="shared" si="34"/>
        <v>40434.208333333336</v>
      </c>
      <c r="O518" t="b">
        <v>0</v>
      </c>
      <c r="P518" t="b">
        <v>0</v>
      </c>
      <c r="Q518" t="s">
        <v>68</v>
      </c>
      <c r="R518">
        <f t="shared" si="35"/>
        <v>63.030732860520096</v>
      </c>
      <c r="S518" t="str" cm="1">
        <f t="array" ref="S518:T518">_xlfn.TEXTSPLIT(Q518, 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6">
        <f t="shared" si="32"/>
        <v>0.12</v>
      </c>
      <c r="G519" t="s">
        <v>20</v>
      </c>
      <c r="H519">
        <v>78</v>
      </c>
      <c r="I519" t="s">
        <v>21</v>
      </c>
      <c r="J519" t="s">
        <v>22</v>
      </c>
      <c r="K519">
        <v>1493960400</v>
      </c>
      <c r="L519">
        <v>1494392400</v>
      </c>
      <c r="M519" s="9">
        <f t="shared" si="33"/>
        <v>42860.208333333328</v>
      </c>
      <c r="N519" s="9">
        <f t="shared" si="34"/>
        <v>42865.208333333328</v>
      </c>
      <c r="O519" t="b">
        <v>0</v>
      </c>
      <c r="P519" t="b">
        <v>0</v>
      </c>
      <c r="Q519" t="s">
        <v>17</v>
      </c>
      <c r="R519">
        <f t="shared" si="35"/>
        <v>84.717948717948715</v>
      </c>
      <c r="S519" t="str" cm="1">
        <f t="array" ref="S519:T519">_xlfn.TEXTSPLIT(Q519, 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6">
        <f t="shared" si="32"/>
        <v>-0.92931818181818182</v>
      </c>
      <c r="G520" t="s">
        <v>14</v>
      </c>
      <c r="H520">
        <v>10</v>
      </c>
      <c r="I520" t="s">
        <v>21</v>
      </c>
      <c r="J520" t="s">
        <v>22</v>
      </c>
      <c r="K520">
        <v>1519365600</v>
      </c>
      <c r="L520">
        <v>1519538400</v>
      </c>
      <c r="M520" s="9">
        <f t="shared" si="33"/>
        <v>43154.25</v>
      </c>
      <c r="N520" s="9">
        <f t="shared" si="34"/>
        <v>43156.25</v>
      </c>
      <c r="O520" t="b">
        <v>0</v>
      </c>
      <c r="P520" t="b">
        <v>1</v>
      </c>
      <c r="Q520" t="s">
        <v>71</v>
      </c>
      <c r="R520">
        <f t="shared" si="35"/>
        <v>62.2</v>
      </c>
      <c r="S520" t="str" cm="1">
        <f t="array" ref="S520:T520">_xlfn.TEXTSPLIT(Q520, 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6">
        <f t="shared" si="32"/>
        <v>1.7456387169386606E-2</v>
      </c>
      <c r="G521" t="s">
        <v>20</v>
      </c>
      <c r="H521">
        <v>1773</v>
      </c>
      <c r="I521" t="s">
        <v>21</v>
      </c>
      <c r="J521" t="s">
        <v>22</v>
      </c>
      <c r="K521">
        <v>1420696800</v>
      </c>
      <c r="L521">
        <v>1421906400</v>
      </c>
      <c r="M521" s="9">
        <f t="shared" si="33"/>
        <v>42012.25</v>
      </c>
      <c r="N521" s="9">
        <f t="shared" si="34"/>
        <v>42026.25</v>
      </c>
      <c r="O521" t="b">
        <v>0</v>
      </c>
      <c r="P521" t="b">
        <v>1</v>
      </c>
      <c r="Q521" t="s">
        <v>23</v>
      </c>
      <c r="R521">
        <f t="shared" si="35"/>
        <v>101.97518330513255</v>
      </c>
      <c r="S521" t="str" cm="1">
        <f t="array" ref="S521:T521">_xlfn.TEXTSPLIT(Q521, 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6">
        <f t="shared" si="32"/>
        <v>3.2574999999999998</v>
      </c>
      <c r="G522" t="s">
        <v>20</v>
      </c>
      <c r="H522">
        <v>32</v>
      </c>
      <c r="I522" t="s">
        <v>21</v>
      </c>
      <c r="J522" t="s">
        <v>22</v>
      </c>
      <c r="K522">
        <v>1555650000</v>
      </c>
      <c r="L522">
        <v>1555909200</v>
      </c>
      <c r="M522" s="9">
        <f t="shared" si="33"/>
        <v>43574.208333333328</v>
      </c>
      <c r="N522" s="9">
        <f t="shared" si="34"/>
        <v>43577.208333333328</v>
      </c>
      <c r="O522" t="b">
        <v>0</v>
      </c>
      <c r="P522" t="b">
        <v>0</v>
      </c>
      <c r="Q522" t="s">
        <v>33</v>
      </c>
      <c r="R522">
        <f t="shared" si="35"/>
        <v>106.4375</v>
      </c>
      <c r="S522" t="str" cm="1">
        <f t="array" ref="S522:T522">_xlfn.TEXTSPLIT(Q522, 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6">
        <f t="shared" si="32"/>
        <v>0.45539473684210524</v>
      </c>
      <c r="G523" t="s">
        <v>20</v>
      </c>
      <c r="H523">
        <v>369</v>
      </c>
      <c r="I523" t="s">
        <v>21</v>
      </c>
      <c r="J523" t="s">
        <v>22</v>
      </c>
      <c r="K523">
        <v>1471928400</v>
      </c>
      <c r="L523">
        <v>1472446800</v>
      </c>
      <c r="M523" s="9">
        <f t="shared" si="33"/>
        <v>42605.208333333328</v>
      </c>
      <c r="N523" s="9">
        <f t="shared" si="34"/>
        <v>42611.208333333328</v>
      </c>
      <c r="O523" t="b">
        <v>0</v>
      </c>
      <c r="P523" t="b">
        <v>1</v>
      </c>
      <c r="Q523" t="s">
        <v>53</v>
      </c>
      <c r="R523">
        <f t="shared" si="35"/>
        <v>29.975609756097562</v>
      </c>
      <c r="S523" t="str" cm="1">
        <f t="array" ref="S523:T523">_xlfn.TEXTSPLIT(Q523, 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6">
        <f t="shared" si="32"/>
        <v>-0.67546534653465351</v>
      </c>
      <c r="G524" t="s">
        <v>14</v>
      </c>
      <c r="H524">
        <v>191</v>
      </c>
      <c r="I524" t="s">
        <v>21</v>
      </c>
      <c r="J524" t="s">
        <v>22</v>
      </c>
      <c r="K524">
        <v>1341291600</v>
      </c>
      <c r="L524">
        <v>1342328400</v>
      </c>
      <c r="M524" s="9">
        <f t="shared" si="33"/>
        <v>41093.208333333336</v>
      </c>
      <c r="N524" s="9">
        <f t="shared" si="34"/>
        <v>41105.208333333336</v>
      </c>
      <c r="O524" t="b">
        <v>0</v>
      </c>
      <c r="P524" t="b">
        <v>0</v>
      </c>
      <c r="Q524" t="s">
        <v>100</v>
      </c>
      <c r="R524">
        <f t="shared" si="35"/>
        <v>85.806282722513089</v>
      </c>
      <c r="S524" t="str" cm="1">
        <f t="array" ref="S524:T524">_xlfn.TEXTSPLIT(Q524, 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6">
        <f t="shared" si="32"/>
        <v>6.003333333333333</v>
      </c>
      <c r="G525" t="s">
        <v>20</v>
      </c>
      <c r="H525">
        <v>89</v>
      </c>
      <c r="I525" t="s">
        <v>21</v>
      </c>
      <c r="J525" t="s">
        <v>22</v>
      </c>
      <c r="K525">
        <v>1267682400</v>
      </c>
      <c r="L525">
        <v>1268114400</v>
      </c>
      <c r="M525" s="9">
        <f t="shared" si="33"/>
        <v>40241.25</v>
      </c>
      <c r="N525" s="9">
        <f t="shared" si="34"/>
        <v>40246.25</v>
      </c>
      <c r="O525" t="b">
        <v>0</v>
      </c>
      <c r="P525" t="b">
        <v>0</v>
      </c>
      <c r="Q525" t="s">
        <v>100</v>
      </c>
      <c r="R525">
        <f t="shared" si="35"/>
        <v>70.82022471910112</v>
      </c>
      <c r="S525" t="str" cm="1">
        <f t="array" ref="S525:T525">_xlfn.TEXTSPLIT(Q525, 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6">
        <f t="shared" si="32"/>
        <v>-0.16095139607032058</v>
      </c>
      <c r="G526" t="s">
        <v>14</v>
      </c>
      <c r="H526">
        <v>1979</v>
      </c>
      <c r="I526" t="s">
        <v>21</v>
      </c>
      <c r="J526" t="s">
        <v>22</v>
      </c>
      <c r="K526">
        <v>1272258000</v>
      </c>
      <c r="L526">
        <v>1273381200</v>
      </c>
      <c r="M526" s="9">
        <f t="shared" si="33"/>
        <v>40294.208333333336</v>
      </c>
      <c r="N526" s="9">
        <f t="shared" si="34"/>
        <v>40307.208333333336</v>
      </c>
      <c r="O526" t="b">
        <v>0</v>
      </c>
      <c r="P526" t="b">
        <v>0</v>
      </c>
      <c r="Q526" t="s">
        <v>33</v>
      </c>
      <c r="R526">
        <f t="shared" si="35"/>
        <v>40.998484082870135</v>
      </c>
      <c r="S526" t="str" cm="1">
        <f t="array" ref="S526:T526">_xlfn.TEXTSPLIT(Q526, 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6">
        <f t="shared" si="32"/>
        <v>-0.15809523809523809</v>
      </c>
      <c r="G527" t="s">
        <v>14</v>
      </c>
      <c r="H527">
        <v>63</v>
      </c>
      <c r="I527" t="s">
        <v>21</v>
      </c>
      <c r="J527" t="s">
        <v>22</v>
      </c>
      <c r="K527">
        <v>1290492000</v>
      </c>
      <c r="L527">
        <v>1290837600</v>
      </c>
      <c r="M527" s="9">
        <f t="shared" si="33"/>
        <v>40505.25</v>
      </c>
      <c r="N527" s="9">
        <f t="shared" si="34"/>
        <v>40509.25</v>
      </c>
      <c r="O527" t="b">
        <v>0</v>
      </c>
      <c r="P527" t="b">
        <v>0</v>
      </c>
      <c r="Q527" t="s">
        <v>65</v>
      </c>
      <c r="R527">
        <f t="shared" si="35"/>
        <v>28.063492063492063</v>
      </c>
      <c r="S527" t="str" cm="1">
        <f t="array" ref="S527:T527">_xlfn.TEXTSPLIT(Q527, 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6">
        <f t="shared" si="32"/>
        <v>0.55951807228915662</v>
      </c>
      <c r="G528" t="s">
        <v>20</v>
      </c>
      <c r="H528">
        <v>147</v>
      </c>
      <c r="I528" t="s">
        <v>21</v>
      </c>
      <c r="J528" t="s">
        <v>22</v>
      </c>
      <c r="K528">
        <v>1451109600</v>
      </c>
      <c r="L528">
        <v>1454306400</v>
      </c>
      <c r="M528" s="9">
        <f t="shared" si="33"/>
        <v>42364.25</v>
      </c>
      <c r="N528" s="9">
        <f t="shared" si="34"/>
        <v>42401.25</v>
      </c>
      <c r="O528" t="b">
        <v>0</v>
      </c>
      <c r="P528" t="b">
        <v>1</v>
      </c>
      <c r="Q528" t="s">
        <v>33</v>
      </c>
      <c r="R528">
        <f t="shared" si="35"/>
        <v>88.054421768707485</v>
      </c>
      <c r="S528" t="str" cm="1">
        <f t="array" ref="S528:T528">_xlfn.TEXTSPLIT(Q528, 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6">
        <f t="shared" si="32"/>
        <v>-3.8054968287526427E-3</v>
      </c>
      <c r="G529" t="s">
        <v>14</v>
      </c>
      <c r="H529">
        <v>6080</v>
      </c>
      <c r="I529" t="s">
        <v>15</v>
      </c>
      <c r="J529" t="s">
        <v>16</v>
      </c>
      <c r="K529">
        <v>1454652000</v>
      </c>
      <c r="L529">
        <v>1457762400</v>
      </c>
      <c r="M529" s="9">
        <f t="shared" si="33"/>
        <v>42405.25</v>
      </c>
      <c r="N529" s="9">
        <f t="shared" si="34"/>
        <v>42441.25</v>
      </c>
      <c r="O529" t="b">
        <v>0</v>
      </c>
      <c r="P529" t="b">
        <v>0</v>
      </c>
      <c r="Q529" t="s">
        <v>71</v>
      </c>
      <c r="R529">
        <f t="shared" si="35"/>
        <v>31</v>
      </c>
      <c r="S529" t="str" cm="1">
        <f t="array" ref="S529:T529">_xlfn.TEXTSPLIT(Q529, 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6">
        <f t="shared" si="32"/>
        <v>-0.19700000000000001</v>
      </c>
      <c r="G530" t="s">
        <v>14</v>
      </c>
      <c r="H530">
        <v>80</v>
      </c>
      <c r="I530" t="s">
        <v>40</v>
      </c>
      <c r="J530" t="s">
        <v>41</v>
      </c>
      <c r="K530">
        <v>1385186400</v>
      </c>
      <c r="L530">
        <v>1389074400</v>
      </c>
      <c r="M530" s="9">
        <f t="shared" si="33"/>
        <v>41601.25</v>
      </c>
      <c r="N530" s="9">
        <f t="shared" si="34"/>
        <v>41646.25</v>
      </c>
      <c r="O530" t="b">
        <v>0</v>
      </c>
      <c r="P530" t="b">
        <v>0</v>
      </c>
      <c r="Q530" t="s">
        <v>60</v>
      </c>
      <c r="R530">
        <f t="shared" si="35"/>
        <v>90.337500000000006</v>
      </c>
      <c r="S530" t="str" cm="1">
        <f t="array" ref="S530:T530">_xlfn.TEXTSPLIT(Q530, 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6">
        <f t="shared" si="32"/>
        <v>-0.88745098039215686</v>
      </c>
      <c r="G531" t="s">
        <v>14</v>
      </c>
      <c r="H531">
        <v>9</v>
      </c>
      <c r="I531" t="s">
        <v>21</v>
      </c>
      <c r="J531" t="s">
        <v>22</v>
      </c>
      <c r="K531">
        <v>1399698000</v>
      </c>
      <c r="L531">
        <v>1402117200</v>
      </c>
      <c r="M531" s="9">
        <f t="shared" si="33"/>
        <v>41769.208333333336</v>
      </c>
      <c r="N531" s="9">
        <f t="shared" si="34"/>
        <v>41797.208333333336</v>
      </c>
      <c r="O531" t="b">
        <v>0</v>
      </c>
      <c r="P531" t="b">
        <v>0</v>
      </c>
      <c r="Q531" t="s">
        <v>89</v>
      </c>
      <c r="R531">
        <f t="shared" si="35"/>
        <v>63.777777777777779</v>
      </c>
      <c r="S531" t="str" cm="1">
        <f t="array" ref="S531:T531">_xlfn.TEXTSPLIT(Q531, 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6">
        <f t="shared" si="32"/>
        <v>-8.2590476190476186E-2</v>
      </c>
      <c r="G532" t="s">
        <v>14</v>
      </c>
      <c r="H532">
        <v>1784</v>
      </c>
      <c r="I532" t="s">
        <v>21</v>
      </c>
      <c r="J532" t="s">
        <v>22</v>
      </c>
      <c r="K532">
        <v>1283230800</v>
      </c>
      <c r="L532">
        <v>1284440400</v>
      </c>
      <c r="M532" s="9">
        <f t="shared" si="33"/>
        <v>40421.208333333336</v>
      </c>
      <c r="N532" s="9">
        <f t="shared" si="34"/>
        <v>40435.208333333336</v>
      </c>
      <c r="O532" t="b">
        <v>0</v>
      </c>
      <c r="P532" t="b">
        <v>1</v>
      </c>
      <c r="Q532" t="s">
        <v>119</v>
      </c>
      <c r="R532">
        <f t="shared" si="35"/>
        <v>53.995515695067262</v>
      </c>
      <c r="S532" t="str" cm="1">
        <f t="array" ref="S532:T532">_xlfn.TEXTSPLIT(Q532, 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6">
        <f t="shared" si="32"/>
        <v>-4.4788430637386183E-2</v>
      </c>
      <c r="G533" t="s">
        <v>47</v>
      </c>
      <c r="H533">
        <v>3640</v>
      </c>
      <c r="I533" t="s">
        <v>98</v>
      </c>
      <c r="J533" t="s">
        <v>99</v>
      </c>
      <c r="K533">
        <v>1384149600</v>
      </c>
      <c r="L533">
        <v>1388988000</v>
      </c>
      <c r="M533" s="9">
        <f t="shared" si="33"/>
        <v>41589.25</v>
      </c>
      <c r="N533" s="9">
        <f t="shared" si="34"/>
        <v>41645.25</v>
      </c>
      <c r="O533" t="b">
        <v>0</v>
      </c>
      <c r="P533" t="b">
        <v>0</v>
      </c>
      <c r="Q533" t="s">
        <v>89</v>
      </c>
      <c r="R533">
        <f t="shared" si="35"/>
        <v>48.993956043956047</v>
      </c>
      <c r="S533" t="str" cm="1">
        <f t="array" ref="S533:T533">_xlfn.TEXTSPLIT(Q533, 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6">
        <f t="shared" si="32"/>
        <v>4.0287499999999996</v>
      </c>
      <c r="G534" t="s">
        <v>20</v>
      </c>
      <c r="H534">
        <v>126</v>
      </c>
      <c r="I534" t="s">
        <v>15</v>
      </c>
      <c r="J534" t="s">
        <v>16</v>
      </c>
      <c r="K534">
        <v>1516860000</v>
      </c>
      <c r="L534">
        <v>1516946400</v>
      </c>
      <c r="M534" s="9">
        <f t="shared" si="33"/>
        <v>43125.25</v>
      </c>
      <c r="N534" s="9">
        <f t="shared" si="34"/>
        <v>43126.25</v>
      </c>
      <c r="O534" t="b">
        <v>0</v>
      </c>
      <c r="P534" t="b">
        <v>0</v>
      </c>
      <c r="Q534" t="s">
        <v>33</v>
      </c>
      <c r="R534">
        <f t="shared" si="35"/>
        <v>63.857142857142854</v>
      </c>
      <c r="S534" t="str" cm="1">
        <f t="array" ref="S534:T534">_xlfn.TEXTSPLIT(Q534, 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6">
        <f t="shared" si="32"/>
        <v>0.59243944636678203</v>
      </c>
      <c r="G535" t="s">
        <v>20</v>
      </c>
      <c r="H535">
        <v>2218</v>
      </c>
      <c r="I535" t="s">
        <v>40</v>
      </c>
      <c r="J535" t="s">
        <v>41</v>
      </c>
      <c r="K535">
        <v>1374642000</v>
      </c>
      <c r="L535">
        <v>1377752400</v>
      </c>
      <c r="M535" s="9">
        <f t="shared" si="33"/>
        <v>41479.208333333336</v>
      </c>
      <c r="N535" s="9">
        <f t="shared" si="34"/>
        <v>41515.208333333336</v>
      </c>
      <c r="O535" t="b">
        <v>0</v>
      </c>
      <c r="P535" t="b">
        <v>0</v>
      </c>
      <c r="Q535" t="s">
        <v>60</v>
      </c>
      <c r="R535">
        <f t="shared" si="35"/>
        <v>82.996393146979258</v>
      </c>
      <c r="S535" t="str" cm="1">
        <f t="array" ref="S535:T535">_xlfn.TEXTSPLIT(Q535, 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6">
        <f t="shared" si="32"/>
        <v>-0.84977553310886644</v>
      </c>
      <c r="G536" t="s">
        <v>14</v>
      </c>
      <c r="H536">
        <v>243</v>
      </c>
      <c r="I536" t="s">
        <v>21</v>
      </c>
      <c r="J536" t="s">
        <v>22</v>
      </c>
      <c r="K536">
        <v>1534482000</v>
      </c>
      <c r="L536">
        <v>1534568400</v>
      </c>
      <c r="M536" s="9">
        <f t="shared" si="33"/>
        <v>43329.208333333328</v>
      </c>
      <c r="N536" s="9">
        <f t="shared" si="34"/>
        <v>43330.208333333328</v>
      </c>
      <c r="O536" t="b">
        <v>0</v>
      </c>
      <c r="P536" t="b">
        <v>1</v>
      </c>
      <c r="Q536" t="s">
        <v>53</v>
      </c>
      <c r="R536">
        <f t="shared" si="35"/>
        <v>55.08230452674897</v>
      </c>
      <c r="S536" t="str" cm="1">
        <f t="array" ref="S536:T536">_xlfn.TEXTSPLIT(Q536, 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6">
        <f t="shared" si="32"/>
        <v>3.8203846153846155</v>
      </c>
      <c r="G537" t="s">
        <v>20</v>
      </c>
      <c r="H537">
        <v>202</v>
      </c>
      <c r="I537" t="s">
        <v>107</v>
      </c>
      <c r="J537" t="s">
        <v>108</v>
      </c>
      <c r="K537">
        <v>1528434000</v>
      </c>
      <c r="L537">
        <v>1528606800</v>
      </c>
      <c r="M537" s="9">
        <f t="shared" si="33"/>
        <v>43259.208333333328</v>
      </c>
      <c r="N537" s="9">
        <f t="shared" si="34"/>
        <v>43261.208333333328</v>
      </c>
      <c r="O537" t="b">
        <v>0</v>
      </c>
      <c r="P537" t="b">
        <v>1</v>
      </c>
      <c r="Q537" t="s">
        <v>33</v>
      </c>
      <c r="R537">
        <f t="shared" si="35"/>
        <v>62.044554455445542</v>
      </c>
      <c r="S537" t="str" cm="1">
        <f t="array" ref="S537:T537">_xlfn.TEXTSPLIT(Q537, 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6">
        <f t="shared" si="32"/>
        <v>0.4996938775510204</v>
      </c>
      <c r="G538" t="s">
        <v>20</v>
      </c>
      <c r="H538">
        <v>140</v>
      </c>
      <c r="I538" t="s">
        <v>107</v>
      </c>
      <c r="J538" t="s">
        <v>108</v>
      </c>
      <c r="K538">
        <v>1282626000</v>
      </c>
      <c r="L538">
        <v>1284872400</v>
      </c>
      <c r="M538" s="9">
        <f t="shared" si="33"/>
        <v>40414.208333333336</v>
      </c>
      <c r="N538" s="9">
        <f t="shared" si="34"/>
        <v>40440.208333333336</v>
      </c>
      <c r="O538" t="b">
        <v>0</v>
      </c>
      <c r="P538" t="b">
        <v>0</v>
      </c>
      <c r="Q538" t="s">
        <v>119</v>
      </c>
      <c r="R538">
        <f t="shared" si="35"/>
        <v>104.97857142857143</v>
      </c>
      <c r="S538" t="str" cm="1">
        <f t="array" ref="S538:T538">_xlfn.TEXTSPLIT(Q538, 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6">
        <f t="shared" si="32"/>
        <v>0.17221563981042654</v>
      </c>
      <c r="G539" t="s">
        <v>20</v>
      </c>
      <c r="H539">
        <v>1052</v>
      </c>
      <c r="I539" t="s">
        <v>36</v>
      </c>
      <c r="J539" t="s">
        <v>37</v>
      </c>
      <c r="K539">
        <v>1535605200</v>
      </c>
      <c r="L539">
        <v>1537592400</v>
      </c>
      <c r="M539" s="9">
        <f t="shared" si="33"/>
        <v>43342.208333333328</v>
      </c>
      <c r="N539" s="9">
        <f t="shared" si="34"/>
        <v>43365.208333333328</v>
      </c>
      <c r="O539" t="b">
        <v>1</v>
      </c>
      <c r="P539" t="b">
        <v>1</v>
      </c>
      <c r="Q539" t="s">
        <v>42</v>
      </c>
      <c r="R539">
        <f t="shared" si="35"/>
        <v>94.044676806083643</v>
      </c>
      <c r="S539" t="str" cm="1">
        <f t="array" ref="S539:T539">_xlfn.TEXTSPLIT(Q539, 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6">
        <f t="shared" si="32"/>
        <v>-0.62304031725049569</v>
      </c>
      <c r="G540" t="s">
        <v>14</v>
      </c>
      <c r="H540">
        <v>1296</v>
      </c>
      <c r="I540" t="s">
        <v>21</v>
      </c>
      <c r="J540" t="s">
        <v>22</v>
      </c>
      <c r="K540">
        <v>1379826000</v>
      </c>
      <c r="L540">
        <v>1381208400</v>
      </c>
      <c r="M540" s="9">
        <f t="shared" si="33"/>
        <v>41539.208333333336</v>
      </c>
      <c r="N540" s="9">
        <f t="shared" si="34"/>
        <v>41555.208333333336</v>
      </c>
      <c r="O540" t="b">
        <v>0</v>
      </c>
      <c r="P540" t="b">
        <v>0</v>
      </c>
      <c r="Q540" t="s">
        <v>292</v>
      </c>
      <c r="R540">
        <f t="shared" si="35"/>
        <v>44.007716049382715</v>
      </c>
      <c r="S540" t="str" cm="1">
        <f t="array" ref="S540:T540">_xlfn.TEXTSPLIT(Q540, 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6">
        <f t="shared" si="32"/>
        <v>-0.27346938775510204</v>
      </c>
      <c r="G541" t="s">
        <v>14</v>
      </c>
      <c r="H541">
        <v>77</v>
      </c>
      <c r="I541" t="s">
        <v>21</v>
      </c>
      <c r="J541" t="s">
        <v>22</v>
      </c>
      <c r="K541">
        <v>1561957200</v>
      </c>
      <c r="L541">
        <v>1562475600</v>
      </c>
      <c r="M541" s="9">
        <f t="shared" si="33"/>
        <v>43647.208333333328</v>
      </c>
      <c r="N541" s="9">
        <f t="shared" si="34"/>
        <v>43653.208333333328</v>
      </c>
      <c r="O541" t="b">
        <v>0</v>
      </c>
      <c r="P541" t="b">
        <v>1</v>
      </c>
      <c r="Q541" t="s">
        <v>17</v>
      </c>
      <c r="R541">
        <f t="shared" si="35"/>
        <v>92.467532467532465</v>
      </c>
      <c r="S541" t="str" cm="1">
        <f t="array" ref="S541:T541">_xlfn.TEXTSPLIT(Q541, 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6">
        <f t="shared" si="32"/>
        <v>1.6598113207547169</v>
      </c>
      <c r="G542" t="s">
        <v>20</v>
      </c>
      <c r="H542">
        <v>247</v>
      </c>
      <c r="I542" t="s">
        <v>21</v>
      </c>
      <c r="J542" t="s">
        <v>22</v>
      </c>
      <c r="K542">
        <v>1525496400</v>
      </c>
      <c r="L542">
        <v>1527397200</v>
      </c>
      <c r="M542" s="9">
        <f t="shared" si="33"/>
        <v>43225.208333333328</v>
      </c>
      <c r="N542" s="9">
        <f t="shared" si="34"/>
        <v>43247.208333333328</v>
      </c>
      <c r="O542" t="b">
        <v>0</v>
      </c>
      <c r="P542" t="b">
        <v>0</v>
      </c>
      <c r="Q542" t="s">
        <v>122</v>
      </c>
      <c r="R542">
        <f t="shared" si="35"/>
        <v>57.072874493927124</v>
      </c>
      <c r="S542" t="str" cm="1">
        <f t="array" ref="S542:T542">_xlfn.TEXTSPLIT(Q542, 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6">
        <f t="shared" si="32"/>
        <v>-0.75794382022471907</v>
      </c>
      <c r="G543" t="s">
        <v>14</v>
      </c>
      <c r="H543">
        <v>395</v>
      </c>
      <c r="I543" t="s">
        <v>107</v>
      </c>
      <c r="J543" t="s">
        <v>108</v>
      </c>
      <c r="K543">
        <v>1433912400</v>
      </c>
      <c r="L543">
        <v>1436158800</v>
      </c>
      <c r="M543" s="9">
        <f t="shared" si="33"/>
        <v>42165.208333333328</v>
      </c>
      <c r="N543" s="9">
        <f t="shared" si="34"/>
        <v>42191.208333333328</v>
      </c>
      <c r="O543" t="b">
        <v>0</v>
      </c>
      <c r="P543" t="b">
        <v>0</v>
      </c>
      <c r="Q543" t="s">
        <v>292</v>
      </c>
      <c r="R543">
        <f t="shared" si="35"/>
        <v>109.07848101265823</v>
      </c>
      <c r="S543" t="str" cm="1">
        <f t="array" ref="S543:T543">_xlfn.TEXTSPLIT(Q543, 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6">
        <f t="shared" si="32"/>
        <v>-0.97493506493506499</v>
      </c>
      <c r="G544" t="s">
        <v>14</v>
      </c>
      <c r="H544">
        <v>49</v>
      </c>
      <c r="I544" t="s">
        <v>40</v>
      </c>
      <c r="J544" t="s">
        <v>41</v>
      </c>
      <c r="K544">
        <v>1453442400</v>
      </c>
      <c r="L544">
        <v>1456034400</v>
      </c>
      <c r="M544" s="9">
        <f t="shared" si="33"/>
        <v>42391.25</v>
      </c>
      <c r="N544" s="9">
        <f t="shared" si="34"/>
        <v>42421.25</v>
      </c>
      <c r="O544" t="b">
        <v>0</v>
      </c>
      <c r="P544" t="b">
        <v>0</v>
      </c>
      <c r="Q544" t="s">
        <v>60</v>
      </c>
      <c r="R544">
        <f t="shared" si="35"/>
        <v>39.387755102040813</v>
      </c>
      <c r="S544" t="str" cm="1">
        <f t="array" ref="S544:T544">_xlfn.TEXTSPLIT(Q544, 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6">
        <f t="shared" si="32"/>
        <v>-0.83670200235571257</v>
      </c>
      <c r="G545" t="s">
        <v>14</v>
      </c>
      <c r="H545">
        <v>180</v>
      </c>
      <c r="I545" t="s">
        <v>21</v>
      </c>
      <c r="J545" t="s">
        <v>22</v>
      </c>
      <c r="K545">
        <v>1378875600</v>
      </c>
      <c r="L545">
        <v>1380171600</v>
      </c>
      <c r="M545" s="9">
        <f t="shared" si="33"/>
        <v>41528.208333333336</v>
      </c>
      <c r="N545" s="9">
        <f t="shared" si="34"/>
        <v>41543.208333333336</v>
      </c>
      <c r="O545" t="b">
        <v>0</v>
      </c>
      <c r="P545" t="b">
        <v>0</v>
      </c>
      <c r="Q545" t="s">
        <v>89</v>
      </c>
      <c r="R545">
        <f t="shared" si="35"/>
        <v>77.022222222222226</v>
      </c>
      <c r="S545" t="str" cm="1">
        <f t="array" ref="S545:T545">_xlfn.TEXTSPLIT(Q545, 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6">
        <f t="shared" si="32"/>
        <v>1.7649999999999999</v>
      </c>
      <c r="G546" t="s">
        <v>20</v>
      </c>
      <c r="H546">
        <v>84</v>
      </c>
      <c r="I546" t="s">
        <v>21</v>
      </c>
      <c r="J546" t="s">
        <v>22</v>
      </c>
      <c r="K546">
        <v>1452232800</v>
      </c>
      <c r="L546">
        <v>1453356000</v>
      </c>
      <c r="M546" s="9">
        <f t="shared" si="33"/>
        <v>42377.25</v>
      </c>
      <c r="N546" s="9">
        <f t="shared" si="34"/>
        <v>42390.25</v>
      </c>
      <c r="O546" t="b">
        <v>0</v>
      </c>
      <c r="P546" t="b">
        <v>0</v>
      </c>
      <c r="Q546" t="s">
        <v>23</v>
      </c>
      <c r="R546">
        <f t="shared" si="35"/>
        <v>92.166666666666671</v>
      </c>
      <c r="S546" t="str" cm="1">
        <f t="array" ref="S546:T546">_xlfn.TEXTSPLIT(Q546, 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6">
        <f t="shared" si="32"/>
        <v>-0.11196428571428571</v>
      </c>
      <c r="G547" t="s">
        <v>14</v>
      </c>
      <c r="H547">
        <v>2690</v>
      </c>
      <c r="I547" t="s">
        <v>21</v>
      </c>
      <c r="J547" t="s">
        <v>22</v>
      </c>
      <c r="K547">
        <v>1577253600</v>
      </c>
      <c r="L547">
        <v>1578981600</v>
      </c>
      <c r="M547" s="9">
        <f t="shared" si="33"/>
        <v>43824.25</v>
      </c>
      <c r="N547" s="9">
        <f t="shared" si="34"/>
        <v>43844.25</v>
      </c>
      <c r="O547" t="b">
        <v>0</v>
      </c>
      <c r="P547" t="b">
        <v>0</v>
      </c>
      <c r="Q547" t="s">
        <v>33</v>
      </c>
      <c r="R547">
        <f t="shared" si="35"/>
        <v>61.007063197026021</v>
      </c>
      <c r="S547" t="str" cm="1">
        <f t="array" ref="S547:T547">_xlfn.TEXTSPLIT(Q547, 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6">
        <f t="shared" si="32"/>
        <v>0.63571428571428568</v>
      </c>
      <c r="G548" t="s">
        <v>20</v>
      </c>
      <c r="H548">
        <v>88</v>
      </c>
      <c r="I548" t="s">
        <v>21</v>
      </c>
      <c r="J548" t="s">
        <v>22</v>
      </c>
      <c r="K548">
        <v>1537160400</v>
      </c>
      <c r="L548">
        <v>1537419600</v>
      </c>
      <c r="M548" s="9">
        <f t="shared" si="33"/>
        <v>43360.208333333328</v>
      </c>
      <c r="N548" s="9">
        <f t="shared" si="34"/>
        <v>43363.208333333328</v>
      </c>
      <c r="O548" t="b">
        <v>0</v>
      </c>
      <c r="P548" t="b">
        <v>1</v>
      </c>
      <c r="Q548" t="s">
        <v>33</v>
      </c>
      <c r="R548">
        <f t="shared" si="35"/>
        <v>78.068181818181813</v>
      </c>
      <c r="S548" t="str" cm="1">
        <f t="array" ref="S548:T548">_xlfn.TEXTSPLIT(Q548, 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6">
        <f t="shared" si="32"/>
        <v>8.69</v>
      </c>
      <c r="G549" t="s">
        <v>20</v>
      </c>
      <c r="H549">
        <v>156</v>
      </c>
      <c r="I549" t="s">
        <v>21</v>
      </c>
      <c r="J549" t="s">
        <v>22</v>
      </c>
      <c r="K549">
        <v>1422165600</v>
      </c>
      <c r="L549">
        <v>1423202400</v>
      </c>
      <c r="M549" s="9">
        <f t="shared" si="33"/>
        <v>42029.25</v>
      </c>
      <c r="N549" s="9">
        <f t="shared" si="34"/>
        <v>42041.25</v>
      </c>
      <c r="O549" t="b">
        <v>0</v>
      </c>
      <c r="P549" t="b">
        <v>0</v>
      </c>
      <c r="Q549" t="s">
        <v>53</v>
      </c>
      <c r="R549">
        <f t="shared" si="35"/>
        <v>80.75</v>
      </c>
      <c r="S549" t="str" cm="1">
        <f t="array" ref="S549:T549">_xlfn.TEXTSPLIT(Q549, 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6">
        <f t="shared" si="32"/>
        <v>1.7091376701966716</v>
      </c>
      <c r="G550" t="s">
        <v>20</v>
      </c>
      <c r="H550">
        <v>2985</v>
      </c>
      <c r="I550" t="s">
        <v>21</v>
      </c>
      <c r="J550" t="s">
        <v>22</v>
      </c>
      <c r="K550">
        <v>1459486800</v>
      </c>
      <c r="L550">
        <v>1460610000</v>
      </c>
      <c r="M550" s="9">
        <f t="shared" si="33"/>
        <v>42461.208333333328</v>
      </c>
      <c r="N550" s="9">
        <f t="shared" si="34"/>
        <v>42474.208333333328</v>
      </c>
      <c r="O550" t="b">
        <v>0</v>
      </c>
      <c r="P550" t="b">
        <v>0</v>
      </c>
      <c r="Q550" t="s">
        <v>33</v>
      </c>
      <c r="R550">
        <f t="shared" si="35"/>
        <v>59.991289782244557</v>
      </c>
      <c r="S550" t="str" cm="1">
        <f t="array" ref="S550:T550">_xlfn.TEXTSPLIT(Q550, 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6">
        <f t="shared" si="32"/>
        <v>1.8421355932203389</v>
      </c>
      <c r="G551" t="s">
        <v>20</v>
      </c>
      <c r="H551">
        <v>762</v>
      </c>
      <c r="I551" t="s">
        <v>21</v>
      </c>
      <c r="J551" t="s">
        <v>22</v>
      </c>
      <c r="K551">
        <v>1369717200</v>
      </c>
      <c r="L551">
        <v>1370494800</v>
      </c>
      <c r="M551" s="9">
        <f t="shared" si="33"/>
        <v>41422.208333333336</v>
      </c>
      <c r="N551" s="9">
        <f t="shared" si="34"/>
        <v>41431.208333333336</v>
      </c>
      <c r="O551" t="b">
        <v>0</v>
      </c>
      <c r="P551" t="b">
        <v>0</v>
      </c>
      <c r="Q551" t="s">
        <v>65</v>
      </c>
      <c r="R551">
        <f t="shared" si="35"/>
        <v>110.03018372703411</v>
      </c>
      <c r="S551" t="str" cm="1">
        <f t="array" ref="S551:T551">_xlfn.TEXTSPLIT(Q551, 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6">
        <f t="shared" si="32"/>
        <v>-0.96</v>
      </c>
      <c r="G552" t="s">
        <v>74</v>
      </c>
      <c r="H552">
        <v>1</v>
      </c>
      <c r="I552" t="s">
        <v>98</v>
      </c>
      <c r="J552" t="s">
        <v>99</v>
      </c>
      <c r="K552">
        <v>1330495200</v>
      </c>
      <c r="L552">
        <v>1332306000</v>
      </c>
      <c r="M552" s="9">
        <f t="shared" si="33"/>
        <v>40968.25</v>
      </c>
      <c r="N552" s="9">
        <f t="shared" si="34"/>
        <v>40989.208333333336</v>
      </c>
      <c r="O552" t="b">
        <v>0</v>
      </c>
      <c r="P552" t="b">
        <v>0</v>
      </c>
      <c r="Q552" t="s">
        <v>60</v>
      </c>
      <c r="R552">
        <f t="shared" si="35"/>
        <v>4</v>
      </c>
      <c r="S552" t="str" cm="1">
        <f t="array" ref="S552:T552">_xlfn.TEXTSPLIT(Q552, 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6">
        <f t="shared" si="32"/>
        <v>-0.41367018323153804</v>
      </c>
      <c r="G553" t="s">
        <v>14</v>
      </c>
      <c r="H553">
        <v>2779</v>
      </c>
      <c r="I553" t="s">
        <v>26</v>
      </c>
      <c r="J553" t="s">
        <v>27</v>
      </c>
      <c r="K553">
        <v>1419055200</v>
      </c>
      <c r="L553">
        <v>1422511200</v>
      </c>
      <c r="M553" s="9">
        <f t="shared" si="33"/>
        <v>41993.25</v>
      </c>
      <c r="N553" s="9">
        <f t="shared" si="34"/>
        <v>42033.25</v>
      </c>
      <c r="O553" t="b">
        <v>0</v>
      </c>
      <c r="P553" t="b">
        <v>1</v>
      </c>
      <c r="Q553" t="s">
        <v>28</v>
      </c>
      <c r="R553">
        <f t="shared" si="35"/>
        <v>37.99856063332134</v>
      </c>
      <c r="S553" t="str" cm="1">
        <f t="array" ref="S553:T553">_xlfn.TEXTSPLIT(Q553, 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6">
        <f t="shared" si="32"/>
        <v>-1.4888888888888889E-2</v>
      </c>
      <c r="G554" t="s">
        <v>14</v>
      </c>
      <c r="H554">
        <v>92</v>
      </c>
      <c r="I554" t="s">
        <v>21</v>
      </c>
      <c r="J554" t="s">
        <v>22</v>
      </c>
      <c r="K554">
        <v>1480140000</v>
      </c>
      <c r="L554">
        <v>1480312800</v>
      </c>
      <c r="M554" s="9">
        <f t="shared" si="33"/>
        <v>42700.25</v>
      </c>
      <c r="N554" s="9">
        <f t="shared" si="34"/>
        <v>42702.25</v>
      </c>
      <c r="O554" t="b">
        <v>0</v>
      </c>
      <c r="P554" t="b">
        <v>0</v>
      </c>
      <c r="Q554" t="s">
        <v>33</v>
      </c>
      <c r="R554">
        <f t="shared" si="35"/>
        <v>96.369565217391298</v>
      </c>
      <c r="S554" t="str" cm="1">
        <f t="array" ref="S554:T554">_xlfn.TEXTSPLIT(Q554, 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6">
        <f t="shared" si="32"/>
        <v>-0.56024618991793673</v>
      </c>
      <c r="G555" t="s">
        <v>14</v>
      </c>
      <c r="H555">
        <v>1028</v>
      </c>
      <c r="I555" t="s">
        <v>21</v>
      </c>
      <c r="J555" t="s">
        <v>22</v>
      </c>
      <c r="K555">
        <v>1293948000</v>
      </c>
      <c r="L555">
        <v>1294034400</v>
      </c>
      <c r="M555" s="9">
        <f t="shared" si="33"/>
        <v>40545.25</v>
      </c>
      <c r="N555" s="9">
        <f t="shared" si="34"/>
        <v>40546.25</v>
      </c>
      <c r="O555" t="b">
        <v>0</v>
      </c>
      <c r="P555" t="b">
        <v>0</v>
      </c>
      <c r="Q555" t="s">
        <v>23</v>
      </c>
      <c r="R555">
        <f t="shared" si="35"/>
        <v>72.978599221789878</v>
      </c>
      <c r="S555" t="str" cm="1">
        <f t="array" ref="S555:T555">_xlfn.TEXTSPLIT(Q555, 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6">
        <f t="shared" si="32"/>
        <v>0.51663157894736844</v>
      </c>
      <c r="G556" t="s">
        <v>20</v>
      </c>
      <c r="H556">
        <v>554</v>
      </c>
      <c r="I556" t="s">
        <v>15</v>
      </c>
      <c r="J556" t="s">
        <v>16</v>
      </c>
      <c r="K556">
        <v>1482127200</v>
      </c>
      <c r="L556">
        <v>1482645600</v>
      </c>
      <c r="M556" s="9">
        <f t="shared" si="33"/>
        <v>42723.25</v>
      </c>
      <c r="N556" s="9">
        <f t="shared" si="34"/>
        <v>42729.25</v>
      </c>
      <c r="O556" t="b">
        <v>0</v>
      </c>
      <c r="P556" t="b">
        <v>0</v>
      </c>
      <c r="Q556" t="s">
        <v>60</v>
      </c>
      <c r="R556">
        <f t="shared" si="35"/>
        <v>26.007220216606498</v>
      </c>
      <c r="S556" t="str" cm="1">
        <f t="array" ref="S556:T556">_xlfn.TEXTSPLIT(Q556, 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6">
        <f t="shared" si="32"/>
        <v>1.2363492063492063</v>
      </c>
      <c r="G557" t="s">
        <v>20</v>
      </c>
      <c r="H557">
        <v>135</v>
      </c>
      <c r="I557" t="s">
        <v>36</v>
      </c>
      <c r="J557" t="s">
        <v>37</v>
      </c>
      <c r="K557">
        <v>1396414800</v>
      </c>
      <c r="L557">
        <v>1399093200</v>
      </c>
      <c r="M557" s="9">
        <f t="shared" si="33"/>
        <v>41731.208333333336</v>
      </c>
      <c r="N557" s="9">
        <f t="shared" si="34"/>
        <v>41762.208333333336</v>
      </c>
      <c r="O557" t="b">
        <v>0</v>
      </c>
      <c r="P557" t="b">
        <v>0</v>
      </c>
      <c r="Q557" t="s">
        <v>23</v>
      </c>
      <c r="R557">
        <f t="shared" si="35"/>
        <v>104.36296296296297</v>
      </c>
      <c r="S557" t="str" cm="1">
        <f t="array" ref="S557:T557">_xlfn.TEXTSPLIT(Q557, 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6">
        <f t="shared" si="32"/>
        <v>1.3975</v>
      </c>
      <c r="G558" t="s">
        <v>20</v>
      </c>
      <c r="H558">
        <v>122</v>
      </c>
      <c r="I558" t="s">
        <v>21</v>
      </c>
      <c r="J558" t="s">
        <v>22</v>
      </c>
      <c r="K558">
        <v>1315285200</v>
      </c>
      <c r="L558">
        <v>1315890000</v>
      </c>
      <c r="M558" s="9">
        <f t="shared" si="33"/>
        <v>40792.208333333336</v>
      </c>
      <c r="N558" s="9">
        <f t="shared" si="34"/>
        <v>40799.208333333336</v>
      </c>
      <c r="O558" t="b">
        <v>0</v>
      </c>
      <c r="P558" t="b">
        <v>1</v>
      </c>
      <c r="Q558" t="s">
        <v>206</v>
      </c>
      <c r="R558">
        <f t="shared" si="35"/>
        <v>102.18852459016394</v>
      </c>
      <c r="S558" t="str" cm="1">
        <f t="array" ref="S558:T558">_xlfn.TEXTSPLIT(Q558, 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6">
        <f t="shared" si="32"/>
        <v>0.99333333333333329</v>
      </c>
      <c r="G559" t="s">
        <v>20</v>
      </c>
      <c r="H559">
        <v>221</v>
      </c>
      <c r="I559" t="s">
        <v>21</v>
      </c>
      <c r="J559" t="s">
        <v>22</v>
      </c>
      <c r="K559">
        <v>1443762000</v>
      </c>
      <c r="L559">
        <v>1444021200</v>
      </c>
      <c r="M559" s="9">
        <f t="shared" si="33"/>
        <v>42279.208333333328</v>
      </c>
      <c r="N559" s="9">
        <f t="shared" si="34"/>
        <v>42282.208333333328</v>
      </c>
      <c r="O559" t="b">
        <v>0</v>
      </c>
      <c r="P559" t="b">
        <v>1</v>
      </c>
      <c r="Q559" t="s">
        <v>474</v>
      </c>
      <c r="R559">
        <f t="shared" si="35"/>
        <v>54.117647058823529</v>
      </c>
      <c r="S559" t="str" cm="1">
        <f t="array" ref="S559:T559">_xlfn.TEXTSPLIT(Q559, 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6">
        <f t="shared" si="32"/>
        <v>0.37344827586206897</v>
      </c>
      <c r="G560" t="s">
        <v>20</v>
      </c>
      <c r="H560">
        <v>126</v>
      </c>
      <c r="I560" t="s">
        <v>21</v>
      </c>
      <c r="J560" t="s">
        <v>22</v>
      </c>
      <c r="K560">
        <v>1456293600</v>
      </c>
      <c r="L560">
        <v>1460005200</v>
      </c>
      <c r="M560" s="9">
        <f t="shared" si="33"/>
        <v>42424.25</v>
      </c>
      <c r="N560" s="9">
        <f t="shared" si="34"/>
        <v>42467.208333333328</v>
      </c>
      <c r="O560" t="b">
        <v>0</v>
      </c>
      <c r="P560" t="b">
        <v>0</v>
      </c>
      <c r="Q560" t="s">
        <v>33</v>
      </c>
      <c r="R560">
        <f t="shared" si="35"/>
        <v>63.222222222222221</v>
      </c>
      <c r="S560" t="str" cm="1">
        <f t="array" ref="S560:T560">_xlfn.TEXTSPLIT(Q560, 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6">
        <f t="shared" si="32"/>
        <v>9.6961063627730298E-3</v>
      </c>
      <c r="G561" t="s">
        <v>20</v>
      </c>
      <c r="H561">
        <v>1022</v>
      </c>
      <c r="I561" t="s">
        <v>21</v>
      </c>
      <c r="J561" t="s">
        <v>22</v>
      </c>
      <c r="K561">
        <v>1470114000</v>
      </c>
      <c r="L561">
        <v>1470718800</v>
      </c>
      <c r="M561" s="9">
        <f t="shared" si="33"/>
        <v>42584.208333333328</v>
      </c>
      <c r="N561" s="9">
        <f t="shared" si="34"/>
        <v>42591.208333333328</v>
      </c>
      <c r="O561" t="b">
        <v>0</v>
      </c>
      <c r="P561" t="b">
        <v>0</v>
      </c>
      <c r="Q561" t="s">
        <v>33</v>
      </c>
      <c r="R561">
        <f t="shared" si="35"/>
        <v>104.03228962818004</v>
      </c>
      <c r="S561" t="str" cm="1">
        <f t="array" ref="S561:T561">_xlfn.TEXTSPLIT(Q561, 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6">
        <f t="shared" si="32"/>
        <v>6.9416000000000002</v>
      </c>
      <c r="G562" t="s">
        <v>20</v>
      </c>
      <c r="H562">
        <v>3177</v>
      </c>
      <c r="I562" t="s">
        <v>21</v>
      </c>
      <c r="J562" t="s">
        <v>22</v>
      </c>
      <c r="K562">
        <v>1321596000</v>
      </c>
      <c r="L562">
        <v>1325052000</v>
      </c>
      <c r="M562" s="9">
        <f t="shared" si="33"/>
        <v>40865.25</v>
      </c>
      <c r="N562" s="9">
        <f t="shared" si="34"/>
        <v>40905.25</v>
      </c>
      <c r="O562" t="b">
        <v>0</v>
      </c>
      <c r="P562" t="b">
        <v>0</v>
      </c>
      <c r="Q562" t="s">
        <v>71</v>
      </c>
      <c r="R562">
        <f t="shared" si="35"/>
        <v>49.994334277620396</v>
      </c>
      <c r="S562" t="str" cm="1">
        <f t="array" ref="S562:T562">_xlfn.TEXTSPLIT(Q562, 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6">
        <f t="shared" si="32"/>
        <v>2.6970000000000001</v>
      </c>
      <c r="G563" t="s">
        <v>20</v>
      </c>
      <c r="H563">
        <v>198</v>
      </c>
      <c r="I563" t="s">
        <v>98</v>
      </c>
      <c r="J563" t="s">
        <v>99</v>
      </c>
      <c r="K563">
        <v>1318827600</v>
      </c>
      <c r="L563">
        <v>1319000400</v>
      </c>
      <c r="M563" s="9">
        <f t="shared" si="33"/>
        <v>40833.208333333336</v>
      </c>
      <c r="N563" s="9">
        <f t="shared" si="34"/>
        <v>40835.208333333336</v>
      </c>
      <c r="O563" t="b">
        <v>0</v>
      </c>
      <c r="P563" t="b">
        <v>0</v>
      </c>
      <c r="Q563" t="s">
        <v>33</v>
      </c>
      <c r="R563">
        <f t="shared" si="35"/>
        <v>56.015151515151516</v>
      </c>
      <c r="S563" t="str" cm="1">
        <f t="array" ref="S563:T563">_xlfn.TEXTSPLIT(Q563, 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6">
        <f t="shared" si="32"/>
        <v>-0.87181818181818183</v>
      </c>
      <c r="G564" t="s">
        <v>14</v>
      </c>
      <c r="H564">
        <v>26</v>
      </c>
      <c r="I564" t="s">
        <v>98</v>
      </c>
      <c r="J564" t="s">
        <v>99</v>
      </c>
      <c r="K564">
        <v>1552366800</v>
      </c>
      <c r="L564">
        <v>1552539600</v>
      </c>
      <c r="M564" s="9">
        <f t="shared" si="33"/>
        <v>43536.208333333328</v>
      </c>
      <c r="N564" s="9">
        <f t="shared" si="34"/>
        <v>43538.208333333328</v>
      </c>
      <c r="O564" t="b">
        <v>0</v>
      </c>
      <c r="P564" t="b">
        <v>0</v>
      </c>
      <c r="Q564" t="s">
        <v>23</v>
      </c>
      <c r="R564">
        <f t="shared" si="35"/>
        <v>48.807692307692307</v>
      </c>
      <c r="S564" t="str" cm="1">
        <f t="array" ref="S564:T564">_xlfn.TEXTSPLIT(Q564, 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6">
        <f t="shared" si="32"/>
        <v>0.38027027027027027</v>
      </c>
      <c r="G565" t="s">
        <v>20</v>
      </c>
      <c r="H565">
        <v>85</v>
      </c>
      <c r="I565" t="s">
        <v>26</v>
      </c>
      <c r="J565" t="s">
        <v>27</v>
      </c>
      <c r="K565">
        <v>1542088800</v>
      </c>
      <c r="L565">
        <v>1543816800</v>
      </c>
      <c r="M565" s="9">
        <f t="shared" si="33"/>
        <v>43417.25</v>
      </c>
      <c r="N565" s="9">
        <f t="shared" si="34"/>
        <v>43437.25</v>
      </c>
      <c r="O565" t="b">
        <v>0</v>
      </c>
      <c r="P565" t="b">
        <v>0</v>
      </c>
      <c r="Q565" t="s">
        <v>42</v>
      </c>
      <c r="R565">
        <f t="shared" si="35"/>
        <v>60.082352941176474</v>
      </c>
      <c r="S565" t="str" cm="1">
        <f t="array" ref="S565:T565">_xlfn.TEXTSPLIT(Q565, 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6">
        <f t="shared" si="32"/>
        <v>-0.16186721991701244</v>
      </c>
      <c r="G566" t="s">
        <v>14</v>
      </c>
      <c r="H566">
        <v>1790</v>
      </c>
      <c r="I566" t="s">
        <v>21</v>
      </c>
      <c r="J566" t="s">
        <v>22</v>
      </c>
      <c r="K566">
        <v>1426395600</v>
      </c>
      <c r="L566">
        <v>1427086800</v>
      </c>
      <c r="M566" s="9">
        <f t="shared" si="33"/>
        <v>42078.208333333328</v>
      </c>
      <c r="N566" s="9">
        <f t="shared" si="34"/>
        <v>42086.208333333328</v>
      </c>
      <c r="O566" t="b">
        <v>0</v>
      </c>
      <c r="P566" t="b">
        <v>0</v>
      </c>
      <c r="Q566" t="s">
        <v>33</v>
      </c>
      <c r="R566">
        <f t="shared" si="35"/>
        <v>78.990502793296088</v>
      </c>
      <c r="S566" t="str" cm="1">
        <f t="array" ref="S566:T566">_xlfn.TEXTSPLIT(Q566, 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6">
        <f t="shared" si="32"/>
        <v>1.0460063224446785</v>
      </c>
      <c r="G567" t="s">
        <v>20</v>
      </c>
      <c r="H567">
        <v>3596</v>
      </c>
      <c r="I567" t="s">
        <v>21</v>
      </c>
      <c r="J567" t="s">
        <v>22</v>
      </c>
      <c r="K567">
        <v>1321336800</v>
      </c>
      <c r="L567">
        <v>1323064800</v>
      </c>
      <c r="M567" s="9">
        <f t="shared" si="33"/>
        <v>40862.25</v>
      </c>
      <c r="N567" s="9">
        <f t="shared" si="34"/>
        <v>40882.25</v>
      </c>
      <c r="O567" t="b">
        <v>0</v>
      </c>
      <c r="P567" t="b">
        <v>0</v>
      </c>
      <c r="Q567" t="s">
        <v>33</v>
      </c>
      <c r="R567">
        <f t="shared" si="35"/>
        <v>53.99499443826474</v>
      </c>
      <c r="S567" t="str" cm="1">
        <f t="array" ref="S567:T567">_xlfn.TEXTSPLIT(Q567, 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6">
        <f t="shared" si="32"/>
        <v>-0.5565591397849462</v>
      </c>
      <c r="G568" t="s">
        <v>14</v>
      </c>
      <c r="H568">
        <v>37</v>
      </c>
      <c r="I568" t="s">
        <v>21</v>
      </c>
      <c r="J568" t="s">
        <v>22</v>
      </c>
      <c r="K568">
        <v>1456293600</v>
      </c>
      <c r="L568">
        <v>1458277200</v>
      </c>
      <c r="M568" s="9">
        <f t="shared" si="33"/>
        <v>42424.25</v>
      </c>
      <c r="N568" s="9">
        <f t="shared" si="34"/>
        <v>42447.208333333328</v>
      </c>
      <c r="O568" t="b">
        <v>0</v>
      </c>
      <c r="P568" t="b">
        <v>1</v>
      </c>
      <c r="Q568" t="s">
        <v>50</v>
      </c>
      <c r="R568">
        <f t="shared" si="35"/>
        <v>111.45945945945945</v>
      </c>
      <c r="S568" t="str" cm="1">
        <f t="array" ref="S568:T568">_xlfn.TEXTSPLIT(Q568, 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6">
        <f t="shared" si="32"/>
        <v>1.1860294117647059</v>
      </c>
      <c r="G569" t="s">
        <v>20</v>
      </c>
      <c r="H569">
        <v>244</v>
      </c>
      <c r="I569" t="s">
        <v>21</v>
      </c>
      <c r="J569" t="s">
        <v>22</v>
      </c>
      <c r="K569">
        <v>1404968400</v>
      </c>
      <c r="L569">
        <v>1405141200</v>
      </c>
      <c r="M569" s="9">
        <f t="shared" si="33"/>
        <v>41830.208333333336</v>
      </c>
      <c r="N569" s="9">
        <f t="shared" si="34"/>
        <v>41832.208333333336</v>
      </c>
      <c r="O569" t="b">
        <v>0</v>
      </c>
      <c r="P569" t="b">
        <v>0</v>
      </c>
      <c r="Q569" t="s">
        <v>23</v>
      </c>
      <c r="R569">
        <f t="shared" si="35"/>
        <v>60.922131147540981</v>
      </c>
      <c r="S569" t="str" cm="1">
        <f t="array" ref="S569:T569">_xlfn.TEXTSPLIT(Q569, 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6">
        <f t="shared" si="32"/>
        <v>0.86033149171270717</v>
      </c>
      <c r="G570" t="s">
        <v>20</v>
      </c>
      <c r="H570">
        <v>5180</v>
      </c>
      <c r="I570" t="s">
        <v>21</v>
      </c>
      <c r="J570" t="s">
        <v>22</v>
      </c>
      <c r="K570">
        <v>1279170000</v>
      </c>
      <c r="L570">
        <v>1283058000</v>
      </c>
      <c r="M570" s="9">
        <f t="shared" si="33"/>
        <v>40374.208333333336</v>
      </c>
      <c r="N570" s="9">
        <f t="shared" si="34"/>
        <v>40419.208333333336</v>
      </c>
      <c r="O570" t="b">
        <v>0</v>
      </c>
      <c r="P570" t="b">
        <v>0</v>
      </c>
      <c r="Q570" t="s">
        <v>33</v>
      </c>
      <c r="R570">
        <f t="shared" si="35"/>
        <v>26.0015444015444</v>
      </c>
      <c r="S570" t="str" cm="1">
        <f t="array" ref="S570:T570">_xlfn.TEXTSPLIT(Q570, 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6">
        <f t="shared" si="32"/>
        <v>1.3733830845771144</v>
      </c>
      <c r="G571" t="s">
        <v>20</v>
      </c>
      <c r="H571">
        <v>589</v>
      </c>
      <c r="I571" t="s">
        <v>107</v>
      </c>
      <c r="J571" t="s">
        <v>108</v>
      </c>
      <c r="K571">
        <v>1294725600</v>
      </c>
      <c r="L571">
        <v>1295762400</v>
      </c>
      <c r="M571" s="9">
        <f t="shared" si="33"/>
        <v>40554.25</v>
      </c>
      <c r="N571" s="9">
        <f t="shared" si="34"/>
        <v>40566.25</v>
      </c>
      <c r="O571" t="b">
        <v>0</v>
      </c>
      <c r="P571" t="b">
        <v>0</v>
      </c>
      <c r="Q571" t="s">
        <v>71</v>
      </c>
      <c r="R571">
        <f t="shared" si="35"/>
        <v>80.993208828522924</v>
      </c>
      <c r="S571" t="str" cm="1">
        <f t="array" ref="S571:T571">_xlfn.TEXTSPLIT(Q571, 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6">
        <f t="shared" si="32"/>
        <v>2.0565384615384614</v>
      </c>
      <c r="G572" t="s">
        <v>20</v>
      </c>
      <c r="H572">
        <v>2725</v>
      </c>
      <c r="I572" t="s">
        <v>21</v>
      </c>
      <c r="J572" t="s">
        <v>22</v>
      </c>
      <c r="K572">
        <v>1419055200</v>
      </c>
      <c r="L572">
        <v>1419573600</v>
      </c>
      <c r="M572" s="9">
        <f t="shared" si="33"/>
        <v>41993.25</v>
      </c>
      <c r="N572" s="9">
        <f t="shared" si="34"/>
        <v>41999.25</v>
      </c>
      <c r="O572" t="b">
        <v>0</v>
      </c>
      <c r="P572" t="b">
        <v>1</v>
      </c>
      <c r="Q572" t="s">
        <v>23</v>
      </c>
      <c r="R572">
        <f t="shared" si="35"/>
        <v>34.995963302752294</v>
      </c>
      <c r="S572" t="str" cm="1">
        <f t="array" ref="S572:T572">_xlfn.TEXTSPLIT(Q572, 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6">
        <f t="shared" si="32"/>
        <v>-5.8571428571428573E-2</v>
      </c>
      <c r="G573" t="s">
        <v>14</v>
      </c>
      <c r="H573">
        <v>35</v>
      </c>
      <c r="I573" t="s">
        <v>107</v>
      </c>
      <c r="J573" t="s">
        <v>108</v>
      </c>
      <c r="K573">
        <v>1434690000</v>
      </c>
      <c r="L573">
        <v>1438750800</v>
      </c>
      <c r="M573" s="9">
        <f t="shared" si="33"/>
        <v>42174.208333333328</v>
      </c>
      <c r="N573" s="9">
        <f t="shared" si="34"/>
        <v>42221.208333333328</v>
      </c>
      <c r="O573" t="b">
        <v>0</v>
      </c>
      <c r="P573" t="b">
        <v>0</v>
      </c>
      <c r="Q573" t="s">
        <v>100</v>
      </c>
      <c r="R573">
        <f t="shared" si="35"/>
        <v>94.142857142857139</v>
      </c>
      <c r="S573" t="str" cm="1">
        <f t="array" ref="S573:T573">_xlfn.TEXTSPLIT(Q573, 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6">
        <f t="shared" si="32"/>
        <v>-0.45600000000000002</v>
      </c>
      <c r="G574" t="s">
        <v>74</v>
      </c>
      <c r="H574">
        <v>94</v>
      </c>
      <c r="I574" t="s">
        <v>21</v>
      </c>
      <c r="J574" t="s">
        <v>22</v>
      </c>
      <c r="K574">
        <v>1443416400</v>
      </c>
      <c r="L574">
        <v>1444798800</v>
      </c>
      <c r="M574" s="9">
        <f t="shared" si="33"/>
        <v>42275.208333333328</v>
      </c>
      <c r="N574" s="9">
        <f t="shared" si="34"/>
        <v>42291.208333333328</v>
      </c>
      <c r="O574" t="b">
        <v>0</v>
      </c>
      <c r="P574" t="b">
        <v>1</v>
      </c>
      <c r="Q574" t="s">
        <v>23</v>
      </c>
      <c r="R574">
        <f t="shared" si="35"/>
        <v>52.085106382978722</v>
      </c>
      <c r="S574" t="str" cm="1">
        <f t="array" ref="S574:T574">_xlfn.TEXTSPLIT(Q574, 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6">
        <f t="shared" si="32"/>
        <v>0.11880597014925373</v>
      </c>
      <c r="G575" t="s">
        <v>20</v>
      </c>
      <c r="H575">
        <v>300</v>
      </c>
      <c r="I575" t="s">
        <v>21</v>
      </c>
      <c r="J575" t="s">
        <v>22</v>
      </c>
      <c r="K575">
        <v>1399006800</v>
      </c>
      <c r="L575">
        <v>1399179600</v>
      </c>
      <c r="M575" s="9">
        <f t="shared" si="33"/>
        <v>41761.208333333336</v>
      </c>
      <c r="N575" s="9">
        <f t="shared" si="34"/>
        <v>41763.208333333336</v>
      </c>
      <c r="O575" t="b">
        <v>0</v>
      </c>
      <c r="P575" t="b">
        <v>0</v>
      </c>
      <c r="Q575" t="s">
        <v>1029</v>
      </c>
      <c r="R575">
        <f t="shared" si="35"/>
        <v>24.986666666666668</v>
      </c>
      <c r="S575" t="str" cm="1">
        <f t="array" ref="S575:T575">_xlfn.TEXTSPLIT(Q575, 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6">
        <f t="shared" si="32"/>
        <v>2.6914814814814814</v>
      </c>
      <c r="G576" t="s">
        <v>20</v>
      </c>
      <c r="H576">
        <v>144</v>
      </c>
      <c r="I576" t="s">
        <v>21</v>
      </c>
      <c r="J576" t="s">
        <v>22</v>
      </c>
      <c r="K576">
        <v>1575698400</v>
      </c>
      <c r="L576">
        <v>1576562400</v>
      </c>
      <c r="M576" s="9">
        <f t="shared" si="33"/>
        <v>43806.25</v>
      </c>
      <c r="N576" s="9">
        <f t="shared" si="34"/>
        <v>43816.25</v>
      </c>
      <c r="O576" t="b">
        <v>0</v>
      </c>
      <c r="P576" t="b">
        <v>1</v>
      </c>
      <c r="Q576" t="s">
        <v>17</v>
      </c>
      <c r="R576">
        <f t="shared" si="35"/>
        <v>69.215277777777771</v>
      </c>
      <c r="S576" t="str" cm="1">
        <f t="array" ref="S576:T576">_xlfn.TEXTSPLIT(Q576, 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6">
        <f t="shared" si="32"/>
        <v>-0.37069627851140458</v>
      </c>
      <c r="G577" t="s">
        <v>14</v>
      </c>
      <c r="H577">
        <v>558</v>
      </c>
      <c r="I577" t="s">
        <v>21</v>
      </c>
      <c r="J577" t="s">
        <v>22</v>
      </c>
      <c r="K577">
        <v>1400562000</v>
      </c>
      <c r="L577">
        <v>1400821200</v>
      </c>
      <c r="M577" s="9">
        <f t="shared" si="33"/>
        <v>41779.208333333336</v>
      </c>
      <c r="N577" s="9">
        <f t="shared" si="34"/>
        <v>41782.208333333336</v>
      </c>
      <c r="O577" t="b">
        <v>0</v>
      </c>
      <c r="P577" t="b">
        <v>1</v>
      </c>
      <c r="Q577" t="s">
        <v>33</v>
      </c>
      <c r="R577">
        <f t="shared" si="35"/>
        <v>93.944444444444443</v>
      </c>
      <c r="S577" t="str" cm="1">
        <f t="array" ref="S577:T577">_xlfn.TEXTSPLIT(Q577, 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6">
        <f t="shared" ref="F578:F641" si="36">(E578-D578)/D578</f>
        <v>-0.3507216494845361</v>
      </c>
      <c r="G578" t="s">
        <v>14</v>
      </c>
      <c r="H578">
        <v>64</v>
      </c>
      <c r="I578" t="s">
        <v>21</v>
      </c>
      <c r="J578" t="s">
        <v>22</v>
      </c>
      <c r="K578">
        <v>1509512400</v>
      </c>
      <c r="L578">
        <v>1510984800</v>
      </c>
      <c r="M578" s="9">
        <f t="shared" si="33"/>
        <v>43040.208333333328</v>
      </c>
      <c r="N578" s="9">
        <f t="shared" si="34"/>
        <v>43057.25</v>
      </c>
      <c r="O578" t="b">
        <v>0</v>
      </c>
      <c r="P578" t="b">
        <v>0</v>
      </c>
      <c r="Q578" t="s">
        <v>33</v>
      </c>
      <c r="R578">
        <f t="shared" si="35"/>
        <v>98.40625</v>
      </c>
      <c r="S578" t="str" cm="1">
        <f t="array" ref="S578:T578">_xlfn.TEXTSPLIT(Q578, 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6">
        <f t="shared" si="36"/>
        <v>-0.8114634146341464</v>
      </c>
      <c r="G579" t="s">
        <v>74</v>
      </c>
      <c r="H579">
        <v>37</v>
      </c>
      <c r="I579" t="s">
        <v>21</v>
      </c>
      <c r="J579" t="s">
        <v>22</v>
      </c>
      <c r="K579">
        <v>1299823200</v>
      </c>
      <c r="L579">
        <v>1302066000</v>
      </c>
      <c r="M579" s="9">
        <f t="shared" ref="M579:M642" si="37">(((K579/60)/60)/24)+DATE(1970,1,1)</f>
        <v>40613.25</v>
      </c>
      <c r="N579" s="9">
        <f t="shared" ref="N579:N642" si="38">(((L579/60)/60)/24)+DATE(1970,1,1)</f>
        <v>40639.208333333336</v>
      </c>
      <c r="O579" t="b">
        <v>0</v>
      </c>
      <c r="P579" t="b">
        <v>0</v>
      </c>
      <c r="Q579" t="s">
        <v>159</v>
      </c>
      <c r="R579">
        <f t="shared" ref="R579:R642" si="39">IF(H579&gt;0,E579/H579,0)</f>
        <v>41.783783783783782</v>
      </c>
      <c r="S579" t="str" cm="1">
        <f t="array" ref="S579:T579">_xlfn.TEXTSPLIT(Q579, 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6">
        <f t="shared" si="36"/>
        <v>-0.83245595854922283</v>
      </c>
      <c r="G580" t="s">
        <v>14</v>
      </c>
      <c r="H580">
        <v>245</v>
      </c>
      <c r="I580" t="s">
        <v>21</v>
      </c>
      <c r="J580" t="s">
        <v>22</v>
      </c>
      <c r="K580">
        <v>1322719200</v>
      </c>
      <c r="L580">
        <v>1322978400</v>
      </c>
      <c r="M580" s="9">
        <f t="shared" si="37"/>
        <v>40878.25</v>
      </c>
      <c r="N580" s="9">
        <f t="shared" si="38"/>
        <v>40881.25</v>
      </c>
      <c r="O580" t="b">
        <v>0</v>
      </c>
      <c r="P580" t="b">
        <v>0</v>
      </c>
      <c r="Q580" t="s">
        <v>474</v>
      </c>
      <c r="R580">
        <f t="shared" si="39"/>
        <v>65.991836734693877</v>
      </c>
      <c r="S580" t="str" cm="1">
        <f t="array" ref="S580:T580">_xlfn.TEXTSPLIT(Q580, 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6">
        <f t="shared" si="36"/>
        <v>1.1129032258064516E-2</v>
      </c>
      <c r="G581" t="s">
        <v>20</v>
      </c>
      <c r="H581">
        <v>87</v>
      </c>
      <c r="I581" t="s">
        <v>21</v>
      </c>
      <c r="J581" t="s">
        <v>22</v>
      </c>
      <c r="K581">
        <v>1312693200</v>
      </c>
      <c r="L581">
        <v>1313730000</v>
      </c>
      <c r="M581" s="9">
        <f t="shared" si="37"/>
        <v>40762.208333333336</v>
      </c>
      <c r="N581" s="9">
        <f t="shared" si="38"/>
        <v>40774.208333333336</v>
      </c>
      <c r="O581" t="b">
        <v>0</v>
      </c>
      <c r="P581" t="b">
        <v>0</v>
      </c>
      <c r="Q581" t="s">
        <v>159</v>
      </c>
      <c r="R581">
        <f t="shared" si="39"/>
        <v>72.05747126436782</v>
      </c>
      <c r="S581" t="str" cm="1">
        <f t="array" ref="S581:T581">_xlfn.TEXTSPLIT(Q581, 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6">
        <f t="shared" si="36"/>
        <v>2.4150228310502282</v>
      </c>
      <c r="G582" t="s">
        <v>20</v>
      </c>
      <c r="H582">
        <v>3116</v>
      </c>
      <c r="I582" t="s">
        <v>21</v>
      </c>
      <c r="J582" t="s">
        <v>22</v>
      </c>
      <c r="K582">
        <v>1393394400</v>
      </c>
      <c r="L582">
        <v>1394085600</v>
      </c>
      <c r="M582" s="9">
        <f t="shared" si="37"/>
        <v>41696.25</v>
      </c>
      <c r="N582" s="9">
        <f t="shared" si="38"/>
        <v>41704.25</v>
      </c>
      <c r="O582" t="b">
        <v>0</v>
      </c>
      <c r="P582" t="b">
        <v>0</v>
      </c>
      <c r="Q582" t="s">
        <v>33</v>
      </c>
      <c r="R582">
        <f t="shared" si="39"/>
        <v>48.003209242618745</v>
      </c>
      <c r="S582" t="str" cm="1">
        <f t="array" ref="S582:T582">_xlfn.TEXTSPLIT(Q582, 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6">
        <f t="shared" si="36"/>
        <v>-0.35983333333333334</v>
      </c>
      <c r="G583" t="s">
        <v>14</v>
      </c>
      <c r="H583">
        <v>71</v>
      </c>
      <c r="I583" t="s">
        <v>21</v>
      </c>
      <c r="J583" t="s">
        <v>22</v>
      </c>
      <c r="K583">
        <v>1304053200</v>
      </c>
      <c r="L583">
        <v>1305349200</v>
      </c>
      <c r="M583" s="9">
        <f t="shared" si="37"/>
        <v>40662.208333333336</v>
      </c>
      <c r="N583" s="9">
        <f t="shared" si="38"/>
        <v>40677.208333333336</v>
      </c>
      <c r="O583" t="b">
        <v>0</v>
      </c>
      <c r="P583" t="b">
        <v>0</v>
      </c>
      <c r="Q583" t="s">
        <v>28</v>
      </c>
      <c r="R583">
        <f t="shared" si="39"/>
        <v>54.098591549295776</v>
      </c>
      <c r="S583" t="str" cm="1">
        <f t="array" ref="S583:T583">_xlfn.TEXTSPLIT(Q583, 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6">
        <f t="shared" si="36"/>
        <v>-0.47919540229885055</v>
      </c>
      <c r="G584" t="s">
        <v>14</v>
      </c>
      <c r="H584">
        <v>42</v>
      </c>
      <c r="I584" t="s">
        <v>21</v>
      </c>
      <c r="J584" t="s">
        <v>22</v>
      </c>
      <c r="K584">
        <v>1433912400</v>
      </c>
      <c r="L584">
        <v>1434344400</v>
      </c>
      <c r="M584" s="9">
        <f t="shared" si="37"/>
        <v>42165.208333333328</v>
      </c>
      <c r="N584" s="9">
        <f t="shared" si="38"/>
        <v>42170.208333333328</v>
      </c>
      <c r="O584" t="b">
        <v>0</v>
      </c>
      <c r="P584" t="b">
        <v>1</v>
      </c>
      <c r="Q584" t="s">
        <v>89</v>
      </c>
      <c r="R584">
        <f t="shared" si="39"/>
        <v>107.88095238095238</v>
      </c>
      <c r="S584" t="str" cm="1">
        <f t="array" ref="S584:T584">_xlfn.TEXTSPLIT(Q584, 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6">
        <f t="shared" si="36"/>
        <v>2.2240211640211642</v>
      </c>
      <c r="G585" t="s">
        <v>20</v>
      </c>
      <c r="H585">
        <v>909</v>
      </c>
      <c r="I585" t="s">
        <v>21</v>
      </c>
      <c r="J585" t="s">
        <v>22</v>
      </c>
      <c r="K585">
        <v>1329717600</v>
      </c>
      <c r="L585">
        <v>1331186400</v>
      </c>
      <c r="M585" s="9">
        <f t="shared" si="37"/>
        <v>40959.25</v>
      </c>
      <c r="N585" s="9">
        <f t="shared" si="38"/>
        <v>40976.25</v>
      </c>
      <c r="O585" t="b">
        <v>0</v>
      </c>
      <c r="P585" t="b">
        <v>0</v>
      </c>
      <c r="Q585" t="s">
        <v>42</v>
      </c>
      <c r="R585">
        <f t="shared" si="39"/>
        <v>67.034103410341032</v>
      </c>
      <c r="S585" t="str" cm="1">
        <f t="array" ref="S585:T585">_xlfn.TEXTSPLIT(Q585, 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6">
        <f t="shared" si="36"/>
        <v>0.19508101851851853</v>
      </c>
      <c r="G586" t="s">
        <v>20</v>
      </c>
      <c r="H586">
        <v>1613</v>
      </c>
      <c r="I586" t="s">
        <v>21</v>
      </c>
      <c r="J586" t="s">
        <v>22</v>
      </c>
      <c r="K586">
        <v>1335330000</v>
      </c>
      <c r="L586">
        <v>1336539600</v>
      </c>
      <c r="M586" s="9">
        <f t="shared" si="37"/>
        <v>41024.208333333336</v>
      </c>
      <c r="N586" s="9">
        <f t="shared" si="38"/>
        <v>41038.208333333336</v>
      </c>
      <c r="O586" t="b">
        <v>0</v>
      </c>
      <c r="P586" t="b">
        <v>0</v>
      </c>
      <c r="Q586" t="s">
        <v>28</v>
      </c>
      <c r="R586">
        <f t="shared" si="39"/>
        <v>64.01425914445133</v>
      </c>
      <c r="S586" t="str" cm="1">
        <f t="array" ref="S586:T586">_xlfn.TEXTSPLIT(Q586, 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6">
        <f t="shared" si="36"/>
        <v>0.46797752808988763</v>
      </c>
      <c r="G587" t="s">
        <v>20</v>
      </c>
      <c r="H587">
        <v>136</v>
      </c>
      <c r="I587" t="s">
        <v>21</v>
      </c>
      <c r="J587" t="s">
        <v>22</v>
      </c>
      <c r="K587">
        <v>1268888400</v>
      </c>
      <c r="L587">
        <v>1269752400</v>
      </c>
      <c r="M587" s="9">
        <f t="shared" si="37"/>
        <v>40255.208333333336</v>
      </c>
      <c r="N587" s="9">
        <f t="shared" si="38"/>
        <v>40265.208333333336</v>
      </c>
      <c r="O587" t="b">
        <v>0</v>
      </c>
      <c r="P587" t="b">
        <v>0</v>
      </c>
      <c r="Q587" t="s">
        <v>206</v>
      </c>
      <c r="R587">
        <f t="shared" si="39"/>
        <v>96.066176470588232</v>
      </c>
      <c r="S587" t="str" cm="1">
        <f t="array" ref="S587:T587">_xlfn.TEXTSPLIT(Q587, 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6">
        <f t="shared" si="36"/>
        <v>8.5057142857142853</v>
      </c>
      <c r="G588" t="s">
        <v>20</v>
      </c>
      <c r="H588">
        <v>130</v>
      </c>
      <c r="I588" t="s">
        <v>21</v>
      </c>
      <c r="J588" t="s">
        <v>22</v>
      </c>
      <c r="K588">
        <v>1289973600</v>
      </c>
      <c r="L588">
        <v>1291615200</v>
      </c>
      <c r="M588" s="9">
        <f t="shared" si="37"/>
        <v>40499.25</v>
      </c>
      <c r="N588" s="9">
        <f t="shared" si="38"/>
        <v>40518.25</v>
      </c>
      <c r="O588" t="b">
        <v>0</v>
      </c>
      <c r="P588" t="b">
        <v>0</v>
      </c>
      <c r="Q588" t="s">
        <v>23</v>
      </c>
      <c r="R588">
        <f t="shared" si="39"/>
        <v>51.184615384615384</v>
      </c>
      <c r="S588" t="str" cm="1">
        <f t="array" ref="S588:T588">_xlfn.TEXTSPLIT(Q588, 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6">
        <f t="shared" si="36"/>
        <v>-0.27106382978723403</v>
      </c>
      <c r="G589" t="s">
        <v>14</v>
      </c>
      <c r="H589">
        <v>156</v>
      </c>
      <c r="I589" t="s">
        <v>15</v>
      </c>
      <c r="J589" t="s">
        <v>16</v>
      </c>
      <c r="K589">
        <v>1547877600</v>
      </c>
      <c r="L589">
        <v>1552366800</v>
      </c>
      <c r="M589" s="9">
        <f t="shared" si="37"/>
        <v>43484.25</v>
      </c>
      <c r="N589" s="9">
        <f t="shared" si="38"/>
        <v>43536.208333333328</v>
      </c>
      <c r="O589" t="b">
        <v>0</v>
      </c>
      <c r="P589" t="b">
        <v>1</v>
      </c>
      <c r="Q589" t="s">
        <v>17</v>
      </c>
      <c r="R589">
        <f t="shared" si="39"/>
        <v>43.92307692307692</v>
      </c>
      <c r="S589" t="str" cm="1">
        <f t="array" ref="S589:T589">_xlfn.TEXTSPLIT(Q589, 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6">
        <f t="shared" si="36"/>
        <v>-0.20991751269035533</v>
      </c>
      <c r="G590" t="s">
        <v>14</v>
      </c>
      <c r="H590">
        <v>1368</v>
      </c>
      <c r="I590" t="s">
        <v>40</v>
      </c>
      <c r="J590" t="s">
        <v>41</v>
      </c>
      <c r="K590">
        <v>1269493200</v>
      </c>
      <c r="L590">
        <v>1272171600</v>
      </c>
      <c r="M590" s="9">
        <f t="shared" si="37"/>
        <v>40262.208333333336</v>
      </c>
      <c r="N590" s="9">
        <f t="shared" si="38"/>
        <v>40293.208333333336</v>
      </c>
      <c r="O590" t="b">
        <v>0</v>
      </c>
      <c r="P590" t="b">
        <v>0</v>
      </c>
      <c r="Q590" t="s">
        <v>33</v>
      </c>
      <c r="R590">
        <f t="shared" si="39"/>
        <v>91.021198830409361</v>
      </c>
      <c r="S590" t="str" cm="1">
        <f t="array" ref="S590:T590">_xlfn.TEXTSPLIT(Q590, 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6">
        <f t="shared" si="36"/>
        <v>-0.3527848101265823</v>
      </c>
      <c r="G591" t="s">
        <v>14</v>
      </c>
      <c r="H591">
        <v>102</v>
      </c>
      <c r="I591" t="s">
        <v>21</v>
      </c>
      <c r="J591" t="s">
        <v>22</v>
      </c>
      <c r="K591">
        <v>1436072400</v>
      </c>
      <c r="L591">
        <v>1436677200</v>
      </c>
      <c r="M591" s="9">
        <f t="shared" si="37"/>
        <v>42190.208333333328</v>
      </c>
      <c r="N591" s="9">
        <f t="shared" si="38"/>
        <v>42197.208333333328</v>
      </c>
      <c r="O591" t="b">
        <v>0</v>
      </c>
      <c r="P591" t="b">
        <v>0</v>
      </c>
      <c r="Q591" t="s">
        <v>42</v>
      </c>
      <c r="R591">
        <f t="shared" si="39"/>
        <v>50.127450980392155</v>
      </c>
      <c r="S591" t="str" cm="1">
        <f t="array" ref="S591:T591">_xlfn.TEXTSPLIT(Q591, 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6">
        <f t="shared" si="36"/>
        <v>-0.17971830985915493</v>
      </c>
      <c r="G592" t="s">
        <v>14</v>
      </c>
      <c r="H592">
        <v>86</v>
      </c>
      <c r="I592" t="s">
        <v>26</v>
      </c>
      <c r="J592" t="s">
        <v>27</v>
      </c>
      <c r="K592">
        <v>1419141600</v>
      </c>
      <c r="L592">
        <v>1420092000</v>
      </c>
      <c r="M592" s="9">
        <f t="shared" si="37"/>
        <v>41994.25</v>
      </c>
      <c r="N592" s="9">
        <f t="shared" si="38"/>
        <v>42005.25</v>
      </c>
      <c r="O592" t="b">
        <v>0</v>
      </c>
      <c r="P592" t="b">
        <v>0</v>
      </c>
      <c r="Q592" t="s">
        <v>133</v>
      </c>
      <c r="R592">
        <f t="shared" si="39"/>
        <v>67.720930232558146</v>
      </c>
      <c r="S592" t="str" cm="1">
        <f t="array" ref="S592:T592">_xlfn.TEXTSPLIT(Q592, 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6">
        <f t="shared" si="36"/>
        <v>9.3766666666666669</v>
      </c>
      <c r="G593" t="s">
        <v>20</v>
      </c>
      <c r="H593">
        <v>102</v>
      </c>
      <c r="I593" t="s">
        <v>21</v>
      </c>
      <c r="J593" t="s">
        <v>22</v>
      </c>
      <c r="K593">
        <v>1279083600</v>
      </c>
      <c r="L593">
        <v>1279947600</v>
      </c>
      <c r="M593" s="9">
        <f t="shared" si="37"/>
        <v>40373.208333333336</v>
      </c>
      <c r="N593" s="9">
        <f t="shared" si="38"/>
        <v>40383.208333333336</v>
      </c>
      <c r="O593" t="b">
        <v>0</v>
      </c>
      <c r="P593" t="b">
        <v>0</v>
      </c>
      <c r="Q593" t="s">
        <v>89</v>
      </c>
      <c r="R593">
        <f t="shared" si="39"/>
        <v>61.03921568627451</v>
      </c>
      <c r="S593" t="str" cm="1">
        <f t="array" ref="S593:T593">_xlfn.TEXTSPLIT(Q593, 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6">
        <f t="shared" si="36"/>
        <v>-0.87089923469387753</v>
      </c>
      <c r="G594" t="s">
        <v>14</v>
      </c>
      <c r="H594">
        <v>253</v>
      </c>
      <c r="I594" t="s">
        <v>21</v>
      </c>
      <c r="J594" t="s">
        <v>22</v>
      </c>
      <c r="K594">
        <v>1401426000</v>
      </c>
      <c r="L594">
        <v>1402203600</v>
      </c>
      <c r="M594" s="9">
        <f t="shared" si="37"/>
        <v>41789.208333333336</v>
      </c>
      <c r="N594" s="9">
        <f t="shared" si="38"/>
        <v>41798.208333333336</v>
      </c>
      <c r="O594" t="b">
        <v>0</v>
      </c>
      <c r="P594" t="b">
        <v>0</v>
      </c>
      <c r="Q594" t="s">
        <v>33</v>
      </c>
      <c r="R594">
        <f t="shared" si="39"/>
        <v>80.011857707509876</v>
      </c>
      <c r="S594" t="str" cm="1">
        <f t="array" ref="S594:T594">_xlfn.TEXTSPLIT(Q594, 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6">
        <f t="shared" si="36"/>
        <v>0.54842105263157892</v>
      </c>
      <c r="G595" t="s">
        <v>20</v>
      </c>
      <c r="H595">
        <v>4006</v>
      </c>
      <c r="I595" t="s">
        <v>21</v>
      </c>
      <c r="J595" t="s">
        <v>22</v>
      </c>
      <c r="K595">
        <v>1395810000</v>
      </c>
      <c r="L595">
        <v>1396933200</v>
      </c>
      <c r="M595" s="9">
        <f t="shared" si="37"/>
        <v>41724.208333333336</v>
      </c>
      <c r="N595" s="9">
        <f t="shared" si="38"/>
        <v>41737.208333333336</v>
      </c>
      <c r="O595" t="b">
        <v>0</v>
      </c>
      <c r="P595" t="b">
        <v>0</v>
      </c>
      <c r="Q595" t="s">
        <v>71</v>
      </c>
      <c r="R595">
        <f t="shared" si="39"/>
        <v>47.001497753369947</v>
      </c>
      <c r="S595" t="str" cm="1">
        <f t="array" ref="S595:T595">_xlfn.TEXTSPLIT(Q595, 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6">
        <f t="shared" si="36"/>
        <v>-0.92900826446280993</v>
      </c>
      <c r="G596" t="s">
        <v>14</v>
      </c>
      <c r="H596">
        <v>157</v>
      </c>
      <c r="I596" t="s">
        <v>21</v>
      </c>
      <c r="J596" t="s">
        <v>22</v>
      </c>
      <c r="K596">
        <v>1467003600</v>
      </c>
      <c r="L596">
        <v>1467262800</v>
      </c>
      <c r="M596" s="9">
        <f t="shared" si="37"/>
        <v>42548.208333333328</v>
      </c>
      <c r="N596" s="9">
        <f t="shared" si="38"/>
        <v>42551.208333333328</v>
      </c>
      <c r="O596" t="b">
        <v>0</v>
      </c>
      <c r="P596" t="b">
        <v>1</v>
      </c>
      <c r="Q596" t="s">
        <v>33</v>
      </c>
      <c r="R596">
        <f t="shared" si="39"/>
        <v>71.127388535031841</v>
      </c>
      <c r="S596" t="str" cm="1">
        <f t="array" ref="S596:T596">_xlfn.TEXTSPLIT(Q596, 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6">
        <f t="shared" si="36"/>
        <v>1.0852773826458038</v>
      </c>
      <c r="G597" t="s">
        <v>20</v>
      </c>
      <c r="H597">
        <v>1629</v>
      </c>
      <c r="I597" t="s">
        <v>21</v>
      </c>
      <c r="J597" t="s">
        <v>22</v>
      </c>
      <c r="K597">
        <v>1268715600</v>
      </c>
      <c r="L597">
        <v>1270530000</v>
      </c>
      <c r="M597" s="9">
        <f t="shared" si="37"/>
        <v>40253.208333333336</v>
      </c>
      <c r="N597" s="9">
        <f t="shared" si="38"/>
        <v>40274.208333333336</v>
      </c>
      <c r="O597" t="b">
        <v>0</v>
      </c>
      <c r="P597" t="b">
        <v>1</v>
      </c>
      <c r="Q597" t="s">
        <v>33</v>
      </c>
      <c r="R597">
        <f t="shared" si="39"/>
        <v>89.99079189686924</v>
      </c>
      <c r="S597" t="str" cm="1">
        <f t="array" ref="S597:T597">_xlfn.TEXTSPLIT(Q597, 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6">
        <f t="shared" si="36"/>
        <v>-3.1645569620253164E-3</v>
      </c>
      <c r="G598" t="s">
        <v>14</v>
      </c>
      <c r="H598">
        <v>183</v>
      </c>
      <c r="I598" t="s">
        <v>21</v>
      </c>
      <c r="J598" t="s">
        <v>22</v>
      </c>
      <c r="K598">
        <v>1457157600</v>
      </c>
      <c r="L598">
        <v>1457762400</v>
      </c>
      <c r="M598" s="9">
        <f t="shared" si="37"/>
        <v>42434.25</v>
      </c>
      <c r="N598" s="9">
        <f t="shared" si="38"/>
        <v>42441.25</v>
      </c>
      <c r="O598" t="b">
        <v>0</v>
      </c>
      <c r="P598" t="b">
        <v>1</v>
      </c>
      <c r="Q598" t="s">
        <v>53</v>
      </c>
      <c r="R598">
        <f t="shared" si="39"/>
        <v>43.032786885245905</v>
      </c>
      <c r="S598" t="str" cm="1">
        <f t="array" ref="S598:T598">_xlfn.TEXTSPLIT(Q598, 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6">
        <f t="shared" si="36"/>
        <v>1.0159756097560975</v>
      </c>
      <c r="G599" t="s">
        <v>20</v>
      </c>
      <c r="H599">
        <v>2188</v>
      </c>
      <c r="I599" t="s">
        <v>21</v>
      </c>
      <c r="J599" t="s">
        <v>22</v>
      </c>
      <c r="K599">
        <v>1573970400</v>
      </c>
      <c r="L599">
        <v>1575525600</v>
      </c>
      <c r="M599" s="9">
        <f t="shared" si="37"/>
        <v>43786.25</v>
      </c>
      <c r="N599" s="9">
        <f t="shared" si="38"/>
        <v>43804.25</v>
      </c>
      <c r="O599" t="b">
        <v>0</v>
      </c>
      <c r="P599" t="b">
        <v>0</v>
      </c>
      <c r="Q599" t="s">
        <v>33</v>
      </c>
      <c r="R599">
        <f t="shared" si="39"/>
        <v>67.997714808043881</v>
      </c>
      <c r="S599" t="str" cm="1">
        <f t="array" ref="S599:T599">_xlfn.TEXTSPLIT(Q599, 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6">
        <f t="shared" si="36"/>
        <v>0.62090322580645163</v>
      </c>
      <c r="G600" t="s">
        <v>20</v>
      </c>
      <c r="H600">
        <v>2409</v>
      </c>
      <c r="I600" t="s">
        <v>107</v>
      </c>
      <c r="J600" t="s">
        <v>108</v>
      </c>
      <c r="K600">
        <v>1276578000</v>
      </c>
      <c r="L600">
        <v>1279083600</v>
      </c>
      <c r="M600" s="9">
        <f t="shared" si="37"/>
        <v>40344.208333333336</v>
      </c>
      <c r="N600" s="9">
        <f t="shared" si="38"/>
        <v>40373.208333333336</v>
      </c>
      <c r="O600" t="b">
        <v>0</v>
      </c>
      <c r="P600" t="b">
        <v>0</v>
      </c>
      <c r="Q600" t="s">
        <v>23</v>
      </c>
      <c r="R600">
        <f t="shared" si="39"/>
        <v>73.004566210045667</v>
      </c>
      <c r="S600" t="str" cm="1">
        <f t="array" ref="S600:T600">_xlfn.TEXTSPLIT(Q600, 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6">
        <f t="shared" si="36"/>
        <v>-0.96356379187455454</v>
      </c>
      <c r="G601" t="s">
        <v>14</v>
      </c>
      <c r="H601">
        <v>82</v>
      </c>
      <c r="I601" t="s">
        <v>36</v>
      </c>
      <c r="J601" t="s">
        <v>37</v>
      </c>
      <c r="K601">
        <v>1423720800</v>
      </c>
      <c r="L601">
        <v>1424412000</v>
      </c>
      <c r="M601" s="9">
        <f t="shared" si="37"/>
        <v>42047.25</v>
      </c>
      <c r="N601" s="9">
        <f t="shared" si="38"/>
        <v>42055.25</v>
      </c>
      <c r="O601" t="b">
        <v>0</v>
      </c>
      <c r="P601" t="b">
        <v>0</v>
      </c>
      <c r="Q601" t="s">
        <v>42</v>
      </c>
      <c r="R601">
        <f t="shared" si="39"/>
        <v>62.341463414634148</v>
      </c>
      <c r="S601" t="str" cm="1">
        <f t="array" ref="S601:T601">_xlfn.TEXTSPLIT(Q601, 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6">
        <f t="shared" si="36"/>
        <v>-0.95</v>
      </c>
      <c r="G602" t="s">
        <v>14</v>
      </c>
      <c r="H602">
        <v>1</v>
      </c>
      <c r="I602" t="s">
        <v>40</v>
      </c>
      <c r="J602" t="s">
        <v>41</v>
      </c>
      <c r="K602">
        <v>1375160400</v>
      </c>
      <c r="L602">
        <v>1376197200</v>
      </c>
      <c r="M602" s="9">
        <f t="shared" si="37"/>
        <v>41485.208333333336</v>
      </c>
      <c r="N602" s="9">
        <f t="shared" si="38"/>
        <v>41497.208333333336</v>
      </c>
      <c r="O602" t="b">
        <v>0</v>
      </c>
      <c r="P602" t="b">
        <v>0</v>
      </c>
      <c r="Q602" t="s">
        <v>17</v>
      </c>
      <c r="R602">
        <f t="shared" si="39"/>
        <v>5</v>
      </c>
      <c r="S602" t="str" cm="1">
        <f t="array" ref="S602:T602">_xlfn.TEXTSPLIT(Q602, 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6">
        <f t="shared" si="36"/>
        <v>1.0663492063492064</v>
      </c>
      <c r="G603" t="s">
        <v>20</v>
      </c>
      <c r="H603">
        <v>194</v>
      </c>
      <c r="I603" t="s">
        <v>21</v>
      </c>
      <c r="J603" t="s">
        <v>22</v>
      </c>
      <c r="K603">
        <v>1401426000</v>
      </c>
      <c r="L603">
        <v>1402894800</v>
      </c>
      <c r="M603" s="9">
        <f t="shared" si="37"/>
        <v>41789.208333333336</v>
      </c>
      <c r="N603" s="9">
        <f t="shared" si="38"/>
        <v>41806.208333333336</v>
      </c>
      <c r="O603" t="b">
        <v>1</v>
      </c>
      <c r="P603" t="b">
        <v>0</v>
      </c>
      <c r="Q603" t="s">
        <v>65</v>
      </c>
      <c r="R603">
        <f t="shared" si="39"/>
        <v>67.103092783505161</v>
      </c>
      <c r="S603" t="str" cm="1">
        <f t="array" ref="S603:T603">_xlfn.TEXTSPLIT(Q603, 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6">
        <f t="shared" si="36"/>
        <v>0.28236286919831222</v>
      </c>
      <c r="G604" t="s">
        <v>20</v>
      </c>
      <c r="H604">
        <v>1140</v>
      </c>
      <c r="I604" t="s">
        <v>21</v>
      </c>
      <c r="J604" t="s">
        <v>22</v>
      </c>
      <c r="K604">
        <v>1433480400</v>
      </c>
      <c r="L604">
        <v>1434430800</v>
      </c>
      <c r="M604" s="9">
        <f t="shared" si="37"/>
        <v>42160.208333333328</v>
      </c>
      <c r="N604" s="9">
        <f t="shared" si="38"/>
        <v>42171.208333333328</v>
      </c>
      <c r="O604" t="b">
        <v>0</v>
      </c>
      <c r="P604" t="b">
        <v>0</v>
      </c>
      <c r="Q604" t="s">
        <v>33</v>
      </c>
      <c r="R604">
        <f t="shared" si="39"/>
        <v>79.978947368421046</v>
      </c>
      <c r="S604" t="str" cm="1">
        <f t="array" ref="S604:T604">_xlfn.TEXTSPLIT(Q604, 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6">
        <f t="shared" si="36"/>
        <v>0.19660377358490566</v>
      </c>
      <c r="G605" t="s">
        <v>20</v>
      </c>
      <c r="H605">
        <v>102</v>
      </c>
      <c r="I605" t="s">
        <v>21</v>
      </c>
      <c r="J605" t="s">
        <v>22</v>
      </c>
      <c r="K605">
        <v>1555563600</v>
      </c>
      <c r="L605">
        <v>1557896400</v>
      </c>
      <c r="M605" s="9">
        <f t="shared" si="37"/>
        <v>43573.208333333328</v>
      </c>
      <c r="N605" s="9">
        <f t="shared" si="38"/>
        <v>43600.208333333328</v>
      </c>
      <c r="O605" t="b">
        <v>0</v>
      </c>
      <c r="P605" t="b">
        <v>0</v>
      </c>
      <c r="Q605" t="s">
        <v>33</v>
      </c>
      <c r="R605">
        <f t="shared" si="39"/>
        <v>62.176470588235297</v>
      </c>
      <c r="S605" t="str" cm="1">
        <f t="array" ref="S605:T605">_xlfn.TEXTSPLIT(Q605, 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6">
        <f t="shared" si="36"/>
        <v>0.70730552423900794</v>
      </c>
      <c r="G606" t="s">
        <v>20</v>
      </c>
      <c r="H606">
        <v>2857</v>
      </c>
      <c r="I606" t="s">
        <v>21</v>
      </c>
      <c r="J606" t="s">
        <v>22</v>
      </c>
      <c r="K606">
        <v>1295676000</v>
      </c>
      <c r="L606">
        <v>1297490400</v>
      </c>
      <c r="M606" s="9">
        <f t="shared" si="37"/>
        <v>40565.25</v>
      </c>
      <c r="N606" s="9">
        <f t="shared" si="38"/>
        <v>40586.25</v>
      </c>
      <c r="O606" t="b">
        <v>0</v>
      </c>
      <c r="P606" t="b">
        <v>0</v>
      </c>
      <c r="Q606" t="s">
        <v>33</v>
      </c>
      <c r="R606">
        <f t="shared" si="39"/>
        <v>53.005950297514879</v>
      </c>
      <c r="S606" t="str" cm="1">
        <f t="array" ref="S606:T606">_xlfn.TEXTSPLIT(Q606, 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6">
        <f t="shared" si="36"/>
        <v>0.87212121212121207</v>
      </c>
      <c r="G607" t="s">
        <v>20</v>
      </c>
      <c r="H607">
        <v>107</v>
      </c>
      <c r="I607" t="s">
        <v>21</v>
      </c>
      <c r="J607" t="s">
        <v>22</v>
      </c>
      <c r="K607">
        <v>1443848400</v>
      </c>
      <c r="L607">
        <v>1447394400</v>
      </c>
      <c r="M607" s="9">
        <f t="shared" si="37"/>
        <v>42280.208333333328</v>
      </c>
      <c r="N607" s="9">
        <f t="shared" si="38"/>
        <v>42321.25</v>
      </c>
      <c r="O607" t="b">
        <v>0</v>
      </c>
      <c r="P607" t="b">
        <v>0</v>
      </c>
      <c r="Q607" t="s">
        <v>68</v>
      </c>
      <c r="R607">
        <f t="shared" si="39"/>
        <v>57.738317757009348</v>
      </c>
      <c r="S607" t="str" cm="1">
        <f t="array" ref="S607:T607">_xlfn.TEXTSPLIT(Q607, 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6">
        <f t="shared" si="36"/>
        <v>0.88382352941176467</v>
      </c>
      <c r="G608" t="s">
        <v>20</v>
      </c>
      <c r="H608">
        <v>160</v>
      </c>
      <c r="I608" t="s">
        <v>40</v>
      </c>
      <c r="J608" t="s">
        <v>41</v>
      </c>
      <c r="K608">
        <v>1457330400</v>
      </c>
      <c r="L608">
        <v>1458277200</v>
      </c>
      <c r="M608" s="9">
        <f t="shared" si="37"/>
        <v>42436.25</v>
      </c>
      <c r="N608" s="9">
        <f t="shared" si="38"/>
        <v>42447.208333333328</v>
      </c>
      <c r="O608" t="b">
        <v>0</v>
      </c>
      <c r="P608" t="b">
        <v>0</v>
      </c>
      <c r="Q608" t="s">
        <v>23</v>
      </c>
      <c r="R608">
        <f t="shared" si="39"/>
        <v>40.03125</v>
      </c>
      <c r="S608" t="str" cm="1">
        <f t="array" ref="S608:T608">_xlfn.TEXTSPLIT(Q608, 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6">
        <f t="shared" si="36"/>
        <v>0.31298691860465117</v>
      </c>
      <c r="G609" t="s">
        <v>20</v>
      </c>
      <c r="H609">
        <v>2230</v>
      </c>
      <c r="I609" t="s">
        <v>21</v>
      </c>
      <c r="J609" t="s">
        <v>22</v>
      </c>
      <c r="K609">
        <v>1395550800</v>
      </c>
      <c r="L609">
        <v>1395723600</v>
      </c>
      <c r="M609" s="9">
        <f t="shared" si="37"/>
        <v>41721.208333333336</v>
      </c>
      <c r="N609" s="9">
        <f t="shared" si="38"/>
        <v>41723.208333333336</v>
      </c>
      <c r="O609" t="b">
        <v>0</v>
      </c>
      <c r="P609" t="b">
        <v>0</v>
      </c>
      <c r="Q609" t="s">
        <v>17</v>
      </c>
      <c r="R609">
        <f t="shared" si="39"/>
        <v>81.016591928251117</v>
      </c>
      <c r="S609" t="str" cm="1">
        <f t="array" ref="S609:T609">_xlfn.TEXTSPLIT(Q609, 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6">
        <f t="shared" si="36"/>
        <v>1.8397435897435896</v>
      </c>
      <c r="G610" t="s">
        <v>20</v>
      </c>
      <c r="H610">
        <v>316</v>
      </c>
      <c r="I610" t="s">
        <v>21</v>
      </c>
      <c r="J610" t="s">
        <v>22</v>
      </c>
      <c r="K610">
        <v>1551852000</v>
      </c>
      <c r="L610">
        <v>1552197600</v>
      </c>
      <c r="M610" s="9">
        <f t="shared" si="37"/>
        <v>43530.25</v>
      </c>
      <c r="N610" s="9">
        <f t="shared" si="38"/>
        <v>43534.25</v>
      </c>
      <c r="O610" t="b">
        <v>0</v>
      </c>
      <c r="P610" t="b">
        <v>1</v>
      </c>
      <c r="Q610" t="s">
        <v>159</v>
      </c>
      <c r="R610">
        <f t="shared" si="39"/>
        <v>35.047468354430379</v>
      </c>
      <c r="S610" t="str" cm="1">
        <f t="array" ref="S610:T610">_xlfn.TEXTSPLIT(Q610, 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6">
        <f t="shared" si="36"/>
        <v>0.20419999999999999</v>
      </c>
      <c r="G611" t="s">
        <v>20</v>
      </c>
      <c r="H611">
        <v>117</v>
      </c>
      <c r="I611" t="s">
        <v>21</v>
      </c>
      <c r="J611" t="s">
        <v>22</v>
      </c>
      <c r="K611">
        <v>1547618400</v>
      </c>
      <c r="L611">
        <v>1549087200</v>
      </c>
      <c r="M611" s="9">
        <f t="shared" si="37"/>
        <v>43481.25</v>
      </c>
      <c r="N611" s="9">
        <f t="shared" si="38"/>
        <v>43498.25</v>
      </c>
      <c r="O611" t="b">
        <v>0</v>
      </c>
      <c r="P611" t="b">
        <v>0</v>
      </c>
      <c r="Q611" t="s">
        <v>474</v>
      </c>
      <c r="R611">
        <f t="shared" si="39"/>
        <v>102.92307692307692</v>
      </c>
      <c r="S611" t="str" cm="1">
        <f t="array" ref="S611:T611">_xlfn.TEXTSPLIT(Q611, 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6">
        <f t="shared" si="36"/>
        <v>3.1905607476635516</v>
      </c>
      <c r="G612" t="s">
        <v>20</v>
      </c>
      <c r="H612">
        <v>6406</v>
      </c>
      <c r="I612" t="s">
        <v>21</v>
      </c>
      <c r="J612" t="s">
        <v>22</v>
      </c>
      <c r="K612">
        <v>1355637600</v>
      </c>
      <c r="L612">
        <v>1356847200</v>
      </c>
      <c r="M612" s="9">
        <f t="shared" si="37"/>
        <v>41259.25</v>
      </c>
      <c r="N612" s="9">
        <f t="shared" si="38"/>
        <v>41273.25</v>
      </c>
      <c r="O612" t="b">
        <v>0</v>
      </c>
      <c r="P612" t="b">
        <v>0</v>
      </c>
      <c r="Q612" t="s">
        <v>33</v>
      </c>
      <c r="R612">
        <f t="shared" si="39"/>
        <v>27.998126756166094</v>
      </c>
      <c r="S612" t="str" cm="1">
        <f t="array" ref="S612:T612">_xlfn.TEXTSPLIT(Q612, 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6">
        <f t="shared" si="36"/>
        <v>-0.86146341463414633</v>
      </c>
      <c r="G613" t="s">
        <v>74</v>
      </c>
      <c r="H613">
        <v>15</v>
      </c>
      <c r="I613" t="s">
        <v>21</v>
      </c>
      <c r="J613" t="s">
        <v>22</v>
      </c>
      <c r="K613">
        <v>1374728400</v>
      </c>
      <c r="L613">
        <v>1375765200</v>
      </c>
      <c r="M613" s="9">
        <f t="shared" si="37"/>
        <v>41480.208333333336</v>
      </c>
      <c r="N613" s="9">
        <f t="shared" si="38"/>
        <v>41492.208333333336</v>
      </c>
      <c r="O613" t="b">
        <v>0</v>
      </c>
      <c r="P613" t="b">
        <v>0</v>
      </c>
      <c r="Q613" t="s">
        <v>33</v>
      </c>
      <c r="R613">
        <f t="shared" si="39"/>
        <v>75.733333333333334</v>
      </c>
      <c r="S613" t="str" cm="1">
        <f t="array" ref="S613:T613">_xlfn.TEXTSPLIT(Q613, 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6">
        <f t="shared" si="36"/>
        <v>0.39435483870967741</v>
      </c>
      <c r="G614" t="s">
        <v>20</v>
      </c>
      <c r="H614">
        <v>192</v>
      </c>
      <c r="I614" t="s">
        <v>21</v>
      </c>
      <c r="J614" t="s">
        <v>22</v>
      </c>
      <c r="K614">
        <v>1287810000</v>
      </c>
      <c r="L614">
        <v>1289800800</v>
      </c>
      <c r="M614" s="9">
        <f t="shared" si="37"/>
        <v>40474.208333333336</v>
      </c>
      <c r="N614" s="9">
        <f t="shared" si="38"/>
        <v>40497.25</v>
      </c>
      <c r="O614" t="b">
        <v>0</v>
      </c>
      <c r="P614" t="b">
        <v>0</v>
      </c>
      <c r="Q614" t="s">
        <v>50</v>
      </c>
      <c r="R614">
        <f t="shared" si="39"/>
        <v>45.026041666666664</v>
      </c>
      <c r="S614" t="str" cm="1">
        <f t="array" ref="S614:T614">_xlfn.TEXTSPLIT(Q614, 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6">
        <f t="shared" si="36"/>
        <v>0.74</v>
      </c>
      <c r="G615" t="s">
        <v>20</v>
      </c>
      <c r="H615">
        <v>26</v>
      </c>
      <c r="I615" t="s">
        <v>15</v>
      </c>
      <c r="J615" t="s">
        <v>16</v>
      </c>
      <c r="K615">
        <v>1503723600</v>
      </c>
      <c r="L615">
        <v>1504501200</v>
      </c>
      <c r="M615" s="9">
        <f t="shared" si="37"/>
        <v>42973.208333333328</v>
      </c>
      <c r="N615" s="9">
        <f t="shared" si="38"/>
        <v>42982.208333333328</v>
      </c>
      <c r="O615" t="b">
        <v>0</v>
      </c>
      <c r="P615" t="b">
        <v>0</v>
      </c>
      <c r="Q615" t="s">
        <v>33</v>
      </c>
      <c r="R615">
        <f t="shared" si="39"/>
        <v>73.615384615384613</v>
      </c>
      <c r="S615" t="str" cm="1">
        <f t="array" ref="S615:T615">_xlfn.TEXTSPLIT(Q615, 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6">
        <f t="shared" si="36"/>
        <v>0.55490566037735845</v>
      </c>
      <c r="G616" t="s">
        <v>20</v>
      </c>
      <c r="H616">
        <v>723</v>
      </c>
      <c r="I616" t="s">
        <v>21</v>
      </c>
      <c r="J616" t="s">
        <v>22</v>
      </c>
      <c r="K616">
        <v>1484114400</v>
      </c>
      <c r="L616">
        <v>1485669600</v>
      </c>
      <c r="M616" s="9">
        <f t="shared" si="37"/>
        <v>42746.25</v>
      </c>
      <c r="N616" s="9">
        <f t="shared" si="38"/>
        <v>42764.25</v>
      </c>
      <c r="O616" t="b">
        <v>0</v>
      </c>
      <c r="P616" t="b">
        <v>0</v>
      </c>
      <c r="Q616" t="s">
        <v>33</v>
      </c>
      <c r="R616">
        <f t="shared" si="39"/>
        <v>56.991701244813278</v>
      </c>
      <c r="S616" t="str" cm="1">
        <f t="array" ref="S616:T616">_xlfn.TEXTSPLIT(Q616, 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6">
        <f t="shared" si="36"/>
        <v>0.70447058823529407</v>
      </c>
      <c r="G617" t="s">
        <v>20</v>
      </c>
      <c r="H617">
        <v>170</v>
      </c>
      <c r="I617" t="s">
        <v>107</v>
      </c>
      <c r="J617" t="s">
        <v>108</v>
      </c>
      <c r="K617">
        <v>1461906000</v>
      </c>
      <c r="L617">
        <v>1462770000</v>
      </c>
      <c r="M617" s="9">
        <f t="shared" si="37"/>
        <v>42489.208333333328</v>
      </c>
      <c r="N617" s="9">
        <f t="shared" si="38"/>
        <v>42499.208333333328</v>
      </c>
      <c r="O617" t="b">
        <v>0</v>
      </c>
      <c r="P617" t="b">
        <v>0</v>
      </c>
      <c r="Q617" t="s">
        <v>33</v>
      </c>
      <c r="R617">
        <f t="shared" si="39"/>
        <v>85.223529411764702</v>
      </c>
      <c r="S617" t="str" cm="1">
        <f t="array" ref="S617:T617">_xlfn.TEXTSPLIT(Q617, 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6">
        <f t="shared" si="36"/>
        <v>0.89515624999999999</v>
      </c>
      <c r="G618" t="s">
        <v>20</v>
      </c>
      <c r="H618">
        <v>238</v>
      </c>
      <c r="I618" t="s">
        <v>40</v>
      </c>
      <c r="J618" t="s">
        <v>41</v>
      </c>
      <c r="K618">
        <v>1379653200</v>
      </c>
      <c r="L618">
        <v>1379739600</v>
      </c>
      <c r="M618" s="9">
        <f t="shared" si="37"/>
        <v>41537.208333333336</v>
      </c>
      <c r="N618" s="9">
        <f t="shared" si="38"/>
        <v>41538.208333333336</v>
      </c>
      <c r="O618" t="b">
        <v>0</v>
      </c>
      <c r="P618" t="b">
        <v>1</v>
      </c>
      <c r="Q618" t="s">
        <v>60</v>
      </c>
      <c r="R618">
        <f t="shared" si="39"/>
        <v>50.962184873949582</v>
      </c>
      <c r="S618" t="str" cm="1">
        <f t="array" ref="S618:T618">_xlfn.TEXTSPLIT(Q618, 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6">
        <f t="shared" si="36"/>
        <v>1.4971428571428571</v>
      </c>
      <c r="G619" t="s">
        <v>20</v>
      </c>
      <c r="H619">
        <v>55</v>
      </c>
      <c r="I619" t="s">
        <v>21</v>
      </c>
      <c r="J619" t="s">
        <v>22</v>
      </c>
      <c r="K619">
        <v>1401858000</v>
      </c>
      <c r="L619">
        <v>1402722000</v>
      </c>
      <c r="M619" s="9">
        <f t="shared" si="37"/>
        <v>41794.208333333336</v>
      </c>
      <c r="N619" s="9">
        <f t="shared" si="38"/>
        <v>41804.208333333336</v>
      </c>
      <c r="O619" t="b">
        <v>0</v>
      </c>
      <c r="P619" t="b">
        <v>0</v>
      </c>
      <c r="Q619" t="s">
        <v>33</v>
      </c>
      <c r="R619">
        <f t="shared" si="39"/>
        <v>63.563636363636363</v>
      </c>
      <c r="S619" t="str" cm="1">
        <f t="array" ref="S619:T619">_xlfn.TEXTSPLIT(Q619, 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6">
        <f t="shared" si="36"/>
        <v>-0.51139476334340384</v>
      </c>
      <c r="G620" t="s">
        <v>14</v>
      </c>
      <c r="H620">
        <v>1198</v>
      </c>
      <c r="I620" t="s">
        <v>21</v>
      </c>
      <c r="J620" t="s">
        <v>22</v>
      </c>
      <c r="K620">
        <v>1367470800</v>
      </c>
      <c r="L620">
        <v>1369285200</v>
      </c>
      <c r="M620" s="9">
        <f t="shared" si="37"/>
        <v>41396.208333333336</v>
      </c>
      <c r="N620" s="9">
        <f t="shared" si="38"/>
        <v>41417.208333333336</v>
      </c>
      <c r="O620" t="b">
        <v>0</v>
      </c>
      <c r="P620" t="b">
        <v>0</v>
      </c>
      <c r="Q620" t="s">
        <v>68</v>
      </c>
      <c r="R620">
        <f t="shared" si="39"/>
        <v>80.999165275459092</v>
      </c>
      <c r="S620" t="str" cm="1">
        <f t="array" ref="S620:T620">_xlfn.TEXTSPLIT(Q620, 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6">
        <f t="shared" si="36"/>
        <v>-0.71538029606942322</v>
      </c>
      <c r="G621" t="s">
        <v>14</v>
      </c>
      <c r="H621">
        <v>648</v>
      </c>
      <c r="I621" t="s">
        <v>21</v>
      </c>
      <c r="J621" t="s">
        <v>22</v>
      </c>
      <c r="K621">
        <v>1304658000</v>
      </c>
      <c r="L621">
        <v>1304744400</v>
      </c>
      <c r="M621" s="9">
        <f t="shared" si="37"/>
        <v>40669.208333333336</v>
      </c>
      <c r="N621" s="9">
        <f t="shared" si="38"/>
        <v>40670.208333333336</v>
      </c>
      <c r="O621" t="b">
        <v>1</v>
      </c>
      <c r="P621" t="b">
        <v>1</v>
      </c>
      <c r="Q621" t="s">
        <v>33</v>
      </c>
      <c r="R621">
        <f t="shared" si="39"/>
        <v>86.044753086419746</v>
      </c>
      <c r="S621" t="str" cm="1">
        <f t="array" ref="S621:T621">_xlfn.TEXTSPLIT(Q621, 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6">
        <f t="shared" si="36"/>
        <v>1.680232558139535</v>
      </c>
      <c r="G622" t="s">
        <v>20</v>
      </c>
      <c r="H622">
        <v>128</v>
      </c>
      <c r="I622" t="s">
        <v>26</v>
      </c>
      <c r="J622" t="s">
        <v>27</v>
      </c>
      <c r="K622">
        <v>1467954000</v>
      </c>
      <c r="L622">
        <v>1468299600</v>
      </c>
      <c r="M622" s="9">
        <f t="shared" si="37"/>
        <v>42559.208333333328</v>
      </c>
      <c r="N622" s="9">
        <f t="shared" si="38"/>
        <v>42563.208333333328</v>
      </c>
      <c r="O622" t="b">
        <v>0</v>
      </c>
      <c r="P622" t="b">
        <v>0</v>
      </c>
      <c r="Q622" t="s">
        <v>122</v>
      </c>
      <c r="R622">
        <f t="shared" si="39"/>
        <v>90.0390625</v>
      </c>
      <c r="S622" t="str" cm="1">
        <f t="array" ref="S622:T622">_xlfn.TEXTSPLIT(Q622, 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6">
        <f t="shared" si="36"/>
        <v>5.1980078125000002</v>
      </c>
      <c r="G623" t="s">
        <v>20</v>
      </c>
      <c r="H623">
        <v>2144</v>
      </c>
      <c r="I623" t="s">
        <v>21</v>
      </c>
      <c r="J623" t="s">
        <v>22</v>
      </c>
      <c r="K623">
        <v>1473742800</v>
      </c>
      <c r="L623">
        <v>1474174800</v>
      </c>
      <c r="M623" s="9">
        <f t="shared" si="37"/>
        <v>42626.208333333328</v>
      </c>
      <c r="N623" s="9">
        <f t="shared" si="38"/>
        <v>42631.208333333328</v>
      </c>
      <c r="O623" t="b">
        <v>0</v>
      </c>
      <c r="P623" t="b">
        <v>0</v>
      </c>
      <c r="Q623" t="s">
        <v>33</v>
      </c>
      <c r="R623">
        <f t="shared" si="39"/>
        <v>74.006063432835816</v>
      </c>
      <c r="S623" t="str" cm="1">
        <f t="array" ref="S623:T623">_xlfn.TEXTSPLIT(Q623, 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6">
        <f t="shared" si="36"/>
        <v>-0.96869841269841273</v>
      </c>
      <c r="G624" t="s">
        <v>14</v>
      </c>
      <c r="H624">
        <v>64</v>
      </c>
      <c r="I624" t="s">
        <v>21</v>
      </c>
      <c r="J624" t="s">
        <v>22</v>
      </c>
      <c r="K624">
        <v>1523768400</v>
      </c>
      <c r="L624">
        <v>1526014800</v>
      </c>
      <c r="M624" s="9">
        <f t="shared" si="37"/>
        <v>43205.208333333328</v>
      </c>
      <c r="N624" s="9">
        <f t="shared" si="38"/>
        <v>43231.208333333328</v>
      </c>
      <c r="O624" t="b">
        <v>0</v>
      </c>
      <c r="P624" t="b">
        <v>0</v>
      </c>
      <c r="Q624" t="s">
        <v>60</v>
      </c>
      <c r="R624">
        <f t="shared" si="39"/>
        <v>92.4375</v>
      </c>
      <c r="S624" t="str" cm="1">
        <f t="array" ref="S624:T624">_xlfn.TEXTSPLIT(Q624, 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6">
        <f t="shared" si="36"/>
        <v>0.5992152704135737</v>
      </c>
      <c r="G625" t="s">
        <v>20</v>
      </c>
      <c r="H625">
        <v>2693</v>
      </c>
      <c r="I625" t="s">
        <v>40</v>
      </c>
      <c r="J625" t="s">
        <v>41</v>
      </c>
      <c r="K625">
        <v>1437022800</v>
      </c>
      <c r="L625">
        <v>1437454800</v>
      </c>
      <c r="M625" s="9">
        <f t="shared" si="37"/>
        <v>42201.208333333328</v>
      </c>
      <c r="N625" s="9">
        <f t="shared" si="38"/>
        <v>42206.208333333328</v>
      </c>
      <c r="O625" t="b">
        <v>0</v>
      </c>
      <c r="P625" t="b">
        <v>0</v>
      </c>
      <c r="Q625" t="s">
        <v>33</v>
      </c>
      <c r="R625">
        <f t="shared" si="39"/>
        <v>55.999257333828446</v>
      </c>
      <c r="S625" t="str" cm="1">
        <f t="array" ref="S625:T625">_xlfn.TEXTSPLIT(Q625, 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6">
        <f t="shared" si="36"/>
        <v>1.793921568627451</v>
      </c>
      <c r="G626" t="s">
        <v>20</v>
      </c>
      <c r="H626">
        <v>432</v>
      </c>
      <c r="I626" t="s">
        <v>21</v>
      </c>
      <c r="J626" t="s">
        <v>22</v>
      </c>
      <c r="K626">
        <v>1422165600</v>
      </c>
      <c r="L626">
        <v>1422684000</v>
      </c>
      <c r="M626" s="9">
        <f t="shared" si="37"/>
        <v>42029.25</v>
      </c>
      <c r="N626" s="9">
        <f t="shared" si="38"/>
        <v>42035.25</v>
      </c>
      <c r="O626" t="b">
        <v>0</v>
      </c>
      <c r="P626" t="b">
        <v>0</v>
      </c>
      <c r="Q626" t="s">
        <v>122</v>
      </c>
      <c r="R626">
        <f t="shared" si="39"/>
        <v>32.983796296296298</v>
      </c>
      <c r="S626" t="str" cm="1">
        <f t="array" ref="S626:T626">_xlfn.TEXTSPLIT(Q626, 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6">
        <f t="shared" si="36"/>
        <v>-0.22626666666666667</v>
      </c>
      <c r="G627" t="s">
        <v>14</v>
      </c>
      <c r="H627">
        <v>62</v>
      </c>
      <c r="I627" t="s">
        <v>21</v>
      </c>
      <c r="J627" t="s">
        <v>22</v>
      </c>
      <c r="K627">
        <v>1580104800</v>
      </c>
      <c r="L627">
        <v>1581314400</v>
      </c>
      <c r="M627" s="9">
        <f t="shared" si="37"/>
        <v>43857.25</v>
      </c>
      <c r="N627" s="9">
        <f t="shared" si="38"/>
        <v>43871.25</v>
      </c>
      <c r="O627" t="b">
        <v>0</v>
      </c>
      <c r="P627" t="b">
        <v>0</v>
      </c>
      <c r="Q627" t="s">
        <v>33</v>
      </c>
      <c r="R627">
        <f t="shared" si="39"/>
        <v>93.596774193548384</v>
      </c>
      <c r="S627" t="str" cm="1">
        <f t="array" ref="S627:T627">_xlfn.TEXTSPLIT(Q627, 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6">
        <f t="shared" si="36"/>
        <v>1.06328125</v>
      </c>
      <c r="G628" t="s">
        <v>20</v>
      </c>
      <c r="H628">
        <v>189</v>
      </c>
      <c r="I628" t="s">
        <v>21</v>
      </c>
      <c r="J628" t="s">
        <v>22</v>
      </c>
      <c r="K628">
        <v>1285650000</v>
      </c>
      <c r="L628">
        <v>1286427600</v>
      </c>
      <c r="M628" s="9">
        <f t="shared" si="37"/>
        <v>40449.208333333336</v>
      </c>
      <c r="N628" s="9">
        <f t="shared" si="38"/>
        <v>40458.208333333336</v>
      </c>
      <c r="O628" t="b">
        <v>0</v>
      </c>
      <c r="P628" t="b">
        <v>1</v>
      </c>
      <c r="Q628" t="s">
        <v>33</v>
      </c>
      <c r="R628">
        <f t="shared" si="39"/>
        <v>69.867724867724874</v>
      </c>
      <c r="S628" t="str" cm="1">
        <f t="array" ref="S628:T628">_xlfn.TEXTSPLIT(Q628, 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6">
        <f t="shared" si="36"/>
        <v>5.9424999999999999</v>
      </c>
      <c r="G629" t="s">
        <v>20</v>
      </c>
      <c r="H629">
        <v>154</v>
      </c>
      <c r="I629" t="s">
        <v>40</v>
      </c>
      <c r="J629" t="s">
        <v>41</v>
      </c>
      <c r="K629">
        <v>1276664400</v>
      </c>
      <c r="L629">
        <v>1278738000</v>
      </c>
      <c r="M629" s="9">
        <f t="shared" si="37"/>
        <v>40345.208333333336</v>
      </c>
      <c r="N629" s="9">
        <f t="shared" si="38"/>
        <v>40369.208333333336</v>
      </c>
      <c r="O629" t="b">
        <v>1</v>
      </c>
      <c r="P629" t="b">
        <v>0</v>
      </c>
      <c r="Q629" t="s">
        <v>17</v>
      </c>
      <c r="R629">
        <f t="shared" si="39"/>
        <v>72.129870129870127</v>
      </c>
      <c r="S629" t="str" cm="1">
        <f t="array" ref="S629:T629">_xlfn.TEXTSPLIT(Q629, 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6">
        <f t="shared" si="36"/>
        <v>0.5178947368421053</v>
      </c>
      <c r="G630" t="s">
        <v>20</v>
      </c>
      <c r="H630">
        <v>96</v>
      </c>
      <c r="I630" t="s">
        <v>21</v>
      </c>
      <c r="J630" t="s">
        <v>22</v>
      </c>
      <c r="K630">
        <v>1286168400</v>
      </c>
      <c r="L630">
        <v>1286427600</v>
      </c>
      <c r="M630" s="9">
        <f t="shared" si="37"/>
        <v>40455.208333333336</v>
      </c>
      <c r="N630" s="9">
        <f t="shared" si="38"/>
        <v>40458.208333333336</v>
      </c>
      <c r="O630" t="b">
        <v>0</v>
      </c>
      <c r="P630" t="b">
        <v>0</v>
      </c>
      <c r="Q630" t="s">
        <v>60</v>
      </c>
      <c r="R630">
        <f t="shared" si="39"/>
        <v>30.041666666666668</v>
      </c>
      <c r="S630" t="str" cm="1">
        <f t="array" ref="S630:T630">_xlfn.TEXTSPLIT(Q630, 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6">
        <f t="shared" si="36"/>
        <v>-0.3541792782305006</v>
      </c>
      <c r="G631" t="s">
        <v>14</v>
      </c>
      <c r="H631">
        <v>750</v>
      </c>
      <c r="I631" t="s">
        <v>21</v>
      </c>
      <c r="J631" t="s">
        <v>22</v>
      </c>
      <c r="K631">
        <v>1467781200</v>
      </c>
      <c r="L631">
        <v>1467954000</v>
      </c>
      <c r="M631" s="9">
        <f t="shared" si="37"/>
        <v>42557.208333333328</v>
      </c>
      <c r="N631" s="9">
        <f t="shared" si="38"/>
        <v>42559.208333333328</v>
      </c>
      <c r="O631" t="b">
        <v>0</v>
      </c>
      <c r="P631" t="b">
        <v>1</v>
      </c>
      <c r="Q631" t="s">
        <v>33</v>
      </c>
      <c r="R631">
        <f t="shared" si="39"/>
        <v>73.968000000000004</v>
      </c>
      <c r="S631" t="str" cm="1">
        <f t="array" ref="S631:T631">_xlfn.TEXTSPLIT(Q631, 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6">
        <f t="shared" si="36"/>
        <v>-0.37126315789473685</v>
      </c>
      <c r="G632" t="s">
        <v>74</v>
      </c>
      <c r="H632">
        <v>87</v>
      </c>
      <c r="I632" t="s">
        <v>21</v>
      </c>
      <c r="J632" t="s">
        <v>22</v>
      </c>
      <c r="K632">
        <v>1556686800</v>
      </c>
      <c r="L632">
        <v>1557637200</v>
      </c>
      <c r="M632" s="9">
        <f t="shared" si="37"/>
        <v>43586.208333333328</v>
      </c>
      <c r="N632" s="9">
        <f t="shared" si="38"/>
        <v>43597.208333333328</v>
      </c>
      <c r="O632" t="b">
        <v>0</v>
      </c>
      <c r="P632" t="b">
        <v>1</v>
      </c>
      <c r="Q632" t="s">
        <v>33</v>
      </c>
      <c r="R632">
        <f t="shared" si="39"/>
        <v>68.65517241379311</v>
      </c>
      <c r="S632" t="str" cm="1">
        <f t="array" ref="S632:T632">_xlfn.TEXTSPLIT(Q632, 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6">
        <f t="shared" si="36"/>
        <v>2.1039864864864866</v>
      </c>
      <c r="G633" t="s">
        <v>20</v>
      </c>
      <c r="H633">
        <v>3063</v>
      </c>
      <c r="I633" t="s">
        <v>21</v>
      </c>
      <c r="J633" t="s">
        <v>22</v>
      </c>
      <c r="K633">
        <v>1553576400</v>
      </c>
      <c r="L633">
        <v>1553922000</v>
      </c>
      <c r="M633" s="9">
        <f t="shared" si="37"/>
        <v>43550.208333333328</v>
      </c>
      <c r="N633" s="9">
        <f t="shared" si="38"/>
        <v>43554.208333333328</v>
      </c>
      <c r="O633" t="b">
        <v>0</v>
      </c>
      <c r="P633" t="b">
        <v>0</v>
      </c>
      <c r="Q633" t="s">
        <v>33</v>
      </c>
      <c r="R633">
        <f t="shared" si="39"/>
        <v>59.992164544564154</v>
      </c>
      <c r="S633" t="str" cm="1">
        <f t="array" ref="S633:T633">_xlfn.TEXTSPLIT(Q633, 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6">
        <f t="shared" si="36"/>
        <v>-0.57140083217753124</v>
      </c>
      <c r="G634" t="s">
        <v>47</v>
      </c>
      <c r="H634">
        <v>278</v>
      </c>
      <c r="I634" t="s">
        <v>21</v>
      </c>
      <c r="J634" t="s">
        <v>22</v>
      </c>
      <c r="K634">
        <v>1414904400</v>
      </c>
      <c r="L634">
        <v>1416463200</v>
      </c>
      <c r="M634" s="9">
        <f t="shared" si="37"/>
        <v>41945.208333333336</v>
      </c>
      <c r="N634" s="9">
        <f t="shared" si="38"/>
        <v>41963.25</v>
      </c>
      <c r="O634" t="b">
        <v>0</v>
      </c>
      <c r="P634" t="b">
        <v>0</v>
      </c>
      <c r="Q634" t="s">
        <v>33</v>
      </c>
      <c r="R634">
        <f t="shared" si="39"/>
        <v>111.15827338129496</v>
      </c>
      <c r="S634" t="str" cm="1">
        <f t="array" ref="S634:T634">_xlfn.TEXTSPLIT(Q634, 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6">
        <f t="shared" si="36"/>
        <v>-0.16880597014925372</v>
      </c>
      <c r="G635" t="s">
        <v>14</v>
      </c>
      <c r="H635">
        <v>105</v>
      </c>
      <c r="I635" t="s">
        <v>21</v>
      </c>
      <c r="J635" t="s">
        <v>22</v>
      </c>
      <c r="K635">
        <v>1446876000</v>
      </c>
      <c r="L635">
        <v>1447221600</v>
      </c>
      <c r="M635" s="9">
        <f t="shared" si="37"/>
        <v>42315.25</v>
      </c>
      <c r="N635" s="9">
        <f t="shared" si="38"/>
        <v>42319.25</v>
      </c>
      <c r="O635" t="b">
        <v>0</v>
      </c>
      <c r="P635" t="b">
        <v>0</v>
      </c>
      <c r="Q635" t="s">
        <v>71</v>
      </c>
      <c r="R635">
        <f t="shared" si="39"/>
        <v>53.038095238095238</v>
      </c>
      <c r="S635" t="str" cm="1">
        <f t="array" ref="S635:T635">_xlfn.TEXTSPLIT(Q635, 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6">
        <f t="shared" si="36"/>
        <v>-0.21468697123519459</v>
      </c>
      <c r="G636" t="s">
        <v>74</v>
      </c>
      <c r="H636">
        <v>1658</v>
      </c>
      <c r="I636" t="s">
        <v>21</v>
      </c>
      <c r="J636" t="s">
        <v>22</v>
      </c>
      <c r="K636">
        <v>1490418000</v>
      </c>
      <c r="L636">
        <v>1491627600</v>
      </c>
      <c r="M636" s="9">
        <f t="shared" si="37"/>
        <v>42819.208333333328</v>
      </c>
      <c r="N636" s="9">
        <f t="shared" si="38"/>
        <v>42833.208333333328</v>
      </c>
      <c r="O636" t="b">
        <v>0</v>
      </c>
      <c r="P636" t="b">
        <v>0</v>
      </c>
      <c r="Q636" t="s">
        <v>269</v>
      </c>
      <c r="R636">
        <f t="shared" si="39"/>
        <v>55.985524728588658</v>
      </c>
      <c r="S636" t="str" cm="1">
        <f t="array" ref="S636:T636">_xlfn.TEXTSPLIT(Q636, 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6">
        <f t="shared" si="36"/>
        <v>0.14093525179856115</v>
      </c>
      <c r="G637" t="s">
        <v>20</v>
      </c>
      <c r="H637">
        <v>2266</v>
      </c>
      <c r="I637" t="s">
        <v>21</v>
      </c>
      <c r="J637" t="s">
        <v>22</v>
      </c>
      <c r="K637">
        <v>1360389600</v>
      </c>
      <c r="L637">
        <v>1363150800</v>
      </c>
      <c r="M637" s="9">
        <f t="shared" si="37"/>
        <v>41314.25</v>
      </c>
      <c r="N637" s="9">
        <f t="shared" si="38"/>
        <v>41346.208333333336</v>
      </c>
      <c r="O637" t="b">
        <v>0</v>
      </c>
      <c r="P637" t="b">
        <v>0</v>
      </c>
      <c r="Q637" t="s">
        <v>269</v>
      </c>
      <c r="R637">
        <f t="shared" si="39"/>
        <v>69.986760812003524</v>
      </c>
      <c r="S637" t="str" cm="1">
        <f t="array" ref="S637:T637">_xlfn.TEXTSPLIT(Q637, 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6">
        <f t="shared" si="36"/>
        <v>-0.35462316641375824</v>
      </c>
      <c r="G638" t="s">
        <v>14</v>
      </c>
      <c r="H638">
        <v>2604</v>
      </c>
      <c r="I638" t="s">
        <v>36</v>
      </c>
      <c r="J638" t="s">
        <v>37</v>
      </c>
      <c r="K638">
        <v>1326866400</v>
      </c>
      <c r="L638">
        <v>1330754400</v>
      </c>
      <c r="M638" s="9">
        <f t="shared" si="37"/>
        <v>40926.25</v>
      </c>
      <c r="N638" s="9">
        <f t="shared" si="38"/>
        <v>40971.25</v>
      </c>
      <c r="O638" t="b">
        <v>0</v>
      </c>
      <c r="P638" t="b">
        <v>1</v>
      </c>
      <c r="Q638" t="s">
        <v>71</v>
      </c>
      <c r="R638">
        <f t="shared" si="39"/>
        <v>48.998079877112133</v>
      </c>
      <c r="S638" t="str" cm="1">
        <f t="array" ref="S638:T638">_xlfn.TEXTSPLIT(Q638, 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6">
        <f t="shared" si="36"/>
        <v>-0.20588235294117646</v>
      </c>
      <c r="G639" t="s">
        <v>14</v>
      </c>
      <c r="H639">
        <v>65</v>
      </c>
      <c r="I639" t="s">
        <v>21</v>
      </c>
      <c r="J639" t="s">
        <v>22</v>
      </c>
      <c r="K639">
        <v>1479103200</v>
      </c>
      <c r="L639">
        <v>1479794400</v>
      </c>
      <c r="M639" s="9">
        <f t="shared" si="37"/>
        <v>42688.25</v>
      </c>
      <c r="N639" s="9">
        <f t="shared" si="38"/>
        <v>42696.25</v>
      </c>
      <c r="O639" t="b">
        <v>0</v>
      </c>
      <c r="P639" t="b">
        <v>0</v>
      </c>
      <c r="Q639" t="s">
        <v>33</v>
      </c>
      <c r="R639">
        <f t="shared" si="39"/>
        <v>103.84615384615384</v>
      </c>
      <c r="S639" t="str" cm="1">
        <f t="array" ref="S639:T639">_xlfn.TEXTSPLIT(Q639, 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6">
        <f t="shared" si="36"/>
        <v>-0.88580882352941182</v>
      </c>
      <c r="G640" t="s">
        <v>14</v>
      </c>
      <c r="H640">
        <v>94</v>
      </c>
      <c r="I640" t="s">
        <v>21</v>
      </c>
      <c r="J640" t="s">
        <v>22</v>
      </c>
      <c r="K640">
        <v>1280206800</v>
      </c>
      <c r="L640">
        <v>1281243600</v>
      </c>
      <c r="M640" s="9">
        <f t="shared" si="37"/>
        <v>40386.208333333336</v>
      </c>
      <c r="N640" s="9">
        <f t="shared" si="38"/>
        <v>40398.208333333336</v>
      </c>
      <c r="O640" t="b">
        <v>0</v>
      </c>
      <c r="P640" t="b">
        <v>1</v>
      </c>
      <c r="Q640" t="s">
        <v>33</v>
      </c>
      <c r="R640">
        <f t="shared" si="39"/>
        <v>99.127659574468083</v>
      </c>
      <c r="S640" t="str" cm="1">
        <f t="array" ref="S640:T640">_xlfn.TEXTSPLIT(Q640, 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6">
        <f t="shared" si="36"/>
        <v>-0.43813953488372093</v>
      </c>
      <c r="G641" t="s">
        <v>47</v>
      </c>
      <c r="H641">
        <v>45</v>
      </c>
      <c r="I641" t="s">
        <v>21</v>
      </c>
      <c r="J641" t="s">
        <v>22</v>
      </c>
      <c r="K641">
        <v>1532754000</v>
      </c>
      <c r="L641">
        <v>1532754000</v>
      </c>
      <c r="M641" s="9">
        <f t="shared" si="37"/>
        <v>43309.208333333328</v>
      </c>
      <c r="N641" s="9">
        <f t="shared" si="38"/>
        <v>43309.208333333328</v>
      </c>
      <c r="O641" t="b">
        <v>0</v>
      </c>
      <c r="P641" t="b">
        <v>1</v>
      </c>
      <c r="Q641" t="s">
        <v>53</v>
      </c>
      <c r="R641">
        <f t="shared" si="39"/>
        <v>107.37777777777778</v>
      </c>
      <c r="S641" t="str" cm="1">
        <f t="array" ref="S641:T641">_xlfn.TEXTSPLIT(Q641, 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6">
        <f t="shared" ref="F642:F705" si="40">(E642-D642)/D642</f>
        <v>-0.83498330550918198</v>
      </c>
      <c r="G642" t="s">
        <v>14</v>
      </c>
      <c r="H642">
        <v>257</v>
      </c>
      <c r="I642" t="s">
        <v>21</v>
      </c>
      <c r="J642" t="s">
        <v>22</v>
      </c>
      <c r="K642">
        <v>1453096800</v>
      </c>
      <c r="L642">
        <v>1453356000</v>
      </c>
      <c r="M642" s="9">
        <f t="shared" si="37"/>
        <v>42387.25</v>
      </c>
      <c r="N642" s="9">
        <f t="shared" si="38"/>
        <v>42390.25</v>
      </c>
      <c r="O642" t="b">
        <v>0</v>
      </c>
      <c r="P642" t="b">
        <v>0</v>
      </c>
      <c r="Q642" t="s">
        <v>33</v>
      </c>
      <c r="R642">
        <f t="shared" si="39"/>
        <v>76.922178988326849</v>
      </c>
      <c r="S642" t="str" cm="1">
        <f t="array" ref="S642:T642">_xlfn.TEXTSPLIT(Q642, 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6">
        <f t="shared" si="40"/>
        <v>0.1996808510638298</v>
      </c>
      <c r="G643" t="s">
        <v>20</v>
      </c>
      <c r="H643">
        <v>194</v>
      </c>
      <c r="I643" t="s">
        <v>98</v>
      </c>
      <c r="J643" t="s">
        <v>99</v>
      </c>
      <c r="K643">
        <v>1487570400</v>
      </c>
      <c r="L643">
        <v>1489986000</v>
      </c>
      <c r="M643" s="9">
        <f t="shared" ref="M643:M706" si="41">(((K643/60)/60)/24)+DATE(1970,1,1)</f>
        <v>42786.25</v>
      </c>
      <c r="N643" s="9">
        <f t="shared" ref="N643:N706" si="42">(((L643/60)/60)/24)+DATE(1970,1,1)</f>
        <v>42814.208333333328</v>
      </c>
      <c r="O643" t="b">
        <v>0</v>
      </c>
      <c r="P643" t="b">
        <v>0</v>
      </c>
      <c r="Q643" t="s">
        <v>33</v>
      </c>
      <c r="R643">
        <f t="shared" ref="R643:R706" si="43">IF(H643&gt;0,E643/H643,0)</f>
        <v>58.128865979381445</v>
      </c>
      <c r="S643" t="str" cm="1">
        <f t="array" ref="S643:T643">_xlfn.TEXTSPLIT(Q643, 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6">
        <f t="shared" si="40"/>
        <v>0.45456521739130434</v>
      </c>
      <c r="G644" t="s">
        <v>20</v>
      </c>
      <c r="H644">
        <v>129</v>
      </c>
      <c r="I644" t="s">
        <v>15</v>
      </c>
      <c r="J644" t="s">
        <v>16</v>
      </c>
      <c r="K644">
        <v>1545026400</v>
      </c>
      <c r="L644">
        <v>1545804000</v>
      </c>
      <c r="M644" s="9">
        <f t="shared" si="41"/>
        <v>43451.25</v>
      </c>
      <c r="N644" s="9">
        <f t="shared" si="42"/>
        <v>43460.25</v>
      </c>
      <c r="O644" t="b">
        <v>0</v>
      </c>
      <c r="P644" t="b">
        <v>0</v>
      </c>
      <c r="Q644" t="s">
        <v>65</v>
      </c>
      <c r="R644">
        <f t="shared" si="43"/>
        <v>103.73643410852713</v>
      </c>
      <c r="S644" t="str" cm="1">
        <f t="array" ref="S644:T644">_xlfn.TEXTSPLIT(Q644, 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6">
        <f t="shared" si="40"/>
        <v>1.2138255033557046</v>
      </c>
      <c r="G645" t="s">
        <v>20</v>
      </c>
      <c r="H645">
        <v>375</v>
      </c>
      <c r="I645" t="s">
        <v>21</v>
      </c>
      <c r="J645" t="s">
        <v>22</v>
      </c>
      <c r="K645">
        <v>1488348000</v>
      </c>
      <c r="L645">
        <v>1489899600</v>
      </c>
      <c r="M645" s="9">
        <f t="shared" si="41"/>
        <v>42795.25</v>
      </c>
      <c r="N645" s="9">
        <f t="shared" si="42"/>
        <v>42813.208333333328</v>
      </c>
      <c r="O645" t="b">
        <v>0</v>
      </c>
      <c r="P645" t="b">
        <v>0</v>
      </c>
      <c r="Q645" t="s">
        <v>33</v>
      </c>
      <c r="R645">
        <f t="shared" si="43"/>
        <v>87.962666666666664</v>
      </c>
      <c r="S645" t="str" cm="1">
        <f t="array" ref="S645:T645">_xlfn.TEXTSPLIT(Q645, 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6">
        <f t="shared" si="40"/>
        <v>-0.51603305785123965</v>
      </c>
      <c r="G646" t="s">
        <v>14</v>
      </c>
      <c r="H646">
        <v>2928</v>
      </c>
      <c r="I646" t="s">
        <v>15</v>
      </c>
      <c r="J646" t="s">
        <v>16</v>
      </c>
      <c r="K646">
        <v>1545112800</v>
      </c>
      <c r="L646">
        <v>1546495200</v>
      </c>
      <c r="M646" s="9">
        <f t="shared" si="41"/>
        <v>43452.25</v>
      </c>
      <c r="N646" s="9">
        <f t="shared" si="42"/>
        <v>43468.25</v>
      </c>
      <c r="O646" t="b">
        <v>0</v>
      </c>
      <c r="P646" t="b">
        <v>0</v>
      </c>
      <c r="Q646" t="s">
        <v>33</v>
      </c>
      <c r="R646">
        <f t="shared" si="43"/>
        <v>28</v>
      </c>
      <c r="S646" t="str" cm="1">
        <f t="array" ref="S646:T646">_xlfn.TEXTSPLIT(Q646, 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6">
        <f t="shared" si="40"/>
        <v>-7.0884955752212389E-2</v>
      </c>
      <c r="G647" t="s">
        <v>14</v>
      </c>
      <c r="H647">
        <v>4697</v>
      </c>
      <c r="I647" t="s">
        <v>21</v>
      </c>
      <c r="J647" t="s">
        <v>22</v>
      </c>
      <c r="K647">
        <v>1537938000</v>
      </c>
      <c r="L647">
        <v>1539752400</v>
      </c>
      <c r="M647" s="9">
        <f t="shared" si="41"/>
        <v>43369.208333333328</v>
      </c>
      <c r="N647" s="9">
        <f t="shared" si="42"/>
        <v>43390.208333333328</v>
      </c>
      <c r="O647" t="b">
        <v>0</v>
      </c>
      <c r="P647" t="b">
        <v>1</v>
      </c>
      <c r="Q647" t="s">
        <v>23</v>
      </c>
      <c r="R647">
        <f t="shared" si="43"/>
        <v>37.999361294443261</v>
      </c>
      <c r="S647" t="str" cm="1">
        <f t="array" ref="S647:T647">_xlfn.TEXTSPLIT(Q647, 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6">
        <f t="shared" si="40"/>
        <v>-0.11400202634245188</v>
      </c>
      <c r="G648" t="s">
        <v>14</v>
      </c>
      <c r="H648">
        <v>2915</v>
      </c>
      <c r="I648" t="s">
        <v>21</v>
      </c>
      <c r="J648" t="s">
        <v>22</v>
      </c>
      <c r="K648">
        <v>1363150800</v>
      </c>
      <c r="L648">
        <v>1364101200</v>
      </c>
      <c r="M648" s="9">
        <f t="shared" si="41"/>
        <v>41346.208333333336</v>
      </c>
      <c r="N648" s="9">
        <f t="shared" si="42"/>
        <v>41357.208333333336</v>
      </c>
      <c r="O648" t="b">
        <v>0</v>
      </c>
      <c r="P648" t="b">
        <v>0</v>
      </c>
      <c r="Q648" t="s">
        <v>89</v>
      </c>
      <c r="R648">
        <f t="shared" si="43"/>
        <v>29.999313893653515</v>
      </c>
      <c r="S648" t="str" cm="1">
        <f t="array" ref="S648:T648">_xlfn.TEXTSPLIT(Q648, 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6">
        <f t="shared" si="40"/>
        <v>-0.58599999999999997</v>
      </c>
      <c r="G649" t="s">
        <v>14</v>
      </c>
      <c r="H649">
        <v>18</v>
      </c>
      <c r="I649" t="s">
        <v>21</v>
      </c>
      <c r="J649" t="s">
        <v>22</v>
      </c>
      <c r="K649">
        <v>1523250000</v>
      </c>
      <c r="L649">
        <v>1525323600</v>
      </c>
      <c r="M649" s="9">
        <f t="shared" si="41"/>
        <v>43199.208333333328</v>
      </c>
      <c r="N649" s="9">
        <f t="shared" si="42"/>
        <v>43223.208333333328</v>
      </c>
      <c r="O649" t="b">
        <v>0</v>
      </c>
      <c r="P649" t="b">
        <v>0</v>
      </c>
      <c r="Q649" t="s">
        <v>206</v>
      </c>
      <c r="R649">
        <f t="shared" si="43"/>
        <v>103.5</v>
      </c>
      <c r="S649" t="str" cm="1">
        <f t="array" ref="S649:T649">_xlfn.TEXTSPLIT(Q649, 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6">
        <f t="shared" si="40"/>
        <v>-0.36943204868154156</v>
      </c>
      <c r="G650" t="s">
        <v>74</v>
      </c>
      <c r="H650">
        <v>723</v>
      </c>
      <c r="I650" t="s">
        <v>21</v>
      </c>
      <c r="J650" t="s">
        <v>22</v>
      </c>
      <c r="K650">
        <v>1499317200</v>
      </c>
      <c r="L650">
        <v>1500872400</v>
      </c>
      <c r="M650" s="9">
        <f t="shared" si="41"/>
        <v>42922.208333333328</v>
      </c>
      <c r="N650" s="9">
        <f t="shared" si="42"/>
        <v>42940.208333333328</v>
      </c>
      <c r="O650" t="b">
        <v>1</v>
      </c>
      <c r="P650" t="b">
        <v>0</v>
      </c>
      <c r="Q650" t="s">
        <v>17</v>
      </c>
      <c r="R650">
        <f t="shared" si="43"/>
        <v>85.994467496542185</v>
      </c>
      <c r="S650" t="str" cm="1">
        <f t="array" ref="S650:T650">_xlfn.TEXTSPLIT(Q650, 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6">
        <f t="shared" si="40"/>
        <v>-0.51517666392769101</v>
      </c>
      <c r="G651" t="s">
        <v>14</v>
      </c>
      <c r="H651">
        <v>602</v>
      </c>
      <c r="I651" t="s">
        <v>98</v>
      </c>
      <c r="J651" t="s">
        <v>99</v>
      </c>
      <c r="K651">
        <v>1287550800</v>
      </c>
      <c r="L651">
        <v>1288501200</v>
      </c>
      <c r="M651" s="9">
        <f t="shared" si="41"/>
        <v>40471.208333333336</v>
      </c>
      <c r="N651" s="9">
        <f t="shared" si="42"/>
        <v>40482.208333333336</v>
      </c>
      <c r="O651" t="b">
        <v>1</v>
      </c>
      <c r="P651" t="b">
        <v>1</v>
      </c>
      <c r="Q651" t="s">
        <v>33</v>
      </c>
      <c r="R651">
        <f t="shared" si="43"/>
        <v>98.011627906976742</v>
      </c>
      <c r="S651" t="str" cm="1">
        <f t="array" ref="S651:T651">_xlfn.TEXTSPLIT(Q651, 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6">
        <f t="shared" si="40"/>
        <v>-0.98</v>
      </c>
      <c r="G652" t="s">
        <v>14</v>
      </c>
      <c r="H652">
        <v>1</v>
      </c>
      <c r="I652" t="s">
        <v>21</v>
      </c>
      <c r="J652" t="s">
        <v>22</v>
      </c>
      <c r="K652">
        <v>1404795600</v>
      </c>
      <c r="L652">
        <v>1407128400</v>
      </c>
      <c r="M652" s="9">
        <f t="shared" si="41"/>
        <v>41828.208333333336</v>
      </c>
      <c r="N652" s="9">
        <f t="shared" si="42"/>
        <v>41855.208333333336</v>
      </c>
      <c r="O652" t="b">
        <v>0</v>
      </c>
      <c r="P652" t="b">
        <v>0</v>
      </c>
      <c r="Q652" t="s">
        <v>159</v>
      </c>
      <c r="R652">
        <f t="shared" si="43"/>
        <v>2</v>
      </c>
      <c r="S652" t="str" cm="1">
        <f t="array" ref="S652:T652">_xlfn.TEXTSPLIT(Q652, 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6">
        <f t="shared" si="40"/>
        <v>-0.11520589730554143</v>
      </c>
      <c r="G653" t="s">
        <v>14</v>
      </c>
      <c r="H653">
        <v>3868</v>
      </c>
      <c r="I653" t="s">
        <v>107</v>
      </c>
      <c r="J653" t="s">
        <v>108</v>
      </c>
      <c r="K653">
        <v>1393048800</v>
      </c>
      <c r="L653">
        <v>1394344800</v>
      </c>
      <c r="M653" s="9">
        <f t="shared" si="41"/>
        <v>41692.25</v>
      </c>
      <c r="N653" s="9">
        <f t="shared" si="42"/>
        <v>41707.25</v>
      </c>
      <c r="O653" t="b">
        <v>0</v>
      </c>
      <c r="P653" t="b">
        <v>0</v>
      </c>
      <c r="Q653" t="s">
        <v>100</v>
      </c>
      <c r="R653">
        <f t="shared" si="43"/>
        <v>44.994570837642193</v>
      </c>
      <c r="S653" t="str" cm="1">
        <f t="array" ref="S653:T653">_xlfn.TEXTSPLIT(Q653, 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6">
        <f t="shared" si="40"/>
        <v>0.26840000000000003</v>
      </c>
      <c r="G654" t="s">
        <v>20</v>
      </c>
      <c r="H654">
        <v>409</v>
      </c>
      <c r="I654" t="s">
        <v>21</v>
      </c>
      <c r="J654" t="s">
        <v>22</v>
      </c>
      <c r="K654">
        <v>1470373200</v>
      </c>
      <c r="L654">
        <v>1474088400</v>
      </c>
      <c r="M654" s="9">
        <f t="shared" si="41"/>
        <v>42587.208333333328</v>
      </c>
      <c r="N654" s="9">
        <f t="shared" si="42"/>
        <v>42630.208333333328</v>
      </c>
      <c r="O654" t="b">
        <v>0</v>
      </c>
      <c r="P654" t="b">
        <v>0</v>
      </c>
      <c r="Q654" t="s">
        <v>28</v>
      </c>
      <c r="R654">
        <f t="shared" si="43"/>
        <v>31.012224938875306</v>
      </c>
      <c r="S654" t="str" cm="1">
        <f t="array" ref="S654:T654">_xlfn.TEXTSPLIT(Q654, 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6">
        <f t="shared" si="40"/>
        <v>22.388333333333332</v>
      </c>
      <c r="G655" t="s">
        <v>20</v>
      </c>
      <c r="H655">
        <v>234</v>
      </c>
      <c r="I655" t="s">
        <v>21</v>
      </c>
      <c r="J655" t="s">
        <v>22</v>
      </c>
      <c r="K655">
        <v>1460091600</v>
      </c>
      <c r="L655">
        <v>1460264400</v>
      </c>
      <c r="M655" s="9">
        <f t="shared" si="41"/>
        <v>42468.208333333328</v>
      </c>
      <c r="N655" s="9">
        <f t="shared" si="42"/>
        <v>42470.208333333328</v>
      </c>
      <c r="O655" t="b">
        <v>0</v>
      </c>
      <c r="P655" t="b">
        <v>0</v>
      </c>
      <c r="Q655" t="s">
        <v>28</v>
      </c>
      <c r="R655">
        <f t="shared" si="43"/>
        <v>59.970085470085472</v>
      </c>
      <c r="S655" t="str" cm="1">
        <f t="array" ref="S655:T655">_xlfn.TEXTSPLIT(Q655, 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6">
        <f t="shared" si="40"/>
        <v>4.0838857142857146</v>
      </c>
      <c r="G656" t="s">
        <v>20</v>
      </c>
      <c r="H656">
        <v>3016</v>
      </c>
      <c r="I656" t="s">
        <v>21</v>
      </c>
      <c r="J656" t="s">
        <v>22</v>
      </c>
      <c r="K656">
        <v>1440392400</v>
      </c>
      <c r="L656">
        <v>1440824400</v>
      </c>
      <c r="M656" s="9">
        <f t="shared" si="41"/>
        <v>42240.208333333328</v>
      </c>
      <c r="N656" s="9">
        <f t="shared" si="42"/>
        <v>42245.208333333328</v>
      </c>
      <c r="O656" t="b">
        <v>0</v>
      </c>
      <c r="P656" t="b">
        <v>0</v>
      </c>
      <c r="Q656" t="s">
        <v>148</v>
      </c>
      <c r="R656">
        <f t="shared" si="43"/>
        <v>58.9973474801061</v>
      </c>
      <c r="S656" t="str" cm="1">
        <f t="array" ref="S656:T656">_xlfn.TEXTSPLIT(Q656, 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6">
        <f t="shared" si="40"/>
        <v>0.9147826086956522</v>
      </c>
      <c r="G657" t="s">
        <v>20</v>
      </c>
      <c r="H657">
        <v>264</v>
      </c>
      <c r="I657" t="s">
        <v>21</v>
      </c>
      <c r="J657" t="s">
        <v>22</v>
      </c>
      <c r="K657">
        <v>1488434400</v>
      </c>
      <c r="L657">
        <v>1489554000</v>
      </c>
      <c r="M657" s="9">
        <f t="shared" si="41"/>
        <v>42796.25</v>
      </c>
      <c r="N657" s="9">
        <f t="shared" si="42"/>
        <v>42809.208333333328</v>
      </c>
      <c r="O657" t="b">
        <v>1</v>
      </c>
      <c r="P657" t="b">
        <v>0</v>
      </c>
      <c r="Q657" t="s">
        <v>122</v>
      </c>
      <c r="R657">
        <f t="shared" si="43"/>
        <v>50.045454545454547</v>
      </c>
      <c r="S657" t="str" cm="1">
        <f t="array" ref="S657:T657">_xlfn.TEXTSPLIT(Q657, 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6">
        <f t="shared" si="40"/>
        <v>-0.57872466216216212</v>
      </c>
      <c r="G658" t="s">
        <v>14</v>
      </c>
      <c r="H658">
        <v>504</v>
      </c>
      <c r="I658" t="s">
        <v>26</v>
      </c>
      <c r="J658" t="s">
        <v>27</v>
      </c>
      <c r="K658">
        <v>1514440800</v>
      </c>
      <c r="L658">
        <v>1514872800</v>
      </c>
      <c r="M658" s="9">
        <f t="shared" si="41"/>
        <v>43097.25</v>
      </c>
      <c r="N658" s="9">
        <f t="shared" si="42"/>
        <v>43102.25</v>
      </c>
      <c r="O658" t="b">
        <v>0</v>
      </c>
      <c r="P658" t="b">
        <v>0</v>
      </c>
      <c r="Q658" t="s">
        <v>17</v>
      </c>
      <c r="R658">
        <f t="shared" si="43"/>
        <v>98.966269841269835</v>
      </c>
      <c r="S658" t="str" cm="1">
        <f t="array" ref="S658:T658">_xlfn.TEXTSPLIT(Q658, 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6">
        <f t="shared" si="40"/>
        <v>-0.91759999999999997</v>
      </c>
      <c r="G659" t="s">
        <v>14</v>
      </c>
      <c r="H659">
        <v>14</v>
      </c>
      <c r="I659" t="s">
        <v>21</v>
      </c>
      <c r="J659" t="s">
        <v>22</v>
      </c>
      <c r="K659">
        <v>1514354400</v>
      </c>
      <c r="L659">
        <v>1515736800</v>
      </c>
      <c r="M659" s="9">
        <f t="shared" si="41"/>
        <v>43096.25</v>
      </c>
      <c r="N659" s="9">
        <f t="shared" si="42"/>
        <v>43112.25</v>
      </c>
      <c r="O659" t="b">
        <v>0</v>
      </c>
      <c r="P659" t="b">
        <v>0</v>
      </c>
      <c r="Q659" t="s">
        <v>474</v>
      </c>
      <c r="R659">
        <f t="shared" si="43"/>
        <v>58.857142857142854</v>
      </c>
      <c r="S659" t="str" cm="1">
        <f t="array" ref="S659:T659">_xlfn.TEXTSPLIT(Q659, 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6">
        <f t="shared" si="40"/>
        <v>-0.39935361216730036</v>
      </c>
      <c r="G660" t="s">
        <v>74</v>
      </c>
      <c r="H660">
        <v>390</v>
      </c>
      <c r="I660" t="s">
        <v>21</v>
      </c>
      <c r="J660" t="s">
        <v>22</v>
      </c>
      <c r="K660">
        <v>1440910800</v>
      </c>
      <c r="L660">
        <v>1442898000</v>
      </c>
      <c r="M660" s="9">
        <f t="shared" si="41"/>
        <v>42246.208333333328</v>
      </c>
      <c r="N660" s="9">
        <f t="shared" si="42"/>
        <v>42269.208333333328</v>
      </c>
      <c r="O660" t="b">
        <v>0</v>
      </c>
      <c r="P660" t="b">
        <v>0</v>
      </c>
      <c r="Q660" t="s">
        <v>23</v>
      </c>
      <c r="R660">
        <f t="shared" si="43"/>
        <v>81.010256410256417</v>
      </c>
      <c r="S660" t="str" cm="1">
        <f t="array" ref="S660:T660">_xlfn.TEXTSPLIT(Q660, 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6">
        <f t="shared" si="40"/>
        <v>-0.52767191383595691</v>
      </c>
      <c r="G661" t="s">
        <v>14</v>
      </c>
      <c r="H661">
        <v>750</v>
      </c>
      <c r="I661" t="s">
        <v>40</v>
      </c>
      <c r="J661" t="s">
        <v>41</v>
      </c>
      <c r="K661">
        <v>1296108000</v>
      </c>
      <c r="L661">
        <v>1296194400</v>
      </c>
      <c r="M661" s="9">
        <f t="shared" si="41"/>
        <v>40570.25</v>
      </c>
      <c r="N661" s="9">
        <f t="shared" si="42"/>
        <v>40571.25</v>
      </c>
      <c r="O661" t="b">
        <v>0</v>
      </c>
      <c r="P661" t="b">
        <v>0</v>
      </c>
      <c r="Q661" t="s">
        <v>42</v>
      </c>
      <c r="R661">
        <f t="shared" si="43"/>
        <v>76.013333333333335</v>
      </c>
      <c r="S661" t="str" cm="1">
        <f t="array" ref="S661:T661">_xlfn.TEXTSPLIT(Q661, 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6">
        <f t="shared" si="40"/>
        <v>-0.18263736263736263</v>
      </c>
      <c r="G662" t="s">
        <v>14</v>
      </c>
      <c r="H662">
        <v>77</v>
      </c>
      <c r="I662" t="s">
        <v>21</v>
      </c>
      <c r="J662" t="s">
        <v>22</v>
      </c>
      <c r="K662">
        <v>1440133200</v>
      </c>
      <c r="L662">
        <v>1440910800</v>
      </c>
      <c r="M662" s="9">
        <f t="shared" si="41"/>
        <v>42237.208333333328</v>
      </c>
      <c r="N662" s="9">
        <f t="shared" si="42"/>
        <v>42246.208333333328</v>
      </c>
      <c r="O662" t="b">
        <v>1</v>
      </c>
      <c r="P662" t="b">
        <v>0</v>
      </c>
      <c r="Q662" t="s">
        <v>33</v>
      </c>
      <c r="R662">
        <f t="shared" si="43"/>
        <v>96.597402597402592</v>
      </c>
      <c r="S662" t="str" cm="1">
        <f t="array" ref="S662:T662">_xlfn.TEXTSPLIT(Q662, 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6">
        <f t="shared" si="40"/>
        <v>-0.45812734082397005</v>
      </c>
      <c r="G663" t="s">
        <v>14</v>
      </c>
      <c r="H663">
        <v>752</v>
      </c>
      <c r="I663" t="s">
        <v>36</v>
      </c>
      <c r="J663" t="s">
        <v>37</v>
      </c>
      <c r="K663">
        <v>1332910800</v>
      </c>
      <c r="L663">
        <v>1335502800</v>
      </c>
      <c r="M663" s="9">
        <f t="shared" si="41"/>
        <v>40996.208333333336</v>
      </c>
      <c r="N663" s="9">
        <f t="shared" si="42"/>
        <v>41026.208333333336</v>
      </c>
      <c r="O663" t="b">
        <v>0</v>
      </c>
      <c r="P663" t="b">
        <v>0</v>
      </c>
      <c r="Q663" t="s">
        <v>159</v>
      </c>
      <c r="R663">
        <f t="shared" si="43"/>
        <v>76.957446808510639</v>
      </c>
      <c r="S663" t="str" cm="1">
        <f t="array" ref="S663:T663">_xlfn.TEXTSPLIT(Q663, 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6">
        <f t="shared" si="40"/>
        <v>-2.131868131868132E-2</v>
      </c>
      <c r="G664" t="s">
        <v>14</v>
      </c>
      <c r="H664">
        <v>131</v>
      </c>
      <c r="I664" t="s">
        <v>21</v>
      </c>
      <c r="J664" t="s">
        <v>22</v>
      </c>
      <c r="K664">
        <v>1544335200</v>
      </c>
      <c r="L664">
        <v>1544680800</v>
      </c>
      <c r="M664" s="9">
        <f t="shared" si="41"/>
        <v>43443.25</v>
      </c>
      <c r="N664" s="9">
        <f t="shared" si="42"/>
        <v>43447.25</v>
      </c>
      <c r="O664" t="b">
        <v>0</v>
      </c>
      <c r="P664" t="b">
        <v>0</v>
      </c>
      <c r="Q664" t="s">
        <v>33</v>
      </c>
      <c r="R664">
        <f t="shared" si="43"/>
        <v>67.984732824427482</v>
      </c>
      <c r="S664" t="str" cm="1">
        <f t="array" ref="S664:T664">_xlfn.TEXTSPLIT(Q664, 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6">
        <f t="shared" si="40"/>
        <v>-0.2276</v>
      </c>
      <c r="G665" t="s">
        <v>14</v>
      </c>
      <c r="H665">
        <v>87</v>
      </c>
      <c r="I665" t="s">
        <v>21</v>
      </c>
      <c r="J665" t="s">
        <v>22</v>
      </c>
      <c r="K665">
        <v>1286427600</v>
      </c>
      <c r="L665">
        <v>1288414800</v>
      </c>
      <c r="M665" s="9">
        <f t="shared" si="41"/>
        <v>40458.208333333336</v>
      </c>
      <c r="N665" s="9">
        <f t="shared" si="42"/>
        <v>40481.208333333336</v>
      </c>
      <c r="O665" t="b">
        <v>0</v>
      </c>
      <c r="P665" t="b">
        <v>0</v>
      </c>
      <c r="Q665" t="s">
        <v>33</v>
      </c>
      <c r="R665">
        <f t="shared" si="43"/>
        <v>88.781609195402297</v>
      </c>
      <c r="S665" t="str" cm="1">
        <f t="array" ref="S665:T665">_xlfn.TEXTSPLIT(Q665, 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6">
        <f t="shared" si="40"/>
        <v>-0.66535264483627199</v>
      </c>
      <c r="G666" t="s">
        <v>14</v>
      </c>
      <c r="H666">
        <v>1063</v>
      </c>
      <c r="I666" t="s">
        <v>21</v>
      </c>
      <c r="J666" t="s">
        <v>22</v>
      </c>
      <c r="K666">
        <v>1329717600</v>
      </c>
      <c r="L666">
        <v>1330581600</v>
      </c>
      <c r="M666" s="9">
        <f t="shared" si="41"/>
        <v>40959.25</v>
      </c>
      <c r="N666" s="9">
        <f t="shared" si="42"/>
        <v>40969.25</v>
      </c>
      <c r="O666" t="b">
        <v>0</v>
      </c>
      <c r="P666" t="b">
        <v>0</v>
      </c>
      <c r="Q666" t="s">
        <v>159</v>
      </c>
      <c r="R666">
        <f t="shared" si="43"/>
        <v>24.99623706491063</v>
      </c>
      <c r="S666" t="str" cm="1">
        <f t="array" ref="S666:T666">_xlfn.TEXTSPLIT(Q666, 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6">
        <f t="shared" si="40"/>
        <v>1.3958823529411766</v>
      </c>
      <c r="G667" t="s">
        <v>20</v>
      </c>
      <c r="H667">
        <v>272</v>
      </c>
      <c r="I667" t="s">
        <v>21</v>
      </c>
      <c r="J667" t="s">
        <v>22</v>
      </c>
      <c r="K667">
        <v>1310187600</v>
      </c>
      <c r="L667">
        <v>1311397200</v>
      </c>
      <c r="M667" s="9">
        <f t="shared" si="41"/>
        <v>40733.208333333336</v>
      </c>
      <c r="N667" s="9">
        <f t="shared" si="42"/>
        <v>40747.208333333336</v>
      </c>
      <c r="O667" t="b">
        <v>0</v>
      </c>
      <c r="P667" t="b">
        <v>1</v>
      </c>
      <c r="Q667" t="s">
        <v>42</v>
      </c>
      <c r="R667">
        <f t="shared" si="43"/>
        <v>44.922794117647058</v>
      </c>
      <c r="S667" t="str" cm="1">
        <f t="array" ref="S667:T667">_xlfn.TEXTSPLIT(Q667, 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6">
        <f t="shared" si="40"/>
        <v>-0.35967741935483871</v>
      </c>
      <c r="G668" t="s">
        <v>74</v>
      </c>
      <c r="H668">
        <v>25</v>
      </c>
      <c r="I668" t="s">
        <v>21</v>
      </c>
      <c r="J668" t="s">
        <v>22</v>
      </c>
      <c r="K668">
        <v>1377838800</v>
      </c>
      <c r="L668">
        <v>1378357200</v>
      </c>
      <c r="M668" s="9">
        <f t="shared" si="41"/>
        <v>41516.208333333336</v>
      </c>
      <c r="N668" s="9">
        <f t="shared" si="42"/>
        <v>41522.208333333336</v>
      </c>
      <c r="O668" t="b">
        <v>0</v>
      </c>
      <c r="P668" t="b">
        <v>1</v>
      </c>
      <c r="Q668" t="s">
        <v>33</v>
      </c>
      <c r="R668">
        <f t="shared" si="43"/>
        <v>79.400000000000006</v>
      </c>
      <c r="S668" t="str" cm="1">
        <f t="array" ref="S668:T668">_xlfn.TEXTSPLIT(Q668, 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6">
        <f t="shared" si="40"/>
        <v>0.76159420289855073</v>
      </c>
      <c r="G669" t="s">
        <v>20</v>
      </c>
      <c r="H669">
        <v>419</v>
      </c>
      <c r="I669" t="s">
        <v>21</v>
      </c>
      <c r="J669" t="s">
        <v>22</v>
      </c>
      <c r="K669">
        <v>1410325200</v>
      </c>
      <c r="L669">
        <v>1411102800</v>
      </c>
      <c r="M669" s="9">
        <f t="shared" si="41"/>
        <v>41892.208333333336</v>
      </c>
      <c r="N669" s="9">
        <f t="shared" si="42"/>
        <v>41901.208333333336</v>
      </c>
      <c r="O669" t="b">
        <v>0</v>
      </c>
      <c r="P669" t="b">
        <v>0</v>
      </c>
      <c r="Q669" t="s">
        <v>1029</v>
      </c>
      <c r="R669">
        <f t="shared" si="43"/>
        <v>29.009546539379475</v>
      </c>
      <c r="S669" t="str" cm="1">
        <f t="array" ref="S669:T669">_xlfn.TEXTSPLIT(Q669, 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6">
        <f t="shared" si="40"/>
        <v>-0.79661818181818178</v>
      </c>
      <c r="G670" t="s">
        <v>14</v>
      </c>
      <c r="H670">
        <v>76</v>
      </c>
      <c r="I670" t="s">
        <v>21</v>
      </c>
      <c r="J670" t="s">
        <v>22</v>
      </c>
      <c r="K670">
        <v>1343797200</v>
      </c>
      <c r="L670">
        <v>1344834000</v>
      </c>
      <c r="M670" s="9">
        <f t="shared" si="41"/>
        <v>41122.208333333336</v>
      </c>
      <c r="N670" s="9">
        <f t="shared" si="42"/>
        <v>41134.208333333336</v>
      </c>
      <c r="O670" t="b">
        <v>0</v>
      </c>
      <c r="P670" t="b">
        <v>0</v>
      </c>
      <c r="Q670" t="s">
        <v>33</v>
      </c>
      <c r="R670">
        <f t="shared" si="43"/>
        <v>73.59210526315789</v>
      </c>
      <c r="S670" t="str" cm="1">
        <f t="array" ref="S670:T670">_xlfn.TEXTSPLIT(Q670, 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6">
        <f t="shared" si="40"/>
        <v>2.5864754098360656</v>
      </c>
      <c r="G671" t="s">
        <v>20</v>
      </c>
      <c r="H671">
        <v>1621</v>
      </c>
      <c r="I671" t="s">
        <v>107</v>
      </c>
      <c r="J671" t="s">
        <v>108</v>
      </c>
      <c r="K671">
        <v>1498453200</v>
      </c>
      <c r="L671">
        <v>1499230800</v>
      </c>
      <c r="M671" s="9">
        <f t="shared" si="41"/>
        <v>42912.208333333328</v>
      </c>
      <c r="N671" s="9">
        <f t="shared" si="42"/>
        <v>42921.208333333328</v>
      </c>
      <c r="O671" t="b">
        <v>0</v>
      </c>
      <c r="P671" t="b">
        <v>0</v>
      </c>
      <c r="Q671" t="s">
        <v>33</v>
      </c>
      <c r="R671">
        <f t="shared" si="43"/>
        <v>107.97038864898211</v>
      </c>
      <c r="S671" t="str" cm="1">
        <f t="array" ref="S671:T671">_xlfn.TEXTSPLIT(Q671, 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6">
        <f t="shared" si="40"/>
        <v>3.6885802469135802</v>
      </c>
      <c r="G672" t="s">
        <v>20</v>
      </c>
      <c r="H672">
        <v>1101</v>
      </c>
      <c r="I672" t="s">
        <v>21</v>
      </c>
      <c r="J672" t="s">
        <v>22</v>
      </c>
      <c r="K672">
        <v>1456380000</v>
      </c>
      <c r="L672">
        <v>1457416800</v>
      </c>
      <c r="M672" s="9">
        <f t="shared" si="41"/>
        <v>42425.25</v>
      </c>
      <c r="N672" s="9">
        <f t="shared" si="42"/>
        <v>42437.25</v>
      </c>
      <c r="O672" t="b">
        <v>0</v>
      </c>
      <c r="P672" t="b">
        <v>0</v>
      </c>
      <c r="Q672" t="s">
        <v>60</v>
      </c>
      <c r="R672">
        <f t="shared" si="43"/>
        <v>68.987284287011803</v>
      </c>
      <c r="S672" t="str" cm="1">
        <f t="array" ref="S672:T672">_xlfn.TEXTSPLIT(Q672, 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6">
        <f t="shared" si="40"/>
        <v>0.22056352459016393</v>
      </c>
      <c r="G673" t="s">
        <v>20</v>
      </c>
      <c r="H673">
        <v>1073</v>
      </c>
      <c r="I673" t="s">
        <v>21</v>
      </c>
      <c r="J673" t="s">
        <v>22</v>
      </c>
      <c r="K673">
        <v>1280552400</v>
      </c>
      <c r="L673">
        <v>1280898000</v>
      </c>
      <c r="M673" s="9">
        <f t="shared" si="41"/>
        <v>40390.208333333336</v>
      </c>
      <c r="N673" s="9">
        <f t="shared" si="42"/>
        <v>40394.208333333336</v>
      </c>
      <c r="O673" t="b">
        <v>0</v>
      </c>
      <c r="P673" t="b">
        <v>1</v>
      </c>
      <c r="Q673" t="s">
        <v>33</v>
      </c>
      <c r="R673">
        <f t="shared" si="43"/>
        <v>111.02236719478098</v>
      </c>
      <c r="S673" t="str" cm="1">
        <f t="array" ref="S673:T673">_xlfn.TEXTSPLIT(Q673, 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6">
        <f t="shared" si="40"/>
        <v>-0.44068216270843863</v>
      </c>
      <c r="G674" t="s">
        <v>14</v>
      </c>
      <c r="H674">
        <v>4428</v>
      </c>
      <c r="I674" t="s">
        <v>26</v>
      </c>
      <c r="J674" t="s">
        <v>27</v>
      </c>
      <c r="K674">
        <v>1521608400</v>
      </c>
      <c r="L674">
        <v>1522472400</v>
      </c>
      <c r="M674" s="9">
        <f t="shared" si="41"/>
        <v>43180.208333333328</v>
      </c>
      <c r="N674" s="9">
        <f t="shared" si="42"/>
        <v>43190.208333333328</v>
      </c>
      <c r="O674" t="b">
        <v>0</v>
      </c>
      <c r="P674" t="b">
        <v>0</v>
      </c>
      <c r="Q674" t="s">
        <v>33</v>
      </c>
      <c r="R674">
        <f t="shared" si="43"/>
        <v>24.997515808491418</v>
      </c>
      <c r="S674" t="str" cm="1">
        <f t="array" ref="S674:T674">_xlfn.TEXTSPLIT(Q674, 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6">
        <f t="shared" si="40"/>
        <v>-0.56339285714285714</v>
      </c>
      <c r="G675" t="s">
        <v>14</v>
      </c>
      <c r="H675">
        <v>58</v>
      </c>
      <c r="I675" t="s">
        <v>107</v>
      </c>
      <c r="J675" t="s">
        <v>108</v>
      </c>
      <c r="K675">
        <v>1460696400</v>
      </c>
      <c r="L675">
        <v>1462510800</v>
      </c>
      <c r="M675" s="9">
        <f t="shared" si="41"/>
        <v>42475.208333333328</v>
      </c>
      <c r="N675" s="9">
        <f t="shared" si="42"/>
        <v>42496.208333333328</v>
      </c>
      <c r="O675" t="b">
        <v>0</v>
      </c>
      <c r="P675" t="b">
        <v>0</v>
      </c>
      <c r="Q675" t="s">
        <v>60</v>
      </c>
      <c r="R675">
        <f t="shared" si="43"/>
        <v>42.155172413793103</v>
      </c>
      <c r="S675" t="str" cm="1">
        <f t="array" ref="S675:T675">_xlfn.TEXTSPLIT(Q675, 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6">
        <f t="shared" si="40"/>
        <v>-0.66461628588166377</v>
      </c>
      <c r="G676" t="s">
        <v>74</v>
      </c>
      <c r="H676">
        <v>1218</v>
      </c>
      <c r="I676" t="s">
        <v>21</v>
      </c>
      <c r="J676" t="s">
        <v>22</v>
      </c>
      <c r="K676">
        <v>1313730000</v>
      </c>
      <c r="L676">
        <v>1317790800</v>
      </c>
      <c r="M676" s="9">
        <f t="shared" si="41"/>
        <v>40774.208333333336</v>
      </c>
      <c r="N676" s="9">
        <f t="shared" si="42"/>
        <v>40821.208333333336</v>
      </c>
      <c r="O676" t="b">
        <v>0</v>
      </c>
      <c r="P676" t="b">
        <v>0</v>
      </c>
      <c r="Q676" t="s">
        <v>122</v>
      </c>
      <c r="R676">
        <f t="shared" si="43"/>
        <v>47.003284072249592</v>
      </c>
      <c r="S676" t="str" cm="1">
        <f t="array" ref="S676:T676">_xlfn.TEXTSPLIT(Q676, 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6">
        <f t="shared" si="40"/>
        <v>0.22979381443298968</v>
      </c>
      <c r="G677" t="s">
        <v>20</v>
      </c>
      <c r="H677">
        <v>331</v>
      </c>
      <c r="I677" t="s">
        <v>21</v>
      </c>
      <c r="J677" t="s">
        <v>22</v>
      </c>
      <c r="K677">
        <v>1568178000</v>
      </c>
      <c r="L677">
        <v>1568782800</v>
      </c>
      <c r="M677" s="9">
        <f t="shared" si="41"/>
        <v>43719.208333333328</v>
      </c>
      <c r="N677" s="9">
        <f t="shared" si="42"/>
        <v>43726.208333333328</v>
      </c>
      <c r="O677" t="b">
        <v>0</v>
      </c>
      <c r="P677" t="b">
        <v>0</v>
      </c>
      <c r="Q677" t="s">
        <v>1029</v>
      </c>
      <c r="R677">
        <f t="shared" si="43"/>
        <v>36.0392749244713</v>
      </c>
      <c r="S677" t="str" cm="1">
        <f t="array" ref="S677:T677">_xlfn.TEXTSPLIT(Q677, 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6">
        <f t="shared" si="40"/>
        <v>0.89749598715890855</v>
      </c>
      <c r="G678" t="s">
        <v>20</v>
      </c>
      <c r="H678">
        <v>1170</v>
      </c>
      <c r="I678" t="s">
        <v>21</v>
      </c>
      <c r="J678" t="s">
        <v>22</v>
      </c>
      <c r="K678">
        <v>1348635600</v>
      </c>
      <c r="L678">
        <v>1349413200</v>
      </c>
      <c r="M678" s="9">
        <f t="shared" si="41"/>
        <v>41178.208333333336</v>
      </c>
      <c r="N678" s="9">
        <f t="shared" si="42"/>
        <v>41187.208333333336</v>
      </c>
      <c r="O678" t="b">
        <v>0</v>
      </c>
      <c r="P678" t="b">
        <v>0</v>
      </c>
      <c r="Q678" t="s">
        <v>122</v>
      </c>
      <c r="R678">
        <f t="shared" si="43"/>
        <v>101.03760683760684</v>
      </c>
      <c r="S678" t="str" cm="1">
        <f t="array" ref="S678:T678">_xlfn.TEXTSPLIT(Q678, 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6">
        <f t="shared" si="40"/>
        <v>-0.16377358490566038</v>
      </c>
      <c r="G679" t="s">
        <v>14</v>
      </c>
      <c r="H679">
        <v>111</v>
      </c>
      <c r="I679" t="s">
        <v>21</v>
      </c>
      <c r="J679" t="s">
        <v>22</v>
      </c>
      <c r="K679">
        <v>1468126800</v>
      </c>
      <c r="L679">
        <v>1472446800</v>
      </c>
      <c r="M679" s="9">
        <f t="shared" si="41"/>
        <v>42561.208333333328</v>
      </c>
      <c r="N679" s="9">
        <f t="shared" si="42"/>
        <v>42611.208333333328</v>
      </c>
      <c r="O679" t="b">
        <v>0</v>
      </c>
      <c r="P679" t="b">
        <v>0</v>
      </c>
      <c r="Q679" t="s">
        <v>119</v>
      </c>
      <c r="R679">
        <f t="shared" si="43"/>
        <v>39.927927927927925</v>
      </c>
      <c r="S679" t="str" cm="1">
        <f t="array" ref="S679:T679">_xlfn.TEXTSPLIT(Q679, 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6">
        <f t="shared" si="40"/>
        <v>-0.82031155778894471</v>
      </c>
      <c r="G680" t="s">
        <v>74</v>
      </c>
      <c r="H680">
        <v>215</v>
      </c>
      <c r="I680" t="s">
        <v>21</v>
      </c>
      <c r="J680" t="s">
        <v>22</v>
      </c>
      <c r="K680">
        <v>1547877600</v>
      </c>
      <c r="L680">
        <v>1548050400</v>
      </c>
      <c r="M680" s="9">
        <f t="shared" si="41"/>
        <v>43484.25</v>
      </c>
      <c r="N680" s="9">
        <f t="shared" si="42"/>
        <v>43486.25</v>
      </c>
      <c r="O680" t="b">
        <v>0</v>
      </c>
      <c r="P680" t="b">
        <v>0</v>
      </c>
      <c r="Q680" t="s">
        <v>53</v>
      </c>
      <c r="R680">
        <f t="shared" si="43"/>
        <v>83.158139534883716</v>
      </c>
      <c r="S680" t="str" cm="1">
        <f t="array" ref="S680:T680">_xlfn.TEXTSPLIT(Q680, 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6">
        <f t="shared" si="40"/>
        <v>9.3650000000000002</v>
      </c>
      <c r="G681" t="s">
        <v>20</v>
      </c>
      <c r="H681">
        <v>363</v>
      </c>
      <c r="I681" t="s">
        <v>21</v>
      </c>
      <c r="J681" t="s">
        <v>22</v>
      </c>
      <c r="K681">
        <v>1571374800</v>
      </c>
      <c r="L681">
        <v>1571806800</v>
      </c>
      <c r="M681" s="9">
        <f t="shared" si="41"/>
        <v>43756.208333333328</v>
      </c>
      <c r="N681" s="9">
        <f t="shared" si="42"/>
        <v>43761.208333333328</v>
      </c>
      <c r="O681" t="b">
        <v>0</v>
      </c>
      <c r="P681" t="b">
        <v>1</v>
      </c>
      <c r="Q681" t="s">
        <v>17</v>
      </c>
      <c r="R681">
        <f t="shared" si="43"/>
        <v>39.97520661157025</v>
      </c>
      <c r="S681" t="str" cm="1">
        <f t="array" ref="S681:T681">_xlfn.TEXTSPLIT(Q681, 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6">
        <f t="shared" si="40"/>
        <v>-2.5947802197802197E-2</v>
      </c>
      <c r="G682" t="s">
        <v>14</v>
      </c>
      <c r="H682">
        <v>2955</v>
      </c>
      <c r="I682" t="s">
        <v>21</v>
      </c>
      <c r="J682" t="s">
        <v>22</v>
      </c>
      <c r="K682">
        <v>1576303200</v>
      </c>
      <c r="L682">
        <v>1576476000</v>
      </c>
      <c r="M682" s="9">
        <f t="shared" si="41"/>
        <v>43813.25</v>
      </c>
      <c r="N682" s="9">
        <f t="shared" si="42"/>
        <v>43815.25</v>
      </c>
      <c r="O682" t="b">
        <v>0</v>
      </c>
      <c r="P682" t="b">
        <v>1</v>
      </c>
      <c r="Q682" t="s">
        <v>292</v>
      </c>
      <c r="R682">
        <f t="shared" si="43"/>
        <v>47.993908629441627</v>
      </c>
      <c r="S682" t="str" cm="1">
        <f t="array" ref="S682:T682">_xlfn.TEXTSPLIT(Q682, 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6">
        <f t="shared" si="40"/>
        <v>-0.13613796849538295</v>
      </c>
      <c r="G683" t="s">
        <v>14</v>
      </c>
      <c r="H683">
        <v>1657</v>
      </c>
      <c r="I683" t="s">
        <v>21</v>
      </c>
      <c r="J683" t="s">
        <v>22</v>
      </c>
      <c r="K683">
        <v>1324447200</v>
      </c>
      <c r="L683">
        <v>1324965600</v>
      </c>
      <c r="M683" s="9">
        <f t="shared" si="41"/>
        <v>40898.25</v>
      </c>
      <c r="N683" s="9">
        <f t="shared" si="42"/>
        <v>40904.25</v>
      </c>
      <c r="O683" t="b">
        <v>0</v>
      </c>
      <c r="P683" t="b">
        <v>0</v>
      </c>
      <c r="Q683" t="s">
        <v>33</v>
      </c>
      <c r="R683">
        <f t="shared" si="43"/>
        <v>95.978877489438744</v>
      </c>
      <c r="S683" t="str" cm="1">
        <f t="array" ref="S683:T683">_xlfn.TEXTSPLIT(Q683, 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6">
        <f t="shared" si="40"/>
        <v>0.50166666666666671</v>
      </c>
      <c r="G684" t="s">
        <v>20</v>
      </c>
      <c r="H684">
        <v>103</v>
      </c>
      <c r="I684" t="s">
        <v>21</v>
      </c>
      <c r="J684" t="s">
        <v>22</v>
      </c>
      <c r="K684">
        <v>1386741600</v>
      </c>
      <c r="L684">
        <v>1387519200</v>
      </c>
      <c r="M684" s="9">
        <f t="shared" si="41"/>
        <v>41619.25</v>
      </c>
      <c r="N684" s="9">
        <f t="shared" si="42"/>
        <v>41628.25</v>
      </c>
      <c r="O684" t="b">
        <v>0</v>
      </c>
      <c r="P684" t="b">
        <v>0</v>
      </c>
      <c r="Q684" t="s">
        <v>33</v>
      </c>
      <c r="R684">
        <f t="shared" si="43"/>
        <v>78.728155339805824</v>
      </c>
      <c r="S684" t="str" cm="1">
        <f t="array" ref="S684:T684">_xlfn.TEXTSPLIT(Q684, 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6">
        <f t="shared" si="40"/>
        <v>2.5843478260869563</v>
      </c>
      <c r="G685" t="s">
        <v>20</v>
      </c>
      <c r="H685">
        <v>147</v>
      </c>
      <c r="I685" t="s">
        <v>21</v>
      </c>
      <c r="J685" t="s">
        <v>22</v>
      </c>
      <c r="K685">
        <v>1537074000</v>
      </c>
      <c r="L685">
        <v>1537246800</v>
      </c>
      <c r="M685" s="9">
        <f t="shared" si="41"/>
        <v>43359.208333333328</v>
      </c>
      <c r="N685" s="9">
        <f t="shared" si="42"/>
        <v>43361.208333333328</v>
      </c>
      <c r="O685" t="b">
        <v>0</v>
      </c>
      <c r="P685" t="b">
        <v>0</v>
      </c>
      <c r="Q685" t="s">
        <v>33</v>
      </c>
      <c r="R685">
        <f t="shared" si="43"/>
        <v>56.081632653061227</v>
      </c>
      <c r="S685" t="str" cm="1">
        <f t="array" ref="S685:T685">_xlfn.TEXTSPLIT(Q685, 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6">
        <f t="shared" si="40"/>
        <v>4.4285714285714288</v>
      </c>
      <c r="G686" t="s">
        <v>20</v>
      </c>
      <c r="H686">
        <v>110</v>
      </c>
      <c r="I686" t="s">
        <v>15</v>
      </c>
      <c r="J686" t="s">
        <v>16</v>
      </c>
      <c r="K686">
        <v>1277787600</v>
      </c>
      <c r="L686">
        <v>1279515600</v>
      </c>
      <c r="M686" s="9">
        <f t="shared" si="41"/>
        <v>40358.208333333336</v>
      </c>
      <c r="N686" s="9">
        <f t="shared" si="42"/>
        <v>40378.208333333336</v>
      </c>
      <c r="O686" t="b">
        <v>0</v>
      </c>
      <c r="P686" t="b">
        <v>0</v>
      </c>
      <c r="Q686" t="s">
        <v>68</v>
      </c>
      <c r="R686">
        <f t="shared" si="43"/>
        <v>69.090909090909093</v>
      </c>
      <c r="S686" t="str" cm="1">
        <f t="array" ref="S686:T686">_xlfn.TEXTSPLIT(Q686, 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6">
        <f t="shared" si="40"/>
        <v>-0.32499285714285714</v>
      </c>
      <c r="G687" t="s">
        <v>14</v>
      </c>
      <c r="H687">
        <v>926</v>
      </c>
      <c r="I687" t="s">
        <v>15</v>
      </c>
      <c r="J687" t="s">
        <v>16</v>
      </c>
      <c r="K687">
        <v>1440306000</v>
      </c>
      <c r="L687">
        <v>1442379600</v>
      </c>
      <c r="M687" s="9">
        <f t="shared" si="41"/>
        <v>42239.208333333328</v>
      </c>
      <c r="N687" s="9">
        <f t="shared" si="42"/>
        <v>42263.208333333328</v>
      </c>
      <c r="O687" t="b">
        <v>0</v>
      </c>
      <c r="P687" t="b">
        <v>0</v>
      </c>
      <c r="Q687" t="s">
        <v>33</v>
      </c>
      <c r="R687">
        <f t="shared" si="43"/>
        <v>102.05291576673866</v>
      </c>
      <c r="S687" t="str" cm="1">
        <f t="array" ref="S687:T687">_xlfn.TEXTSPLIT(Q687, 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6">
        <f t="shared" si="40"/>
        <v>0.91746666666666665</v>
      </c>
      <c r="G688" t="s">
        <v>20</v>
      </c>
      <c r="H688">
        <v>134</v>
      </c>
      <c r="I688" t="s">
        <v>21</v>
      </c>
      <c r="J688" t="s">
        <v>22</v>
      </c>
      <c r="K688">
        <v>1522126800</v>
      </c>
      <c r="L688">
        <v>1523077200</v>
      </c>
      <c r="M688" s="9">
        <f t="shared" si="41"/>
        <v>43186.208333333328</v>
      </c>
      <c r="N688" s="9">
        <f t="shared" si="42"/>
        <v>43197.208333333328</v>
      </c>
      <c r="O688" t="b">
        <v>0</v>
      </c>
      <c r="P688" t="b">
        <v>0</v>
      </c>
      <c r="Q688" t="s">
        <v>65</v>
      </c>
      <c r="R688">
        <f t="shared" si="43"/>
        <v>107.32089552238806</v>
      </c>
      <c r="S688" t="str" cm="1">
        <f t="array" ref="S688:T688">_xlfn.TEXTSPLIT(Q688, 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6">
        <f t="shared" si="40"/>
        <v>8.32</v>
      </c>
      <c r="G689" t="s">
        <v>20</v>
      </c>
      <c r="H689">
        <v>269</v>
      </c>
      <c r="I689" t="s">
        <v>21</v>
      </c>
      <c r="J689" t="s">
        <v>22</v>
      </c>
      <c r="K689">
        <v>1489298400</v>
      </c>
      <c r="L689">
        <v>1489554000</v>
      </c>
      <c r="M689" s="9">
        <f t="shared" si="41"/>
        <v>42806.25</v>
      </c>
      <c r="N689" s="9">
        <f t="shared" si="42"/>
        <v>42809.208333333328</v>
      </c>
      <c r="O689" t="b">
        <v>0</v>
      </c>
      <c r="P689" t="b">
        <v>0</v>
      </c>
      <c r="Q689" t="s">
        <v>33</v>
      </c>
      <c r="R689">
        <f t="shared" si="43"/>
        <v>51.970260223048328</v>
      </c>
      <c r="S689" t="str" cm="1">
        <f t="array" ref="S689:T689">_xlfn.TEXTSPLIT(Q689, 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6">
        <f t="shared" si="40"/>
        <v>3.2927586206896553</v>
      </c>
      <c r="G690" t="s">
        <v>20</v>
      </c>
      <c r="H690">
        <v>175</v>
      </c>
      <c r="I690" t="s">
        <v>21</v>
      </c>
      <c r="J690" t="s">
        <v>22</v>
      </c>
      <c r="K690">
        <v>1547100000</v>
      </c>
      <c r="L690">
        <v>1548482400</v>
      </c>
      <c r="M690" s="9">
        <f t="shared" si="41"/>
        <v>43475.25</v>
      </c>
      <c r="N690" s="9">
        <f t="shared" si="42"/>
        <v>43491.25</v>
      </c>
      <c r="O690" t="b">
        <v>0</v>
      </c>
      <c r="P690" t="b">
        <v>1</v>
      </c>
      <c r="Q690" t="s">
        <v>269</v>
      </c>
      <c r="R690">
        <f t="shared" si="43"/>
        <v>71.137142857142862</v>
      </c>
      <c r="S690" t="str" cm="1">
        <f t="array" ref="S690:T690">_xlfn.TEXTSPLIT(Q690, 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6">
        <f t="shared" si="40"/>
        <v>6.5753424657534251E-3</v>
      </c>
      <c r="G691" t="s">
        <v>20</v>
      </c>
      <c r="H691">
        <v>69</v>
      </c>
      <c r="I691" t="s">
        <v>21</v>
      </c>
      <c r="J691" t="s">
        <v>22</v>
      </c>
      <c r="K691">
        <v>1383022800</v>
      </c>
      <c r="L691">
        <v>1384063200</v>
      </c>
      <c r="M691" s="9">
        <f t="shared" si="41"/>
        <v>41576.208333333336</v>
      </c>
      <c r="N691" s="9">
        <f t="shared" si="42"/>
        <v>41588.25</v>
      </c>
      <c r="O691" t="b">
        <v>0</v>
      </c>
      <c r="P691" t="b">
        <v>0</v>
      </c>
      <c r="Q691" t="s">
        <v>28</v>
      </c>
      <c r="R691">
        <f t="shared" si="43"/>
        <v>106.49275362318841</v>
      </c>
      <c r="S691" t="str" cm="1">
        <f t="array" ref="S691:T691">_xlfn.TEXTSPLIT(Q691, 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6">
        <f t="shared" si="40"/>
        <v>1.2661111111111112</v>
      </c>
      <c r="G692" t="s">
        <v>20</v>
      </c>
      <c r="H692">
        <v>190</v>
      </c>
      <c r="I692" t="s">
        <v>21</v>
      </c>
      <c r="J692" t="s">
        <v>22</v>
      </c>
      <c r="K692">
        <v>1322373600</v>
      </c>
      <c r="L692">
        <v>1322892000</v>
      </c>
      <c r="M692" s="9">
        <f t="shared" si="41"/>
        <v>40874.25</v>
      </c>
      <c r="N692" s="9">
        <f t="shared" si="42"/>
        <v>40880.25</v>
      </c>
      <c r="O692" t="b">
        <v>0</v>
      </c>
      <c r="P692" t="b">
        <v>1</v>
      </c>
      <c r="Q692" t="s">
        <v>42</v>
      </c>
      <c r="R692">
        <f t="shared" si="43"/>
        <v>42.93684210526316</v>
      </c>
      <c r="S692" t="str" cm="1">
        <f t="array" ref="S692:T692">_xlfn.TEXTSPLIT(Q692, 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6">
        <f t="shared" si="40"/>
        <v>0.42380000000000001</v>
      </c>
      <c r="G693" t="s">
        <v>20</v>
      </c>
      <c r="H693">
        <v>237</v>
      </c>
      <c r="I693" t="s">
        <v>21</v>
      </c>
      <c r="J693" t="s">
        <v>22</v>
      </c>
      <c r="K693">
        <v>1349240400</v>
      </c>
      <c r="L693">
        <v>1350709200</v>
      </c>
      <c r="M693" s="9">
        <f t="shared" si="41"/>
        <v>41185.208333333336</v>
      </c>
      <c r="N693" s="9">
        <f t="shared" si="42"/>
        <v>41202.208333333336</v>
      </c>
      <c r="O693" t="b">
        <v>1</v>
      </c>
      <c r="P693" t="b">
        <v>1</v>
      </c>
      <c r="Q693" t="s">
        <v>42</v>
      </c>
      <c r="R693">
        <f t="shared" si="43"/>
        <v>30.037974683544302</v>
      </c>
      <c r="S693" t="str" cm="1">
        <f t="array" ref="S693:T693">_xlfn.TEXTSPLIT(Q693, 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6">
        <f t="shared" si="40"/>
        <v>-9.3666666666666662E-2</v>
      </c>
      <c r="G694" t="s">
        <v>14</v>
      </c>
      <c r="H694">
        <v>77</v>
      </c>
      <c r="I694" t="s">
        <v>40</v>
      </c>
      <c r="J694" t="s">
        <v>41</v>
      </c>
      <c r="K694">
        <v>1562648400</v>
      </c>
      <c r="L694">
        <v>1564203600</v>
      </c>
      <c r="M694" s="9">
        <f t="shared" si="41"/>
        <v>43655.208333333328</v>
      </c>
      <c r="N694" s="9">
        <f t="shared" si="42"/>
        <v>43673.208333333328</v>
      </c>
      <c r="O694" t="b">
        <v>0</v>
      </c>
      <c r="P694" t="b">
        <v>0</v>
      </c>
      <c r="Q694" t="s">
        <v>23</v>
      </c>
      <c r="R694">
        <f t="shared" si="43"/>
        <v>70.623376623376629</v>
      </c>
      <c r="S694" t="str" cm="1">
        <f t="array" ref="S694:T694">_xlfn.TEXTSPLIT(Q694, 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6">
        <f t="shared" si="40"/>
        <v>-0.36033259423503328</v>
      </c>
      <c r="G695" t="s">
        <v>14</v>
      </c>
      <c r="H695">
        <v>1748</v>
      </c>
      <c r="I695" t="s">
        <v>21</v>
      </c>
      <c r="J695" t="s">
        <v>22</v>
      </c>
      <c r="K695">
        <v>1508216400</v>
      </c>
      <c r="L695">
        <v>1509685200</v>
      </c>
      <c r="M695" s="9">
        <f t="shared" si="41"/>
        <v>43025.208333333328</v>
      </c>
      <c r="N695" s="9">
        <f t="shared" si="42"/>
        <v>43042.208333333328</v>
      </c>
      <c r="O695" t="b">
        <v>0</v>
      </c>
      <c r="P695" t="b">
        <v>0</v>
      </c>
      <c r="Q695" t="s">
        <v>33</v>
      </c>
      <c r="R695">
        <f t="shared" si="43"/>
        <v>66.016018306636155</v>
      </c>
      <c r="S695" t="str" cm="1">
        <f t="array" ref="S695:T695">_xlfn.TEXTSPLIT(Q695, 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6">
        <f t="shared" si="40"/>
        <v>-0.15868131868131868</v>
      </c>
      <c r="G696" t="s">
        <v>14</v>
      </c>
      <c r="H696">
        <v>79</v>
      </c>
      <c r="I696" t="s">
        <v>21</v>
      </c>
      <c r="J696" t="s">
        <v>22</v>
      </c>
      <c r="K696">
        <v>1511762400</v>
      </c>
      <c r="L696">
        <v>1514959200</v>
      </c>
      <c r="M696" s="9">
        <f t="shared" si="41"/>
        <v>43066.25</v>
      </c>
      <c r="N696" s="9">
        <f t="shared" si="42"/>
        <v>43103.25</v>
      </c>
      <c r="O696" t="b">
        <v>0</v>
      </c>
      <c r="P696" t="b">
        <v>0</v>
      </c>
      <c r="Q696" t="s">
        <v>33</v>
      </c>
      <c r="R696">
        <f t="shared" si="43"/>
        <v>96.911392405063296</v>
      </c>
      <c r="S696" t="str" cm="1">
        <f t="array" ref="S696:T696">_xlfn.TEXTSPLIT(Q696, 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6">
        <f t="shared" si="40"/>
        <v>0.33934782608695652</v>
      </c>
      <c r="G697" t="s">
        <v>20</v>
      </c>
      <c r="H697">
        <v>196</v>
      </c>
      <c r="I697" t="s">
        <v>107</v>
      </c>
      <c r="J697" t="s">
        <v>108</v>
      </c>
      <c r="K697">
        <v>1447480800</v>
      </c>
      <c r="L697">
        <v>1448863200</v>
      </c>
      <c r="M697" s="9">
        <f t="shared" si="41"/>
        <v>42322.25</v>
      </c>
      <c r="N697" s="9">
        <f t="shared" si="42"/>
        <v>42338.25</v>
      </c>
      <c r="O697" t="b">
        <v>1</v>
      </c>
      <c r="P697" t="b">
        <v>0</v>
      </c>
      <c r="Q697" t="s">
        <v>23</v>
      </c>
      <c r="R697">
        <f t="shared" si="43"/>
        <v>62.867346938775512</v>
      </c>
      <c r="S697" t="str" cm="1">
        <f t="array" ref="S697:T697">_xlfn.TEXTSPLIT(Q697, 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6">
        <f t="shared" si="40"/>
        <v>-0.40957952468007314</v>
      </c>
      <c r="G698" t="s">
        <v>14</v>
      </c>
      <c r="H698">
        <v>889</v>
      </c>
      <c r="I698" t="s">
        <v>21</v>
      </c>
      <c r="J698" t="s">
        <v>22</v>
      </c>
      <c r="K698">
        <v>1429506000</v>
      </c>
      <c r="L698">
        <v>1429592400</v>
      </c>
      <c r="M698" s="9">
        <f t="shared" si="41"/>
        <v>42114.208333333328</v>
      </c>
      <c r="N698" s="9">
        <f t="shared" si="42"/>
        <v>42115.208333333328</v>
      </c>
      <c r="O698" t="b">
        <v>0</v>
      </c>
      <c r="P698" t="b">
        <v>1</v>
      </c>
      <c r="Q698" t="s">
        <v>33</v>
      </c>
      <c r="R698">
        <f t="shared" si="43"/>
        <v>108.98537682789652</v>
      </c>
      <c r="S698" t="str" cm="1">
        <f t="array" ref="S698:T698">_xlfn.TEXTSPLIT(Q698, 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6">
        <f t="shared" si="40"/>
        <v>0.52800620636152051</v>
      </c>
      <c r="G699" t="s">
        <v>20</v>
      </c>
      <c r="H699">
        <v>7295</v>
      </c>
      <c r="I699" t="s">
        <v>21</v>
      </c>
      <c r="J699" t="s">
        <v>22</v>
      </c>
      <c r="K699">
        <v>1522472400</v>
      </c>
      <c r="L699">
        <v>1522645200</v>
      </c>
      <c r="M699" s="9">
        <f t="shared" si="41"/>
        <v>43190.208333333328</v>
      </c>
      <c r="N699" s="9">
        <f t="shared" si="42"/>
        <v>43192.208333333328</v>
      </c>
      <c r="O699" t="b">
        <v>0</v>
      </c>
      <c r="P699" t="b">
        <v>0</v>
      </c>
      <c r="Q699" t="s">
        <v>50</v>
      </c>
      <c r="R699">
        <f t="shared" si="43"/>
        <v>26.999314599040439</v>
      </c>
      <c r="S699" t="str" cm="1">
        <f t="array" ref="S699:T699">_xlfn.TEXTSPLIT(Q699, 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6">
        <f t="shared" si="40"/>
        <v>3.4669121140142516</v>
      </c>
      <c r="G700" t="s">
        <v>20</v>
      </c>
      <c r="H700">
        <v>2893</v>
      </c>
      <c r="I700" t="s">
        <v>15</v>
      </c>
      <c r="J700" t="s">
        <v>16</v>
      </c>
      <c r="K700">
        <v>1322114400</v>
      </c>
      <c r="L700">
        <v>1323324000</v>
      </c>
      <c r="M700" s="9">
        <f t="shared" si="41"/>
        <v>40871.25</v>
      </c>
      <c r="N700" s="9">
        <f t="shared" si="42"/>
        <v>40885.25</v>
      </c>
      <c r="O700" t="b">
        <v>0</v>
      </c>
      <c r="P700" t="b">
        <v>0</v>
      </c>
      <c r="Q700" t="s">
        <v>65</v>
      </c>
      <c r="R700">
        <f t="shared" si="43"/>
        <v>65.004147943311438</v>
      </c>
      <c r="S700" t="str" cm="1">
        <f t="array" ref="S700:T700">_xlfn.TEXTSPLIT(Q700, 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6">
        <f t="shared" si="40"/>
        <v>-0.15608108108108107</v>
      </c>
      <c r="G701" t="s">
        <v>14</v>
      </c>
      <c r="H701">
        <v>56</v>
      </c>
      <c r="I701" t="s">
        <v>21</v>
      </c>
      <c r="J701" t="s">
        <v>22</v>
      </c>
      <c r="K701">
        <v>1561438800</v>
      </c>
      <c r="L701">
        <v>1561525200</v>
      </c>
      <c r="M701" s="9">
        <f t="shared" si="41"/>
        <v>43641.208333333328</v>
      </c>
      <c r="N701" s="9">
        <f t="shared" si="42"/>
        <v>43642.208333333328</v>
      </c>
      <c r="O701" t="b">
        <v>0</v>
      </c>
      <c r="P701" t="b">
        <v>0</v>
      </c>
      <c r="Q701" t="s">
        <v>53</v>
      </c>
      <c r="R701">
        <f t="shared" si="43"/>
        <v>111.51785714285714</v>
      </c>
      <c r="S701" t="str" cm="1">
        <f t="array" ref="S701:T701">_xlfn.TEXTSPLIT(Q701, 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6">
        <f t="shared" si="40"/>
        <v>-0.97</v>
      </c>
      <c r="G702" t="s">
        <v>14</v>
      </c>
      <c r="H702">
        <v>1</v>
      </c>
      <c r="I702" t="s">
        <v>21</v>
      </c>
      <c r="J702" t="s">
        <v>22</v>
      </c>
      <c r="K702">
        <v>1264399200</v>
      </c>
      <c r="L702">
        <v>1265695200</v>
      </c>
      <c r="M702" s="9">
        <f t="shared" si="41"/>
        <v>40203.25</v>
      </c>
      <c r="N702" s="9">
        <f t="shared" si="42"/>
        <v>40218.25</v>
      </c>
      <c r="O702" t="b">
        <v>0</v>
      </c>
      <c r="P702" t="b">
        <v>0</v>
      </c>
      <c r="Q702" t="s">
        <v>65</v>
      </c>
      <c r="R702">
        <f t="shared" si="43"/>
        <v>3</v>
      </c>
      <c r="S702" t="str" cm="1">
        <f t="array" ref="S702:T702">_xlfn.TEXTSPLIT(Q702, 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6">
        <f t="shared" si="40"/>
        <v>0.7502692307692308</v>
      </c>
      <c r="G703" t="s">
        <v>20</v>
      </c>
      <c r="H703">
        <v>820</v>
      </c>
      <c r="I703" t="s">
        <v>21</v>
      </c>
      <c r="J703" t="s">
        <v>22</v>
      </c>
      <c r="K703">
        <v>1301202000</v>
      </c>
      <c r="L703">
        <v>1301806800</v>
      </c>
      <c r="M703" s="9">
        <f t="shared" si="41"/>
        <v>40629.208333333336</v>
      </c>
      <c r="N703" s="9">
        <f t="shared" si="42"/>
        <v>40636.208333333336</v>
      </c>
      <c r="O703" t="b">
        <v>1</v>
      </c>
      <c r="P703" t="b">
        <v>0</v>
      </c>
      <c r="Q703" t="s">
        <v>33</v>
      </c>
      <c r="R703">
        <f t="shared" si="43"/>
        <v>110.99268292682927</v>
      </c>
      <c r="S703" t="str" cm="1">
        <f t="array" ref="S703:T703">_xlfn.TEXTSPLIT(Q703, 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6">
        <f t="shared" si="40"/>
        <v>-0.45862068965517239</v>
      </c>
      <c r="G704" t="s">
        <v>14</v>
      </c>
      <c r="H704">
        <v>83</v>
      </c>
      <c r="I704" t="s">
        <v>21</v>
      </c>
      <c r="J704" t="s">
        <v>22</v>
      </c>
      <c r="K704">
        <v>1374469200</v>
      </c>
      <c r="L704">
        <v>1374901200</v>
      </c>
      <c r="M704" s="9">
        <f t="shared" si="41"/>
        <v>41477.208333333336</v>
      </c>
      <c r="N704" s="9">
        <f t="shared" si="42"/>
        <v>41482.208333333336</v>
      </c>
      <c r="O704" t="b">
        <v>0</v>
      </c>
      <c r="P704" t="b">
        <v>0</v>
      </c>
      <c r="Q704" t="s">
        <v>65</v>
      </c>
      <c r="R704">
        <f t="shared" si="43"/>
        <v>56.746987951807228</v>
      </c>
      <c r="S704" t="str" cm="1">
        <f t="array" ref="S704:T704">_xlfn.TEXTSPLIT(Q704, 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6">
        <f t="shared" si="40"/>
        <v>2.1187381703470032</v>
      </c>
      <c r="G705" t="s">
        <v>20</v>
      </c>
      <c r="H705">
        <v>2038</v>
      </c>
      <c r="I705" t="s">
        <v>21</v>
      </c>
      <c r="J705" t="s">
        <v>22</v>
      </c>
      <c r="K705">
        <v>1334984400</v>
      </c>
      <c r="L705">
        <v>1336453200</v>
      </c>
      <c r="M705" s="9">
        <f t="shared" si="41"/>
        <v>41020.208333333336</v>
      </c>
      <c r="N705" s="9">
        <f t="shared" si="42"/>
        <v>41037.208333333336</v>
      </c>
      <c r="O705" t="b">
        <v>1</v>
      </c>
      <c r="P705" t="b">
        <v>1</v>
      </c>
      <c r="Q705" t="s">
        <v>206</v>
      </c>
      <c r="R705">
        <f t="shared" si="43"/>
        <v>97.020608439646708</v>
      </c>
      <c r="S705" t="str" cm="1">
        <f t="array" ref="S705:T705">_xlfn.TEXTSPLIT(Q705, 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6">
        <f t="shared" ref="F706:F769" si="44">(E706-D706)/D706</f>
        <v>0.227816091954023</v>
      </c>
      <c r="G706" t="s">
        <v>20</v>
      </c>
      <c r="H706">
        <v>116</v>
      </c>
      <c r="I706" t="s">
        <v>21</v>
      </c>
      <c r="J706" t="s">
        <v>22</v>
      </c>
      <c r="K706">
        <v>1467608400</v>
      </c>
      <c r="L706">
        <v>1468904400</v>
      </c>
      <c r="M706" s="9">
        <f t="shared" si="41"/>
        <v>42555.208333333328</v>
      </c>
      <c r="N706" s="9">
        <f t="shared" si="42"/>
        <v>42570.208333333328</v>
      </c>
      <c r="O706" t="b">
        <v>0</v>
      </c>
      <c r="P706" t="b">
        <v>0</v>
      </c>
      <c r="Q706" t="s">
        <v>71</v>
      </c>
      <c r="R706">
        <f t="shared" si="43"/>
        <v>92.08620689655173</v>
      </c>
      <c r="S706" t="str" cm="1">
        <f t="array" ref="S706:T706">_xlfn.TEXTSPLIT(Q706, 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6">
        <f t="shared" si="44"/>
        <v>-9.7348261638185024E-3</v>
      </c>
      <c r="G707" t="s">
        <v>14</v>
      </c>
      <c r="H707">
        <v>2025</v>
      </c>
      <c r="I707" t="s">
        <v>40</v>
      </c>
      <c r="J707" t="s">
        <v>41</v>
      </c>
      <c r="K707">
        <v>1386741600</v>
      </c>
      <c r="L707">
        <v>1387087200</v>
      </c>
      <c r="M707" s="9">
        <f t="shared" ref="M707:M770" si="45">(((K707/60)/60)/24)+DATE(1970,1,1)</f>
        <v>41619.25</v>
      </c>
      <c r="N707" s="9">
        <f t="shared" ref="N707:N770" si="46">(((L707/60)/60)/24)+DATE(1970,1,1)</f>
        <v>41623.25</v>
      </c>
      <c r="O707" t="b">
        <v>0</v>
      </c>
      <c r="P707" t="b">
        <v>0</v>
      </c>
      <c r="Q707" t="s">
        <v>68</v>
      </c>
      <c r="R707">
        <f t="shared" ref="R707:R770" si="47">IF(H707&gt;0,E707/H707,0)</f>
        <v>82.986666666666665</v>
      </c>
      <c r="S707" t="str" cm="1">
        <f t="array" ref="S707:T707">_xlfn.TEXTSPLIT(Q707, 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6">
        <f t="shared" si="44"/>
        <v>0.27846863468634686</v>
      </c>
      <c r="G708" t="s">
        <v>20</v>
      </c>
      <c r="H708">
        <v>1345</v>
      </c>
      <c r="I708" t="s">
        <v>26</v>
      </c>
      <c r="J708" t="s">
        <v>27</v>
      </c>
      <c r="K708">
        <v>1546754400</v>
      </c>
      <c r="L708">
        <v>1547445600</v>
      </c>
      <c r="M708" s="9">
        <f t="shared" si="45"/>
        <v>43471.25</v>
      </c>
      <c r="N708" s="9">
        <f t="shared" si="46"/>
        <v>43479.25</v>
      </c>
      <c r="O708" t="b">
        <v>0</v>
      </c>
      <c r="P708" t="b">
        <v>1</v>
      </c>
      <c r="Q708" t="s">
        <v>28</v>
      </c>
      <c r="R708">
        <f t="shared" si="47"/>
        <v>103.03791821561339</v>
      </c>
      <c r="S708" t="str" cm="1">
        <f t="array" ref="S708:T708">_xlfn.TEXTSPLIT(Q708, 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6">
        <f t="shared" si="44"/>
        <v>0.5861643835616438</v>
      </c>
      <c r="G709" t="s">
        <v>20</v>
      </c>
      <c r="H709">
        <v>168</v>
      </c>
      <c r="I709" t="s">
        <v>21</v>
      </c>
      <c r="J709" t="s">
        <v>22</v>
      </c>
      <c r="K709">
        <v>1544248800</v>
      </c>
      <c r="L709">
        <v>1547359200</v>
      </c>
      <c r="M709" s="9">
        <f t="shared" si="45"/>
        <v>43442.25</v>
      </c>
      <c r="N709" s="9">
        <f t="shared" si="46"/>
        <v>43478.25</v>
      </c>
      <c r="O709" t="b">
        <v>0</v>
      </c>
      <c r="P709" t="b">
        <v>0</v>
      </c>
      <c r="Q709" t="s">
        <v>53</v>
      </c>
      <c r="R709">
        <f t="shared" si="47"/>
        <v>68.922619047619051</v>
      </c>
      <c r="S709" t="str" cm="1">
        <f t="array" ref="S709:T709">_xlfn.TEXTSPLIT(Q709, 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6">
        <f t="shared" si="44"/>
        <v>6.0705882352941174</v>
      </c>
      <c r="G710" t="s">
        <v>20</v>
      </c>
      <c r="H710">
        <v>137</v>
      </c>
      <c r="I710" t="s">
        <v>98</v>
      </c>
      <c r="J710" t="s">
        <v>99</v>
      </c>
      <c r="K710">
        <v>1495429200</v>
      </c>
      <c r="L710">
        <v>1496293200</v>
      </c>
      <c r="M710" s="9">
        <f t="shared" si="45"/>
        <v>42877.208333333328</v>
      </c>
      <c r="N710" s="9">
        <f t="shared" si="46"/>
        <v>42887.208333333328</v>
      </c>
      <c r="O710" t="b">
        <v>0</v>
      </c>
      <c r="P710" t="b">
        <v>0</v>
      </c>
      <c r="Q710" t="s">
        <v>33</v>
      </c>
      <c r="R710">
        <f t="shared" si="47"/>
        <v>87.737226277372258</v>
      </c>
      <c r="S710" t="str" cm="1">
        <f t="array" ref="S710:T710">_xlfn.TEXTSPLIT(Q710, 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6">
        <f t="shared" si="44"/>
        <v>0.42387755102040814</v>
      </c>
      <c r="G711" t="s">
        <v>20</v>
      </c>
      <c r="H711">
        <v>186</v>
      </c>
      <c r="I711" t="s">
        <v>107</v>
      </c>
      <c r="J711" t="s">
        <v>108</v>
      </c>
      <c r="K711">
        <v>1334811600</v>
      </c>
      <c r="L711">
        <v>1335416400</v>
      </c>
      <c r="M711" s="9">
        <f t="shared" si="45"/>
        <v>41018.208333333336</v>
      </c>
      <c r="N711" s="9">
        <f t="shared" si="46"/>
        <v>41025.208333333336</v>
      </c>
      <c r="O711" t="b">
        <v>0</v>
      </c>
      <c r="P711" t="b">
        <v>0</v>
      </c>
      <c r="Q711" t="s">
        <v>33</v>
      </c>
      <c r="R711">
        <f t="shared" si="47"/>
        <v>75.021505376344081</v>
      </c>
      <c r="S711" t="str" cm="1">
        <f t="array" ref="S711:T711">_xlfn.TEXTSPLIT(Q711, 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6">
        <f t="shared" si="44"/>
        <v>0.47860465116279072</v>
      </c>
      <c r="G712" t="s">
        <v>20</v>
      </c>
      <c r="H712">
        <v>125</v>
      </c>
      <c r="I712" t="s">
        <v>21</v>
      </c>
      <c r="J712" t="s">
        <v>22</v>
      </c>
      <c r="K712">
        <v>1531544400</v>
      </c>
      <c r="L712">
        <v>1532149200</v>
      </c>
      <c r="M712" s="9">
        <f t="shared" si="45"/>
        <v>43295.208333333328</v>
      </c>
      <c r="N712" s="9">
        <f t="shared" si="46"/>
        <v>43302.208333333328</v>
      </c>
      <c r="O712" t="b">
        <v>0</v>
      </c>
      <c r="P712" t="b">
        <v>1</v>
      </c>
      <c r="Q712" t="s">
        <v>33</v>
      </c>
      <c r="R712">
        <f t="shared" si="47"/>
        <v>50.863999999999997</v>
      </c>
      <c r="S712" t="str" cm="1">
        <f t="array" ref="S712:T712">_xlfn.TEXTSPLIT(Q712, 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6">
        <f t="shared" si="44"/>
        <v>-0.79677419354838708</v>
      </c>
      <c r="G713" t="s">
        <v>14</v>
      </c>
      <c r="H713">
        <v>14</v>
      </c>
      <c r="I713" t="s">
        <v>107</v>
      </c>
      <c r="J713" t="s">
        <v>108</v>
      </c>
      <c r="K713">
        <v>1453615200</v>
      </c>
      <c r="L713">
        <v>1453788000</v>
      </c>
      <c r="M713" s="9">
        <f t="shared" si="45"/>
        <v>42393.25</v>
      </c>
      <c r="N713" s="9">
        <f t="shared" si="46"/>
        <v>42395.25</v>
      </c>
      <c r="O713" t="b">
        <v>1</v>
      </c>
      <c r="P713" t="b">
        <v>1</v>
      </c>
      <c r="Q713" t="s">
        <v>33</v>
      </c>
      <c r="R713">
        <f t="shared" si="47"/>
        <v>90</v>
      </c>
      <c r="S713" t="str" cm="1">
        <f t="array" ref="S713:T713">_xlfn.TEXTSPLIT(Q713, 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6">
        <f t="shared" si="44"/>
        <v>17.40625</v>
      </c>
      <c r="G714" t="s">
        <v>20</v>
      </c>
      <c r="H714">
        <v>202</v>
      </c>
      <c r="I714" t="s">
        <v>21</v>
      </c>
      <c r="J714" t="s">
        <v>22</v>
      </c>
      <c r="K714">
        <v>1467954000</v>
      </c>
      <c r="L714">
        <v>1471496400</v>
      </c>
      <c r="M714" s="9">
        <f t="shared" si="45"/>
        <v>42559.208333333328</v>
      </c>
      <c r="N714" s="9">
        <f t="shared" si="46"/>
        <v>42600.208333333328</v>
      </c>
      <c r="O714" t="b">
        <v>0</v>
      </c>
      <c r="P714" t="b">
        <v>0</v>
      </c>
      <c r="Q714" t="s">
        <v>33</v>
      </c>
      <c r="R714">
        <f t="shared" si="47"/>
        <v>72.896039603960389</v>
      </c>
      <c r="S714" t="str" cm="1">
        <f t="array" ref="S714:T714">_xlfn.TEXTSPLIT(Q714, 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6">
        <f t="shared" si="44"/>
        <v>0.61942028985507247</v>
      </c>
      <c r="G715" t="s">
        <v>20</v>
      </c>
      <c r="H715">
        <v>103</v>
      </c>
      <c r="I715" t="s">
        <v>21</v>
      </c>
      <c r="J715" t="s">
        <v>22</v>
      </c>
      <c r="K715">
        <v>1471842000</v>
      </c>
      <c r="L715">
        <v>1472878800</v>
      </c>
      <c r="M715" s="9">
        <f t="shared" si="45"/>
        <v>42604.208333333328</v>
      </c>
      <c r="N715" s="9">
        <f t="shared" si="46"/>
        <v>42616.208333333328</v>
      </c>
      <c r="O715" t="b">
        <v>0</v>
      </c>
      <c r="P715" t="b">
        <v>0</v>
      </c>
      <c r="Q715" t="s">
        <v>133</v>
      </c>
      <c r="R715">
        <f t="shared" si="47"/>
        <v>108.48543689320388</v>
      </c>
      <c r="S715" t="str" cm="1">
        <f t="array" ref="S715:T715">_xlfn.TEXTSPLIT(Q715, 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6">
        <f t="shared" si="44"/>
        <v>3.7282077922077921</v>
      </c>
      <c r="G716" t="s">
        <v>20</v>
      </c>
      <c r="H716">
        <v>1785</v>
      </c>
      <c r="I716" t="s">
        <v>21</v>
      </c>
      <c r="J716" t="s">
        <v>22</v>
      </c>
      <c r="K716">
        <v>1408424400</v>
      </c>
      <c r="L716">
        <v>1408510800</v>
      </c>
      <c r="M716" s="9">
        <f t="shared" si="45"/>
        <v>41870.208333333336</v>
      </c>
      <c r="N716" s="9">
        <f t="shared" si="46"/>
        <v>41871.208333333336</v>
      </c>
      <c r="O716" t="b">
        <v>0</v>
      </c>
      <c r="P716" t="b">
        <v>0</v>
      </c>
      <c r="Q716" t="s">
        <v>23</v>
      </c>
      <c r="R716">
        <f t="shared" si="47"/>
        <v>101.98095238095237</v>
      </c>
      <c r="S716" t="str" cm="1">
        <f t="array" ref="S716:T716">_xlfn.TEXTSPLIT(Q716, 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6">
        <f t="shared" si="44"/>
        <v>-0.75533898305084746</v>
      </c>
      <c r="G717" t="s">
        <v>14</v>
      </c>
      <c r="H717">
        <v>656</v>
      </c>
      <c r="I717" t="s">
        <v>21</v>
      </c>
      <c r="J717" t="s">
        <v>22</v>
      </c>
      <c r="K717">
        <v>1281157200</v>
      </c>
      <c r="L717">
        <v>1281589200</v>
      </c>
      <c r="M717" s="9">
        <f t="shared" si="45"/>
        <v>40397.208333333336</v>
      </c>
      <c r="N717" s="9">
        <f t="shared" si="46"/>
        <v>40402.208333333336</v>
      </c>
      <c r="O717" t="b">
        <v>0</v>
      </c>
      <c r="P717" t="b">
        <v>0</v>
      </c>
      <c r="Q717" t="s">
        <v>292</v>
      </c>
      <c r="R717">
        <f t="shared" si="47"/>
        <v>44.009146341463413</v>
      </c>
      <c r="S717" t="str" cm="1">
        <f t="array" ref="S717:T717">_xlfn.TEXTSPLIT(Q717, 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6">
        <f t="shared" si="44"/>
        <v>4.1764999999999999</v>
      </c>
      <c r="G718" t="s">
        <v>20</v>
      </c>
      <c r="H718">
        <v>157</v>
      </c>
      <c r="I718" t="s">
        <v>21</v>
      </c>
      <c r="J718" t="s">
        <v>22</v>
      </c>
      <c r="K718">
        <v>1373432400</v>
      </c>
      <c r="L718">
        <v>1375851600</v>
      </c>
      <c r="M718" s="9">
        <f t="shared" si="45"/>
        <v>41465.208333333336</v>
      </c>
      <c r="N718" s="9">
        <f t="shared" si="46"/>
        <v>41493.208333333336</v>
      </c>
      <c r="O718" t="b">
        <v>0</v>
      </c>
      <c r="P718" t="b">
        <v>1</v>
      </c>
      <c r="Q718" t="s">
        <v>33</v>
      </c>
      <c r="R718">
        <f t="shared" si="47"/>
        <v>65.942675159235662</v>
      </c>
      <c r="S718" t="str" cm="1">
        <f t="array" ref="S718:T718">_xlfn.TEXTSPLIT(Q718, 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6">
        <f t="shared" si="44"/>
        <v>1.4764285714285714</v>
      </c>
      <c r="G719" t="s">
        <v>20</v>
      </c>
      <c r="H719">
        <v>555</v>
      </c>
      <c r="I719" t="s">
        <v>21</v>
      </c>
      <c r="J719" t="s">
        <v>22</v>
      </c>
      <c r="K719">
        <v>1313989200</v>
      </c>
      <c r="L719">
        <v>1315803600</v>
      </c>
      <c r="M719" s="9">
        <f t="shared" si="45"/>
        <v>40777.208333333336</v>
      </c>
      <c r="N719" s="9">
        <f t="shared" si="46"/>
        <v>40798.208333333336</v>
      </c>
      <c r="O719" t="b">
        <v>0</v>
      </c>
      <c r="P719" t="b">
        <v>0</v>
      </c>
      <c r="Q719" t="s">
        <v>42</v>
      </c>
      <c r="R719">
        <f t="shared" si="47"/>
        <v>24.987387387387386</v>
      </c>
      <c r="S719" t="str" cm="1">
        <f t="array" ref="S719:T719">_xlfn.TEXTSPLIT(Q719, 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6">
        <f t="shared" si="44"/>
        <v>2.0481927710843373E-3</v>
      </c>
      <c r="G720" t="s">
        <v>20</v>
      </c>
      <c r="H720">
        <v>297</v>
      </c>
      <c r="I720" t="s">
        <v>21</v>
      </c>
      <c r="J720" t="s">
        <v>22</v>
      </c>
      <c r="K720">
        <v>1371445200</v>
      </c>
      <c r="L720">
        <v>1373691600</v>
      </c>
      <c r="M720" s="9">
        <f t="shared" si="45"/>
        <v>41442.208333333336</v>
      </c>
      <c r="N720" s="9">
        <f t="shared" si="46"/>
        <v>41468.208333333336</v>
      </c>
      <c r="O720" t="b">
        <v>0</v>
      </c>
      <c r="P720" t="b">
        <v>0</v>
      </c>
      <c r="Q720" t="s">
        <v>65</v>
      </c>
      <c r="R720">
        <f t="shared" si="47"/>
        <v>28.003367003367003</v>
      </c>
      <c r="S720" t="str" cm="1">
        <f t="array" ref="S720:T720">_xlfn.TEXTSPLIT(Q720, 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6">
        <f t="shared" si="44"/>
        <v>0.53</v>
      </c>
      <c r="G721" t="s">
        <v>20</v>
      </c>
      <c r="H721">
        <v>123</v>
      </c>
      <c r="I721" t="s">
        <v>21</v>
      </c>
      <c r="J721" t="s">
        <v>22</v>
      </c>
      <c r="K721">
        <v>1338267600</v>
      </c>
      <c r="L721">
        <v>1339218000</v>
      </c>
      <c r="M721" s="9">
        <f t="shared" si="45"/>
        <v>41058.208333333336</v>
      </c>
      <c r="N721" s="9">
        <f t="shared" si="46"/>
        <v>41069.208333333336</v>
      </c>
      <c r="O721" t="b">
        <v>0</v>
      </c>
      <c r="P721" t="b">
        <v>0</v>
      </c>
      <c r="Q721" t="s">
        <v>119</v>
      </c>
      <c r="R721">
        <f t="shared" si="47"/>
        <v>85.829268292682926</v>
      </c>
      <c r="S721" t="str" cm="1">
        <f t="array" ref="S721:T721">_xlfn.TEXTSPLIT(Q721, 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6">
        <f t="shared" si="44"/>
        <v>-0.62908045977011495</v>
      </c>
      <c r="G722" t="s">
        <v>74</v>
      </c>
      <c r="H722">
        <v>38</v>
      </c>
      <c r="I722" t="s">
        <v>36</v>
      </c>
      <c r="J722" t="s">
        <v>37</v>
      </c>
      <c r="K722">
        <v>1519192800</v>
      </c>
      <c r="L722">
        <v>1520402400</v>
      </c>
      <c r="M722" s="9">
        <f t="shared" si="45"/>
        <v>43152.25</v>
      </c>
      <c r="N722" s="9">
        <f t="shared" si="46"/>
        <v>43166.25</v>
      </c>
      <c r="O722" t="b">
        <v>0</v>
      </c>
      <c r="P722" t="b">
        <v>1</v>
      </c>
      <c r="Q722" t="s">
        <v>33</v>
      </c>
      <c r="R722">
        <f t="shared" si="47"/>
        <v>84.921052631578945</v>
      </c>
      <c r="S722" t="str" cm="1">
        <f t="array" ref="S722:T722">_xlfn.TEXTSPLIT(Q722, 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6">
        <f t="shared" si="44"/>
        <v>-0.95607605177993527</v>
      </c>
      <c r="G723" t="s">
        <v>74</v>
      </c>
      <c r="H723">
        <v>60</v>
      </c>
      <c r="I723" t="s">
        <v>21</v>
      </c>
      <c r="J723" t="s">
        <v>22</v>
      </c>
      <c r="K723">
        <v>1522818000</v>
      </c>
      <c r="L723">
        <v>1523336400</v>
      </c>
      <c r="M723" s="9">
        <f t="shared" si="45"/>
        <v>43194.208333333328</v>
      </c>
      <c r="N723" s="9">
        <f t="shared" si="46"/>
        <v>43200.208333333328</v>
      </c>
      <c r="O723" t="b">
        <v>0</v>
      </c>
      <c r="P723" t="b">
        <v>0</v>
      </c>
      <c r="Q723" t="s">
        <v>23</v>
      </c>
      <c r="R723">
        <f t="shared" si="47"/>
        <v>90.483333333333334</v>
      </c>
      <c r="S723" t="str" cm="1">
        <f t="array" ref="S723:T723">_xlfn.TEXTSPLIT(Q723, 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6">
        <f t="shared" si="44"/>
        <v>0.56507216494845358</v>
      </c>
      <c r="G724" t="s">
        <v>20</v>
      </c>
      <c r="H724">
        <v>3036</v>
      </c>
      <c r="I724" t="s">
        <v>21</v>
      </c>
      <c r="J724" t="s">
        <v>22</v>
      </c>
      <c r="K724">
        <v>1509948000</v>
      </c>
      <c r="L724">
        <v>1512280800</v>
      </c>
      <c r="M724" s="9">
        <f t="shared" si="45"/>
        <v>43045.25</v>
      </c>
      <c r="N724" s="9">
        <f t="shared" si="46"/>
        <v>43072.25</v>
      </c>
      <c r="O724" t="b">
        <v>0</v>
      </c>
      <c r="P724" t="b">
        <v>0</v>
      </c>
      <c r="Q724" t="s">
        <v>42</v>
      </c>
      <c r="R724">
        <f t="shared" si="47"/>
        <v>25.00197628458498</v>
      </c>
      <c r="S724" t="str" cm="1">
        <f t="array" ref="S724:T724">_xlfn.TEXTSPLIT(Q724, 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6">
        <f t="shared" si="44"/>
        <v>1.7040816326530612</v>
      </c>
      <c r="G725" t="s">
        <v>20</v>
      </c>
      <c r="H725">
        <v>144</v>
      </c>
      <c r="I725" t="s">
        <v>26</v>
      </c>
      <c r="J725" t="s">
        <v>27</v>
      </c>
      <c r="K725">
        <v>1456898400</v>
      </c>
      <c r="L725">
        <v>1458709200</v>
      </c>
      <c r="M725" s="9">
        <f t="shared" si="45"/>
        <v>42431.25</v>
      </c>
      <c r="N725" s="9">
        <f t="shared" si="46"/>
        <v>42452.208333333328</v>
      </c>
      <c r="O725" t="b">
        <v>0</v>
      </c>
      <c r="P725" t="b">
        <v>0</v>
      </c>
      <c r="Q725" t="s">
        <v>33</v>
      </c>
      <c r="R725">
        <f t="shared" si="47"/>
        <v>92.013888888888886</v>
      </c>
      <c r="S725" t="str" cm="1">
        <f t="array" ref="S725:T725">_xlfn.TEXTSPLIT(Q725, 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6">
        <f t="shared" si="44"/>
        <v>0.34059523809523812</v>
      </c>
      <c r="G726" t="s">
        <v>20</v>
      </c>
      <c r="H726">
        <v>121</v>
      </c>
      <c r="I726" t="s">
        <v>40</v>
      </c>
      <c r="J726" t="s">
        <v>41</v>
      </c>
      <c r="K726">
        <v>1413954000</v>
      </c>
      <c r="L726">
        <v>1414126800</v>
      </c>
      <c r="M726" s="9">
        <f t="shared" si="45"/>
        <v>41934.208333333336</v>
      </c>
      <c r="N726" s="9">
        <f t="shared" si="46"/>
        <v>41936.208333333336</v>
      </c>
      <c r="O726" t="b">
        <v>0</v>
      </c>
      <c r="P726" t="b">
        <v>1</v>
      </c>
      <c r="Q726" t="s">
        <v>33</v>
      </c>
      <c r="R726">
        <f t="shared" si="47"/>
        <v>93.066115702479337</v>
      </c>
      <c r="S726" t="str" cm="1">
        <f t="array" ref="S726:T726">_xlfn.TEXTSPLIT(Q726, 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6">
        <f t="shared" si="44"/>
        <v>-0.49601966873706005</v>
      </c>
      <c r="G727" t="s">
        <v>14</v>
      </c>
      <c r="H727">
        <v>1596</v>
      </c>
      <c r="I727" t="s">
        <v>21</v>
      </c>
      <c r="J727" t="s">
        <v>22</v>
      </c>
      <c r="K727">
        <v>1416031200</v>
      </c>
      <c r="L727">
        <v>1416204000</v>
      </c>
      <c r="M727" s="9">
        <f t="shared" si="45"/>
        <v>41958.25</v>
      </c>
      <c r="N727" s="9">
        <f t="shared" si="46"/>
        <v>41960.25</v>
      </c>
      <c r="O727" t="b">
        <v>0</v>
      </c>
      <c r="P727" t="b">
        <v>0</v>
      </c>
      <c r="Q727" t="s">
        <v>292</v>
      </c>
      <c r="R727">
        <f t="shared" si="47"/>
        <v>61.008145363408524</v>
      </c>
      <c r="S727" t="str" cm="1">
        <f t="array" ref="S727:T727">_xlfn.TEXTSPLIT(Q727, 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6">
        <f t="shared" si="44"/>
        <v>-0.11184162062615101</v>
      </c>
      <c r="G728" t="s">
        <v>74</v>
      </c>
      <c r="H728">
        <v>524</v>
      </c>
      <c r="I728" t="s">
        <v>21</v>
      </c>
      <c r="J728" t="s">
        <v>22</v>
      </c>
      <c r="K728">
        <v>1287982800</v>
      </c>
      <c r="L728">
        <v>1288501200</v>
      </c>
      <c r="M728" s="9">
        <f t="shared" si="45"/>
        <v>40476.208333333336</v>
      </c>
      <c r="N728" s="9">
        <f t="shared" si="46"/>
        <v>40482.208333333336</v>
      </c>
      <c r="O728" t="b">
        <v>0</v>
      </c>
      <c r="P728" t="b">
        <v>1</v>
      </c>
      <c r="Q728" t="s">
        <v>33</v>
      </c>
      <c r="R728">
        <f t="shared" si="47"/>
        <v>92.036259541984734</v>
      </c>
      <c r="S728" t="str" cm="1">
        <f t="array" ref="S728:T728">_xlfn.TEXTSPLIT(Q728, 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6">
        <f t="shared" si="44"/>
        <v>0.65</v>
      </c>
      <c r="G729" t="s">
        <v>20</v>
      </c>
      <c r="H729">
        <v>181</v>
      </c>
      <c r="I729" t="s">
        <v>21</v>
      </c>
      <c r="J729" t="s">
        <v>22</v>
      </c>
      <c r="K729">
        <v>1547964000</v>
      </c>
      <c r="L729">
        <v>1552971600</v>
      </c>
      <c r="M729" s="9">
        <f t="shared" si="45"/>
        <v>43485.25</v>
      </c>
      <c r="N729" s="9">
        <f t="shared" si="46"/>
        <v>43543.208333333328</v>
      </c>
      <c r="O729" t="b">
        <v>0</v>
      </c>
      <c r="P729" t="b">
        <v>0</v>
      </c>
      <c r="Q729" t="s">
        <v>28</v>
      </c>
      <c r="R729">
        <f t="shared" si="47"/>
        <v>81.132596685082873</v>
      </c>
      <c r="S729" t="str" cm="1">
        <f t="array" ref="S729:T729">_xlfn.TEXTSPLIT(Q729, 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6">
        <f t="shared" si="44"/>
        <v>-0.82499999999999996</v>
      </c>
      <c r="G730" t="s">
        <v>14</v>
      </c>
      <c r="H730">
        <v>10</v>
      </c>
      <c r="I730" t="s">
        <v>21</v>
      </c>
      <c r="J730" t="s">
        <v>22</v>
      </c>
      <c r="K730">
        <v>1464152400</v>
      </c>
      <c r="L730">
        <v>1465102800</v>
      </c>
      <c r="M730" s="9">
        <f t="shared" si="45"/>
        <v>42515.208333333328</v>
      </c>
      <c r="N730" s="9">
        <f t="shared" si="46"/>
        <v>42526.208333333328</v>
      </c>
      <c r="O730" t="b">
        <v>0</v>
      </c>
      <c r="P730" t="b">
        <v>0</v>
      </c>
      <c r="Q730" t="s">
        <v>33</v>
      </c>
      <c r="R730">
        <f t="shared" si="47"/>
        <v>73.5</v>
      </c>
      <c r="S730" t="str" cm="1">
        <f t="array" ref="S730:T730">_xlfn.TEXTSPLIT(Q730, 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6">
        <f t="shared" si="44"/>
        <v>0.8566071428571429</v>
      </c>
      <c r="G731" t="s">
        <v>20</v>
      </c>
      <c r="H731">
        <v>122</v>
      </c>
      <c r="I731" t="s">
        <v>21</v>
      </c>
      <c r="J731" t="s">
        <v>22</v>
      </c>
      <c r="K731">
        <v>1359957600</v>
      </c>
      <c r="L731">
        <v>1360130400</v>
      </c>
      <c r="M731" s="9">
        <f t="shared" si="45"/>
        <v>41309.25</v>
      </c>
      <c r="N731" s="9">
        <f t="shared" si="46"/>
        <v>41311.25</v>
      </c>
      <c r="O731" t="b">
        <v>0</v>
      </c>
      <c r="P731" t="b">
        <v>0</v>
      </c>
      <c r="Q731" t="s">
        <v>53</v>
      </c>
      <c r="R731">
        <f t="shared" si="47"/>
        <v>85.221311475409834</v>
      </c>
      <c r="S731" t="str" cm="1">
        <f t="array" ref="S731:T731">_xlfn.TEXTSPLIT(Q731, 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6">
        <f t="shared" si="44"/>
        <v>3.1266319444444446</v>
      </c>
      <c r="G732" t="s">
        <v>20</v>
      </c>
      <c r="H732">
        <v>1071</v>
      </c>
      <c r="I732" t="s">
        <v>15</v>
      </c>
      <c r="J732" t="s">
        <v>16</v>
      </c>
      <c r="K732">
        <v>1432357200</v>
      </c>
      <c r="L732">
        <v>1432875600</v>
      </c>
      <c r="M732" s="9">
        <f t="shared" si="45"/>
        <v>42147.208333333328</v>
      </c>
      <c r="N732" s="9">
        <f t="shared" si="46"/>
        <v>42153.208333333328</v>
      </c>
      <c r="O732" t="b">
        <v>0</v>
      </c>
      <c r="P732" t="b">
        <v>0</v>
      </c>
      <c r="Q732" t="s">
        <v>65</v>
      </c>
      <c r="R732">
        <f t="shared" si="47"/>
        <v>110.96825396825396</v>
      </c>
      <c r="S732" t="str" cm="1">
        <f t="array" ref="S732:T732">_xlfn.TEXTSPLIT(Q732, 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6">
        <f t="shared" si="44"/>
        <v>-9.7500000000000003E-2</v>
      </c>
      <c r="G733" t="s">
        <v>74</v>
      </c>
      <c r="H733">
        <v>219</v>
      </c>
      <c r="I733" t="s">
        <v>21</v>
      </c>
      <c r="J733" t="s">
        <v>22</v>
      </c>
      <c r="K733">
        <v>1500786000</v>
      </c>
      <c r="L733">
        <v>1500872400</v>
      </c>
      <c r="M733" s="9">
        <f t="shared" si="45"/>
        <v>42939.208333333328</v>
      </c>
      <c r="N733" s="9">
        <f t="shared" si="46"/>
        <v>42940.208333333328</v>
      </c>
      <c r="O733" t="b">
        <v>0</v>
      </c>
      <c r="P733" t="b">
        <v>0</v>
      </c>
      <c r="Q733" t="s">
        <v>28</v>
      </c>
      <c r="R733">
        <f t="shared" si="47"/>
        <v>32.968036529680369</v>
      </c>
      <c r="S733" t="str" cm="1">
        <f t="array" ref="S733:T733">_xlfn.TEXTSPLIT(Q733, 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6">
        <f t="shared" si="44"/>
        <v>-8.0153846153846159E-2</v>
      </c>
      <c r="G734" t="s">
        <v>14</v>
      </c>
      <c r="H734">
        <v>1121</v>
      </c>
      <c r="I734" t="s">
        <v>21</v>
      </c>
      <c r="J734" t="s">
        <v>22</v>
      </c>
      <c r="K734">
        <v>1490158800</v>
      </c>
      <c r="L734">
        <v>1492146000</v>
      </c>
      <c r="M734" s="9">
        <f t="shared" si="45"/>
        <v>42816.208333333328</v>
      </c>
      <c r="N734" s="9">
        <f t="shared" si="46"/>
        <v>42839.208333333328</v>
      </c>
      <c r="O734" t="b">
        <v>0</v>
      </c>
      <c r="P734" t="b">
        <v>1</v>
      </c>
      <c r="Q734" t="s">
        <v>23</v>
      </c>
      <c r="R734">
        <f t="shared" si="47"/>
        <v>96.005352363960753</v>
      </c>
      <c r="S734" t="str" cm="1">
        <f t="array" ref="S734:T734">_xlfn.TEXTSPLIT(Q734, 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6">
        <f t="shared" si="44"/>
        <v>4.2700632911392402</v>
      </c>
      <c r="G735" t="s">
        <v>20</v>
      </c>
      <c r="H735">
        <v>980</v>
      </c>
      <c r="I735" t="s">
        <v>21</v>
      </c>
      <c r="J735" t="s">
        <v>22</v>
      </c>
      <c r="K735">
        <v>1406178000</v>
      </c>
      <c r="L735">
        <v>1407301200</v>
      </c>
      <c r="M735" s="9">
        <f t="shared" si="45"/>
        <v>41844.208333333336</v>
      </c>
      <c r="N735" s="9">
        <f t="shared" si="46"/>
        <v>41857.208333333336</v>
      </c>
      <c r="O735" t="b">
        <v>0</v>
      </c>
      <c r="P735" t="b">
        <v>0</v>
      </c>
      <c r="Q735" t="s">
        <v>148</v>
      </c>
      <c r="R735">
        <f t="shared" si="47"/>
        <v>84.96632653061225</v>
      </c>
      <c r="S735" t="str" cm="1">
        <f t="array" ref="S735:T735">_xlfn.TEXTSPLIT(Q735, 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6">
        <f t="shared" si="44"/>
        <v>2.1914285714285713</v>
      </c>
      <c r="G736" t="s">
        <v>20</v>
      </c>
      <c r="H736">
        <v>536</v>
      </c>
      <c r="I736" t="s">
        <v>21</v>
      </c>
      <c r="J736" t="s">
        <v>22</v>
      </c>
      <c r="K736">
        <v>1485583200</v>
      </c>
      <c r="L736">
        <v>1486620000</v>
      </c>
      <c r="M736" s="9">
        <f t="shared" si="45"/>
        <v>42763.25</v>
      </c>
      <c r="N736" s="9">
        <f t="shared" si="46"/>
        <v>42775.25</v>
      </c>
      <c r="O736" t="b">
        <v>0</v>
      </c>
      <c r="P736" t="b">
        <v>1</v>
      </c>
      <c r="Q736" t="s">
        <v>33</v>
      </c>
      <c r="R736">
        <f t="shared" si="47"/>
        <v>25.007462686567163</v>
      </c>
      <c r="S736" t="str" cm="1">
        <f t="array" ref="S736:T736">_xlfn.TEXTSPLIT(Q736, 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6">
        <f t="shared" si="44"/>
        <v>2.5418867924528303</v>
      </c>
      <c r="G737" t="s">
        <v>20</v>
      </c>
      <c r="H737">
        <v>1991</v>
      </c>
      <c r="I737" t="s">
        <v>21</v>
      </c>
      <c r="J737" t="s">
        <v>22</v>
      </c>
      <c r="K737">
        <v>1459314000</v>
      </c>
      <c r="L737">
        <v>1459918800</v>
      </c>
      <c r="M737" s="9">
        <f t="shared" si="45"/>
        <v>42459.208333333328</v>
      </c>
      <c r="N737" s="9">
        <f t="shared" si="46"/>
        <v>42466.208333333328</v>
      </c>
      <c r="O737" t="b">
        <v>0</v>
      </c>
      <c r="P737" t="b">
        <v>0</v>
      </c>
      <c r="Q737" t="s">
        <v>122</v>
      </c>
      <c r="R737">
        <f t="shared" si="47"/>
        <v>65.998995479658461</v>
      </c>
      <c r="S737" t="str" cm="1">
        <f t="array" ref="S737:T737">_xlfn.TEXTSPLIT(Q737, 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6">
        <f t="shared" si="44"/>
        <v>-0.67103896103896099</v>
      </c>
      <c r="G738" t="s">
        <v>74</v>
      </c>
      <c r="H738">
        <v>29</v>
      </c>
      <c r="I738" t="s">
        <v>21</v>
      </c>
      <c r="J738" t="s">
        <v>22</v>
      </c>
      <c r="K738">
        <v>1424412000</v>
      </c>
      <c r="L738">
        <v>1424757600</v>
      </c>
      <c r="M738" s="9">
        <f t="shared" si="45"/>
        <v>42055.25</v>
      </c>
      <c r="N738" s="9">
        <f t="shared" si="46"/>
        <v>42059.25</v>
      </c>
      <c r="O738" t="b">
        <v>0</v>
      </c>
      <c r="P738" t="b">
        <v>0</v>
      </c>
      <c r="Q738" t="s">
        <v>68</v>
      </c>
      <c r="R738">
        <f t="shared" si="47"/>
        <v>87.34482758620689</v>
      </c>
      <c r="S738" t="str" cm="1">
        <f t="array" ref="S738:T738">_xlfn.TEXTSPLIT(Q738, 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6">
        <f t="shared" si="44"/>
        <v>0.35891891891891892</v>
      </c>
      <c r="G739" t="s">
        <v>20</v>
      </c>
      <c r="H739">
        <v>180</v>
      </c>
      <c r="I739" t="s">
        <v>21</v>
      </c>
      <c r="J739" t="s">
        <v>22</v>
      </c>
      <c r="K739">
        <v>1478844000</v>
      </c>
      <c r="L739">
        <v>1479880800</v>
      </c>
      <c r="M739" s="9">
        <f t="shared" si="45"/>
        <v>42685.25</v>
      </c>
      <c r="N739" s="9">
        <f t="shared" si="46"/>
        <v>42697.25</v>
      </c>
      <c r="O739" t="b">
        <v>0</v>
      </c>
      <c r="P739" t="b">
        <v>0</v>
      </c>
      <c r="Q739" t="s">
        <v>60</v>
      </c>
      <c r="R739">
        <f t="shared" si="47"/>
        <v>27.933333333333334</v>
      </c>
      <c r="S739" t="str" cm="1">
        <f t="array" ref="S739:T739">_xlfn.TEXTSPLIT(Q739, 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6">
        <f t="shared" si="44"/>
        <v>-0.97915662650602409</v>
      </c>
      <c r="G740" t="s">
        <v>14</v>
      </c>
      <c r="H740">
        <v>15</v>
      </c>
      <c r="I740" t="s">
        <v>21</v>
      </c>
      <c r="J740" t="s">
        <v>22</v>
      </c>
      <c r="K740">
        <v>1416117600</v>
      </c>
      <c r="L740">
        <v>1418018400</v>
      </c>
      <c r="M740" s="9">
        <f t="shared" si="45"/>
        <v>41959.25</v>
      </c>
      <c r="N740" s="9">
        <f t="shared" si="46"/>
        <v>41981.25</v>
      </c>
      <c r="O740" t="b">
        <v>0</v>
      </c>
      <c r="P740" t="b">
        <v>1</v>
      </c>
      <c r="Q740" t="s">
        <v>33</v>
      </c>
      <c r="R740">
        <f t="shared" si="47"/>
        <v>103.8</v>
      </c>
      <c r="S740" t="str" cm="1">
        <f t="array" ref="S740:T740">_xlfn.TEXTSPLIT(Q740, 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6">
        <f t="shared" si="44"/>
        <v>-0.39</v>
      </c>
      <c r="G741" t="s">
        <v>14</v>
      </c>
      <c r="H741">
        <v>191</v>
      </c>
      <c r="I741" t="s">
        <v>21</v>
      </c>
      <c r="J741" t="s">
        <v>22</v>
      </c>
      <c r="K741">
        <v>1340946000</v>
      </c>
      <c r="L741">
        <v>1341032400</v>
      </c>
      <c r="M741" s="9">
        <f t="shared" si="45"/>
        <v>41089.208333333336</v>
      </c>
      <c r="N741" s="9">
        <f t="shared" si="46"/>
        <v>41090.208333333336</v>
      </c>
      <c r="O741" t="b">
        <v>0</v>
      </c>
      <c r="P741" t="b">
        <v>0</v>
      </c>
      <c r="Q741" t="s">
        <v>60</v>
      </c>
      <c r="R741">
        <f t="shared" si="47"/>
        <v>31.937172774869111</v>
      </c>
      <c r="S741" t="str" cm="1">
        <f t="array" ref="S741:T741">_xlfn.TEXTSPLIT(Q741, 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6">
        <f t="shared" si="44"/>
        <v>-0.69962264150943398</v>
      </c>
      <c r="G742" t="s">
        <v>14</v>
      </c>
      <c r="H742">
        <v>16</v>
      </c>
      <c r="I742" t="s">
        <v>21</v>
      </c>
      <c r="J742" t="s">
        <v>22</v>
      </c>
      <c r="K742">
        <v>1486101600</v>
      </c>
      <c r="L742">
        <v>1486360800</v>
      </c>
      <c r="M742" s="9">
        <f t="shared" si="45"/>
        <v>42769.25</v>
      </c>
      <c r="N742" s="9">
        <f t="shared" si="46"/>
        <v>42772.25</v>
      </c>
      <c r="O742" t="b">
        <v>0</v>
      </c>
      <c r="P742" t="b">
        <v>0</v>
      </c>
      <c r="Q742" t="s">
        <v>33</v>
      </c>
      <c r="R742">
        <f t="shared" si="47"/>
        <v>99.5</v>
      </c>
      <c r="S742" t="str" cm="1">
        <f t="array" ref="S742:T742">_xlfn.TEXTSPLIT(Q742, 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6">
        <f t="shared" si="44"/>
        <v>10.791666666666666</v>
      </c>
      <c r="G743" t="s">
        <v>20</v>
      </c>
      <c r="H743">
        <v>130</v>
      </c>
      <c r="I743" t="s">
        <v>21</v>
      </c>
      <c r="J743" t="s">
        <v>22</v>
      </c>
      <c r="K743">
        <v>1274590800</v>
      </c>
      <c r="L743">
        <v>1274677200</v>
      </c>
      <c r="M743" s="9">
        <f t="shared" si="45"/>
        <v>40321.208333333336</v>
      </c>
      <c r="N743" s="9">
        <f t="shared" si="46"/>
        <v>40322.208333333336</v>
      </c>
      <c r="O743" t="b">
        <v>0</v>
      </c>
      <c r="P743" t="b">
        <v>0</v>
      </c>
      <c r="Q743" t="s">
        <v>33</v>
      </c>
      <c r="R743">
        <f t="shared" si="47"/>
        <v>108.84615384615384</v>
      </c>
      <c r="S743" t="str" cm="1">
        <f t="array" ref="S743:T743">_xlfn.TEXTSPLIT(Q743, 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6">
        <f t="shared" si="44"/>
        <v>10.260833333333334</v>
      </c>
      <c r="G744" t="s">
        <v>20</v>
      </c>
      <c r="H744">
        <v>122</v>
      </c>
      <c r="I744" t="s">
        <v>21</v>
      </c>
      <c r="J744" t="s">
        <v>22</v>
      </c>
      <c r="K744">
        <v>1263880800</v>
      </c>
      <c r="L744">
        <v>1267509600</v>
      </c>
      <c r="M744" s="9">
        <f t="shared" si="45"/>
        <v>40197.25</v>
      </c>
      <c r="N744" s="9">
        <f t="shared" si="46"/>
        <v>40239.25</v>
      </c>
      <c r="O744" t="b">
        <v>0</v>
      </c>
      <c r="P744" t="b">
        <v>0</v>
      </c>
      <c r="Q744" t="s">
        <v>50</v>
      </c>
      <c r="R744">
        <f t="shared" si="47"/>
        <v>110.76229508196721</v>
      </c>
      <c r="S744" t="str" cm="1">
        <f t="array" ref="S744:T744">_xlfn.TEXTSPLIT(Q744, 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6">
        <f t="shared" si="44"/>
        <v>-0.87076923076923074</v>
      </c>
      <c r="G745" t="s">
        <v>14</v>
      </c>
      <c r="H745">
        <v>17</v>
      </c>
      <c r="I745" t="s">
        <v>21</v>
      </c>
      <c r="J745" t="s">
        <v>22</v>
      </c>
      <c r="K745">
        <v>1445403600</v>
      </c>
      <c r="L745">
        <v>1445922000</v>
      </c>
      <c r="M745" s="9">
        <f t="shared" si="45"/>
        <v>42298.208333333328</v>
      </c>
      <c r="N745" s="9">
        <f t="shared" si="46"/>
        <v>42304.208333333328</v>
      </c>
      <c r="O745" t="b">
        <v>0</v>
      </c>
      <c r="P745" t="b">
        <v>1</v>
      </c>
      <c r="Q745" t="s">
        <v>33</v>
      </c>
      <c r="R745">
        <f t="shared" si="47"/>
        <v>29.647058823529413</v>
      </c>
      <c r="S745" t="str" cm="1">
        <f t="array" ref="S745:T745">_xlfn.TEXTSPLIT(Q745, 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6">
        <f t="shared" si="44"/>
        <v>6.12</v>
      </c>
      <c r="G746" t="s">
        <v>20</v>
      </c>
      <c r="H746">
        <v>140</v>
      </c>
      <c r="I746" t="s">
        <v>21</v>
      </c>
      <c r="J746" t="s">
        <v>22</v>
      </c>
      <c r="K746">
        <v>1533877200</v>
      </c>
      <c r="L746">
        <v>1534050000</v>
      </c>
      <c r="M746" s="9">
        <f t="shared" si="45"/>
        <v>43322.208333333328</v>
      </c>
      <c r="N746" s="9">
        <f t="shared" si="46"/>
        <v>43324.208333333328</v>
      </c>
      <c r="O746" t="b">
        <v>0</v>
      </c>
      <c r="P746" t="b">
        <v>1</v>
      </c>
      <c r="Q746" t="s">
        <v>33</v>
      </c>
      <c r="R746">
        <f t="shared" si="47"/>
        <v>101.71428571428571</v>
      </c>
      <c r="S746" t="str" cm="1">
        <f t="array" ref="S746:T746">_xlfn.TEXTSPLIT(Q746, 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6">
        <f t="shared" si="44"/>
        <v>-0.69695652173913047</v>
      </c>
      <c r="G747" t="s">
        <v>14</v>
      </c>
      <c r="H747">
        <v>34</v>
      </c>
      <c r="I747" t="s">
        <v>21</v>
      </c>
      <c r="J747" t="s">
        <v>22</v>
      </c>
      <c r="K747">
        <v>1275195600</v>
      </c>
      <c r="L747">
        <v>1277528400</v>
      </c>
      <c r="M747" s="9">
        <f t="shared" si="45"/>
        <v>40328.208333333336</v>
      </c>
      <c r="N747" s="9">
        <f t="shared" si="46"/>
        <v>40355.208333333336</v>
      </c>
      <c r="O747" t="b">
        <v>0</v>
      </c>
      <c r="P747" t="b">
        <v>0</v>
      </c>
      <c r="Q747" t="s">
        <v>65</v>
      </c>
      <c r="R747">
        <f t="shared" si="47"/>
        <v>61.5</v>
      </c>
      <c r="S747" t="str" cm="1">
        <f t="array" ref="S747:T747">_xlfn.TEXTSPLIT(Q747, 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6">
        <f t="shared" si="44"/>
        <v>1.125089605734767</v>
      </c>
      <c r="G748" t="s">
        <v>20</v>
      </c>
      <c r="H748">
        <v>3388</v>
      </c>
      <c r="I748" t="s">
        <v>21</v>
      </c>
      <c r="J748" t="s">
        <v>22</v>
      </c>
      <c r="K748">
        <v>1318136400</v>
      </c>
      <c r="L748">
        <v>1318568400</v>
      </c>
      <c r="M748" s="9">
        <f t="shared" si="45"/>
        <v>40825.208333333336</v>
      </c>
      <c r="N748" s="9">
        <f t="shared" si="46"/>
        <v>40830.208333333336</v>
      </c>
      <c r="O748" t="b">
        <v>0</v>
      </c>
      <c r="P748" t="b">
        <v>0</v>
      </c>
      <c r="Q748" t="s">
        <v>28</v>
      </c>
      <c r="R748">
        <f t="shared" si="47"/>
        <v>35</v>
      </c>
      <c r="S748" t="str" cm="1">
        <f t="array" ref="S748:T748">_xlfn.TEXTSPLIT(Q748, 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6">
        <f t="shared" si="44"/>
        <v>1.2885714285714285</v>
      </c>
      <c r="G749" t="s">
        <v>20</v>
      </c>
      <c r="H749">
        <v>280</v>
      </c>
      <c r="I749" t="s">
        <v>21</v>
      </c>
      <c r="J749" t="s">
        <v>22</v>
      </c>
      <c r="K749">
        <v>1283403600</v>
      </c>
      <c r="L749">
        <v>1284354000</v>
      </c>
      <c r="M749" s="9">
        <f t="shared" si="45"/>
        <v>40423.208333333336</v>
      </c>
      <c r="N749" s="9">
        <f t="shared" si="46"/>
        <v>40434.208333333336</v>
      </c>
      <c r="O749" t="b">
        <v>0</v>
      </c>
      <c r="P749" t="b">
        <v>0</v>
      </c>
      <c r="Q749" t="s">
        <v>33</v>
      </c>
      <c r="R749">
        <f t="shared" si="47"/>
        <v>40.049999999999997</v>
      </c>
      <c r="S749" t="str" cm="1">
        <f t="array" ref="S749:T749">_xlfn.TEXTSPLIT(Q749, 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6">
        <f t="shared" si="44"/>
        <v>-0.6504002052334531</v>
      </c>
      <c r="G750" t="s">
        <v>74</v>
      </c>
      <c r="H750">
        <v>614</v>
      </c>
      <c r="I750" t="s">
        <v>21</v>
      </c>
      <c r="J750" t="s">
        <v>22</v>
      </c>
      <c r="K750">
        <v>1267423200</v>
      </c>
      <c r="L750">
        <v>1269579600</v>
      </c>
      <c r="M750" s="9">
        <f t="shared" si="45"/>
        <v>40238.25</v>
      </c>
      <c r="N750" s="9">
        <f t="shared" si="46"/>
        <v>40263.208333333336</v>
      </c>
      <c r="O750" t="b">
        <v>0</v>
      </c>
      <c r="P750" t="b">
        <v>1</v>
      </c>
      <c r="Q750" t="s">
        <v>71</v>
      </c>
      <c r="R750">
        <f t="shared" si="47"/>
        <v>110.97231270358306</v>
      </c>
      <c r="S750" t="str" cm="1">
        <f t="array" ref="S750:T750">_xlfn.TEXTSPLIT(Q750, 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6">
        <f t="shared" si="44"/>
        <v>0.572906976744186</v>
      </c>
      <c r="G751" t="s">
        <v>20</v>
      </c>
      <c r="H751">
        <v>366</v>
      </c>
      <c r="I751" t="s">
        <v>107</v>
      </c>
      <c r="J751" t="s">
        <v>108</v>
      </c>
      <c r="K751">
        <v>1412744400</v>
      </c>
      <c r="L751">
        <v>1413781200</v>
      </c>
      <c r="M751" s="9">
        <f t="shared" si="45"/>
        <v>41920.208333333336</v>
      </c>
      <c r="N751" s="9">
        <f t="shared" si="46"/>
        <v>41932.208333333336</v>
      </c>
      <c r="O751" t="b">
        <v>0</v>
      </c>
      <c r="P751" t="b">
        <v>1</v>
      </c>
      <c r="Q751" t="s">
        <v>65</v>
      </c>
      <c r="R751">
        <f t="shared" si="47"/>
        <v>36.959016393442624</v>
      </c>
      <c r="S751" t="str" cm="1">
        <f t="array" ref="S751:T751">_xlfn.TEXTSPLIT(Q751, 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6">
        <f t="shared" si="44"/>
        <v>-0.99</v>
      </c>
      <c r="G752" t="s">
        <v>14</v>
      </c>
      <c r="H752">
        <v>1</v>
      </c>
      <c r="I752" t="s">
        <v>40</v>
      </c>
      <c r="J752" t="s">
        <v>41</v>
      </c>
      <c r="K752">
        <v>1277960400</v>
      </c>
      <c r="L752">
        <v>1280120400</v>
      </c>
      <c r="M752" s="9">
        <f t="shared" si="45"/>
        <v>40360.208333333336</v>
      </c>
      <c r="N752" s="9">
        <f t="shared" si="46"/>
        <v>40385.208333333336</v>
      </c>
      <c r="O752" t="b">
        <v>0</v>
      </c>
      <c r="P752" t="b">
        <v>0</v>
      </c>
      <c r="Q752" t="s">
        <v>50</v>
      </c>
      <c r="R752">
        <f t="shared" si="47"/>
        <v>1</v>
      </c>
      <c r="S752" t="str" cm="1">
        <f t="array" ref="S752:T752">_xlfn.TEXTSPLIT(Q752, 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f t="shared" si="44"/>
        <v>1.3230555555555557</v>
      </c>
      <c r="G753" t="s">
        <v>20</v>
      </c>
      <c r="H753">
        <v>270</v>
      </c>
      <c r="I753" t="s">
        <v>21</v>
      </c>
      <c r="J753" t="s">
        <v>22</v>
      </c>
      <c r="K753">
        <v>1458190800</v>
      </c>
      <c r="L753">
        <v>1459486800</v>
      </c>
      <c r="M753" s="9">
        <f t="shared" si="45"/>
        <v>42446.208333333328</v>
      </c>
      <c r="N753" s="9">
        <f t="shared" si="46"/>
        <v>42461.208333333328</v>
      </c>
      <c r="O753" t="b">
        <v>1</v>
      </c>
      <c r="P753" t="b">
        <v>1</v>
      </c>
      <c r="Q753" t="s">
        <v>68</v>
      </c>
      <c r="R753">
        <f t="shared" si="47"/>
        <v>30.974074074074075</v>
      </c>
      <c r="S753" t="str" cm="1">
        <f t="array" ref="S753:T753">_xlfn.TEXTSPLIT(Q753, 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6">
        <f t="shared" si="44"/>
        <v>-7.5517241379310346E-2</v>
      </c>
      <c r="G754" t="s">
        <v>74</v>
      </c>
      <c r="H754">
        <v>114</v>
      </c>
      <c r="I754" t="s">
        <v>21</v>
      </c>
      <c r="J754" t="s">
        <v>22</v>
      </c>
      <c r="K754">
        <v>1280984400</v>
      </c>
      <c r="L754">
        <v>1282539600</v>
      </c>
      <c r="M754" s="9">
        <f t="shared" si="45"/>
        <v>40395.208333333336</v>
      </c>
      <c r="N754" s="9">
        <f t="shared" si="46"/>
        <v>40413.208333333336</v>
      </c>
      <c r="O754" t="b">
        <v>0</v>
      </c>
      <c r="P754" t="b">
        <v>1</v>
      </c>
      <c r="Q754" t="s">
        <v>33</v>
      </c>
      <c r="R754">
        <f t="shared" si="47"/>
        <v>47.035087719298247</v>
      </c>
      <c r="S754" t="str" cm="1">
        <f t="array" ref="S754:T754">_xlfn.TEXTSPLIT(Q754, 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6">
        <f t="shared" si="44"/>
        <v>1.5670212765957447</v>
      </c>
      <c r="G755" t="s">
        <v>20</v>
      </c>
      <c r="H755">
        <v>137</v>
      </c>
      <c r="I755" t="s">
        <v>21</v>
      </c>
      <c r="J755" t="s">
        <v>22</v>
      </c>
      <c r="K755">
        <v>1274590800</v>
      </c>
      <c r="L755">
        <v>1275886800</v>
      </c>
      <c r="M755" s="9">
        <f t="shared" si="45"/>
        <v>40321.208333333336</v>
      </c>
      <c r="N755" s="9">
        <f t="shared" si="46"/>
        <v>40336.208333333336</v>
      </c>
      <c r="O755" t="b">
        <v>0</v>
      </c>
      <c r="P755" t="b">
        <v>0</v>
      </c>
      <c r="Q755" t="s">
        <v>122</v>
      </c>
      <c r="R755">
        <f t="shared" si="47"/>
        <v>88.065693430656935</v>
      </c>
      <c r="S755" t="str" cm="1">
        <f t="array" ref="S755:T755">_xlfn.TEXTSPLIT(Q755, 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6">
        <f t="shared" si="44"/>
        <v>0.68470170454545454</v>
      </c>
      <c r="G756" t="s">
        <v>20</v>
      </c>
      <c r="H756">
        <v>3205</v>
      </c>
      <c r="I756" t="s">
        <v>21</v>
      </c>
      <c r="J756" t="s">
        <v>22</v>
      </c>
      <c r="K756">
        <v>1351400400</v>
      </c>
      <c r="L756">
        <v>1355983200</v>
      </c>
      <c r="M756" s="9">
        <f t="shared" si="45"/>
        <v>41210.208333333336</v>
      </c>
      <c r="N756" s="9">
        <f t="shared" si="46"/>
        <v>41263.25</v>
      </c>
      <c r="O756" t="b">
        <v>0</v>
      </c>
      <c r="P756" t="b">
        <v>0</v>
      </c>
      <c r="Q756" t="s">
        <v>33</v>
      </c>
      <c r="R756">
        <f t="shared" si="47"/>
        <v>37.005616224648989</v>
      </c>
      <c r="S756" t="str" cm="1">
        <f t="array" ref="S756:T756">_xlfn.TEXTSPLIT(Q756, 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6">
        <f t="shared" si="44"/>
        <v>0.6657777777777778</v>
      </c>
      <c r="G757" t="s">
        <v>20</v>
      </c>
      <c r="H757">
        <v>288</v>
      </c>
      <c r="I757" t="s">
        <v>36</v>
      </c>
      <c r="J757" t="s">
        <v>37</v>
      </c>
      <c r="K757">
        <v>1514354400</v>
      </c>
      <c r="L757">
        <v>1515391200</v>
      </c>
      <c r="M757" s="9">
        <f t="shared" si="45"/>
        <v>43096.25</v>
      </c>
      <c r="N757" s="9">
        <f t="shared" si="46"/>
        <v>43108.25</v>
      </c>
      <c r="O757" t="b">
        <v>0</v>
      </c>
      <c r="P757" t="b">
        <v>1</v>
      </c>
      <c r="Q757" t="s">
        <v>33</v>
      </c>
      <c r="R757">
        <f t="shared" si="47"/>
        <v>26.027777777777779</v>
      </c>
      <c r="S757" t="str" cm="1">
        <f t="array" ref="S757:T757">_xlfn.TEXTSPLIT(Q757, 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6">
        <f t="shared" si="44"/>
        <v>6.7207692307692311</v>
      </c>
      <c r="G758" t="s">
        <v>20</v>
      </c>
      <c r="H758">
        <v>148</v>
      </c>
      <c r="I758" t="s">
        <v>21</v>
      </c>
      <c r="J758" t="s">
        <v>22</v>
      </c>
      <c r="K758">
        <v>1421733600</v>
      </c>
      <c r="L758">
        <v>1422252000</v>
      </c>
      <c r="M758" s="9">
        <f t="shared" si="45"/>
        <v>42024.25</v>
      </c>
      <c r="N758" s="9">
        <f t="shared" si="46"/>
        <v>42030.25</v>
      </c>
      <c r="O758" t="b">
        <v>0</v>
      </c>
      <c r="P758" t="b">
        <v>0</v>
      </c>
      <c r="Q758" t="s">
        <v>33</v>
      </c>
      <c r="R758">
        <f t="shared" si="47"/>
        <v>67.817567567567565</v>
      </c>
      <c r="S758" t="str" cm="1">
        <f t="array" ref="S758:T758">_xlfn.TEXTSPLIT(Q758, 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6">
        <f t="shared" si="44"/>
        <v>3.0685714285714285</v>
      </c>
      <c r="G759" t="s">
        <v>20</v>
      </c>
      <c r="H759">
        <v>114</v>
      </c>
      <c r="I759" t="s">
        <v>21</v>
      </c>
      <c r="J759" t="s">
        <v>22</v>
      </c>
      <c r="K759">
        <v>1305176400</v>
      </c>
      <c r="L759">
        <v>1305522000</v>
      </c>
      <c r="M759" s="9">
        <f t="shared" si="45"/>
        <v>40675.208333333336</v>
      </c>
      <c r="N759" s="9">
        <f t="shared" si="46"/>
        <v>40679.208333333336</v>
      </c>
      <c r="O759" t="b">
        <v>0</v>
      </c>
      <c r="P759" t="b">
        <v>0</v>
      </c>
      <c r="Q759" t="s">
        <v>53</v>
      </c>
      <c r="R759">
        <f t="shared" si="47"/>
        <v>49.964912280701753</v>
      </c>
      <c r="S759" t="str" cm="1">
        <f t="array" ref="S759:T759">_xlfn.TEXTSPLIT(Q759, 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6">
        <f t="shared" si="44"/>
        <v>4.6420608108108112</v>
      </c>
      <c r="G760" t="s">
        <v>20</v>
      </c>
      <c r="H760">
        <v>1518</v>
      </c>
      <c r="I760" t="s">
        <v>15</v>
      </c>
      <c r="J760" t="s">
        <v>16</v>
      </c>
      <c r="K760">
        <v>1414126800</v>
      </c>
      <c r="L760">
        <v>1414904400</v>
      </c>
      <c r="M760" s="9">
        <f t="shared" si="45"/>
        <v>41936.208333333336</v>
      </c>
      <c r="N760" s="9">
        <f t="shared" si="46"/>
        <v>41945.208333333336</v>
      </c>
      <c r="O760" t="b">
        <v>0</v>
      </c>
      <c r="P760" t="b">
        <v>0</v>
      </c>
      <c r="Q760" t="s">
        <v>23</v>
      </c>
      <c r="R760">
        <f t="shared" si="47"/>
        <v>110.01646903820817</v>
      </c>
      <c r="S760" t="str" cm="1">
        <f t="array" ref="S760:T760">_xlfn.TEXTSPLIT(Q760, 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6">
        <f t="shared" si="44"/>
        <v>-0.3157313432835821</v>
      </c>
      <c r="G761" t="s">
        <v>14</v>
      </c>
      <c r="H761">
        <v>1274</v>
      </c>
      <c r="I761" t="s">
        <v>21</v>
      </c>
      <c r="J761" t="s">
        <v>22</v>
      </c>
      <c r="K761">
        <v>1517810400</v>
      </c>
      <c r="L761">
        <v>1520402400</v>
      </c>
      <c r="M761" s="9">
        <f t="shared" si="45"/>
        <v>43136.25</v>
      </c>
      <c r="N761" s="9">
        <f t="shared" si="46"/>
        <v>43166.25</v>
      </c>
      <c r="O761" t="b">
        <v>0</v>
      </c>
      <c r="P761" t="b">
        <v>0</v>
      </c>
      <c r="Q761" t="s">
        <v>50</v>
      </c>
      <c r="R761">
        <f t="shared" si="47"/>
        <v>89.964678178963894</v>
      </c>
      <c r="S761" t="str" cm="1">
        <f t="array" ref="S761:T761">_xlfn.TEXTSPLIT(Q761, 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6">
        <f t="shared" si="44"/>
        <v>-0.65648033126293992</v>
      </c>
      <c r="G762" t="s">
        <v>14</v>
      </c>
      <c r="H762">
        <v>210</v>
      </c>
      <c r="I762" t="s">
        <v>107</v>
      </c>
      <c r="J762" t="s">
        <v>108</v>
      </c>
      <c r="K762">
        <v>1564635600</v>
      </c>
      <c r="L762">
        <v>1567141200</v>
      </c>
      <c r="M762" s="9">
        <f t="shared" si="45"/>
        <v>43678.208333333328</v>
      </c>
      <c r="N762" s="9">
        <f t="shared" si="46"/>
        <v>43707.208333333328</v>
      </c>
      <c r="O762" t="b">
        <v>0</v>
      </c>
      <c r="P762" t="b">
        <v>1</v>
      </c>
      <c r="Q762" t="s">
        <v>89</v>
      </c>
      <c r="R762">
        <f t="shared" si="47"/>
        <v>79.009523809523813</v>
      </c>
      <c r="S762" t="str" cm="1">
        <f t="array" ref="S762:T762">_xlfn.TEXTSPLIT(Q762, 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6">
        <f t="shared" si="44"/>
        <v>5.5545454545454547</v>
      </c>
      <c r="G763" t="s">
        <v>20</v>
      </c>
      <c r="H763">
        <v>166</v>
      </c>
      <c r="I763" t="s">
        <v>21</v>
      </c>
      <c r="J763" t="s">
        <v>22</v>
      </c>
      <c r="K763">
        <v>1500699600</v>
      </c>
      <c r="L763">
        <v>1501131600</v>
      </c>
      <c r="M763" s="9">
        <f t="shared" si="45"/>
        <v>42938.208333333328</v>
      </c>
      <c r="N763" s="9">
        <f t="shared" si="46"/>
        <v>42943.208333333328</v>
      </c>
      <c r="O763" t="b">
        <v>0</v>
      </c>
      <c r="P763" t="b">
        <v>0</v>
      </c>
      <c r="Q763" t="s">
        <v>23</v>
      </c>
      <c r="R763">
        <f t="shared" si="47"/>
        <v>86.867469879518069</v>
      </c>
      <c r="S763" t="str" cm="1">
        <f t="array" ref="S763:T763">_xlfn.TEXTSPLIT(Q763, 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6">
        <f t="shared" si="44"/>
        <v>0.77257142857142858</v>
      </c>
      <c r="G764" t="s">
        <v>20</v>
      </c>
      <c r="H764">
        <v>100</v>
      </c>
      <c r="I764" t="s">
        <v>26</v>
      </c>
      <c r="J764" t="s">
        <v>27</v>
      </c>
      <c r="K764">
        <v>1354082400</v>
      </c>
      <c r="L764">
        <v>1355032800</v>
      </c>
      <c r="M764" s="9">
        <f t="shared" si="45"/>
        <v>41241.25</v>
      </c>
      <c r="N764" s="9">
        <f t="shared" si="46"/>
        <v>41252.25</v>
      </c>
      <c r="O764" t="b">
        <v>0</v>
      </c>
      <c r="P764" t="b">
        <v>0</v>
      </c>
      <c r="Q764" t="s">
        <v>159</v>
      </c>
      <c r="R764">
        <f t="shared" si="47"/>
        <v>62.04</v>
      </c>
      <c r="S764" t="str" cm="1">
        <f t="array" ref="S764:T764">_xlfn.TEXTSPLIT(Q764, 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6">
        <f t="shared" si="44"/>
        <v>0.13178571428571428</v>
      </c>
      <c r="G765" t="s">
        <v>20</v>
      </c>
      <c r="H765">
        <v>235</v>
      </c>
      <c r="I765" t="s">
        <v>21</v>
      </c>
      <c r="J765" t="s">
        <v>22</v>
      </c>
      <c r="K765">
        <v>1336453200</v>
      </c>
      <c r="L765">
        <v>1339477200</v>
      </c>
      <c r="M765" s="9">
        <f t="shared" si="45"/>
        <v>41037.208333333336</v>
      </c>
      <c r="N765" s="9">
        <f t="shared" si="46"/>
        <v>41072.208333333336</v>
      </c>
      <c r="O765" t="b">
        <v>0</v>
      </c>
      <c r="P765" t="b">
        <v>1</v>
      </c>
      <c r="Q765" t="s">
        <v>33</v>
      </c>
      <c r="R765">
        <f t="shared" si="47"/>
        <v>26.970212765957445</v>
      </c>
      <c r="S765" t="str" cm="1">
        <f t="array" ref="S765:T765">_xlfn.TEXTSPLIT(Q765, 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6">
        <f t="shared" si="44"/>
        <v>6.2818181818181822</v>
      </c>
      <c r="G766" t="s">
        <v>20</v>
      </c>
      <c r="H766">
        <v>148</v>
      </c>
      <c r="I766" t="s">
        <v>21</v>
      </c>
      <c r="J766" t="s">
        <v>22</v>
      </c>
      <c r="K766">
        <v>1305262800</v>
      </c>
      <c r="L766">
        <v>1305954000</v>
      </c>
      <c r="M766" s="9">
        <f t="shared" si="45"/>
        <v>40676.208333333336</v>
      </c>
      <c r="N766" s="9">
        <f t="shared" si="46"/>
        <v>40684.208333333336</v>
      </c>
      <c r="O766" t="b">
        <v>0</v>
      </c>
      <c r="P766" t="b">
        <v>0</v>
      </c>
      <c r="Q766" t="s">
        <v>23</v>
      </c>
      <c r="R766">
        <f t="shared" si="47"/>
        <v>54.121621621621621</v>
      </c>
      <c r="S766" t="str" cm="1">
        <f t="array" ref="S766:T766">_xlfn.TEXTSPLIT(Q766, 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6">
        <f t="shared" si="44"/>
        <v>1.0833333333333333</v>
      </c>
      <c r="G767" t="s">
        <v>20</v>
      </c>
      <c r="H767">
        <v>198</v>
      </c>
      <c r="I767" t="s">
        <v>21</v>
      </c>
      <c r="J767" t="s">
        <v>22</v>
      </c>
      <c r="K767">
        <v>1492232400</v>
      </c>
      <c r="L767">
        <v>1494392400</v>
      </c>
      <c r="M767" s="9">
        <f t="shared" si="45"/>
        <v>42840.208333333328</v>
      </c>
      <c r="N767" s="9">
        <f t="shared" si="46"/>
        <v>42865.208333333328</v>
      </c>
      <c r="O767" t="b">
        <v>1</v>
      </c>
      <c r="P767" t="b">
        <v>1</v>
      </c>
      <c r="Q767" t="s">
        <v>60</v>
      </c>
      <c r="R767">
        <f t="shared" si="47"/>
        <v>41.035353535353536</v>
      </c>
      <c r="S767" t="str" cm="1">
        <f t="array" ref="S767:T767">_xlfn.TEXTSPLIT(Q767, 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6">
        <f t="shared" si="44"/>
        <v>-0.68828767123287671</v>
      </c>
      <c r="G768" t="s">
        <v>14</v>
      </c>
      <c r="H768">
        <v>248</v>
      </c>
      <c r="I768" t="s">
        <v>26</v>
      </c>
      <c r="J768" t="s">
        <v>27</v>
      </c>
      <c r="K768">
        <v>1537333200</v>
      </c>
      <c r="L768">
        <v>1537419600</v>
      </c>
      <c r="M768" s="9">
        <f t="shared" si="45"/>
        <v>43362.208333333328</v>
      </c>
      <c r="N768" s="9">
        <f t="shared" si="46"/>
        <v>43363.208333333328</v>
      </c>
      <c r="O768" t="b">
        <v>0</v>
      </c>
      <c r="P768" t="b">
        <v>0</v>
      </c>
      <c r="Q768" t="s">
        <v>474</v>
      </c>
      <c r="R768">
        <f t="shared" si="47"/>
        <v>55.052419354838712</v>
      </c>
      <c r="S768" t="str" cm="1">
        <f t="array" ref="S768:T768">_xlfn.TEXTSPLIT(Q768, 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6">
        <f t="shared" si="44"/>
        <v>-0.43032921810699587</v>
      </c>
      <c r="G769" t="s">
        <v>14</v>
      </c>
      <c r="H769">
        <v>513</v>
      </c>
      <c r="I769" t="s">
        <v>21</v>
      </c>
      <c r="J769" t="s">
        <v>22</v>
      </c>
      <c r="K769">
        <v>1444107600</v>
      </c>
      <c r="L769">
        <v>1447999200</v>
      </c>
      <c r="M769" s="9">
        <f t="shared" si="45"/>
        <v>42283.208333333328</v>
      </c>
      <c r="N769" s="9">
        <f t="shared" si="46"/>
        <v>42328.25</v>
      </c>
      <c r="O769" t="b">
        <v>0</v>
      </c>
      <c r="P769" t="b">
        <v>0</v>
      </c>
      <c r="Q769" t="s">
        <v>206</v>
      </c>
      <c r="R769">
        <f t="shared" si="47"/>
        <v>107.93762183235867</v>
      </c>
      <c r="S769" t="str" cm="1">
        <f t="array" ref="S769:T769">_xlfn.TEXTSPLIT(Q769, 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6">
        <f t="shared" ref="F770:F833" si="48">(E770-D770)/D770</f>
        <v>1.31</v>
      </c>
      <c r="G770" t="s">
        <v>20</v>
      </c>
      <c r="H770">
        <v>150</v>
      </c>
      <c r="I770" t="s">
        <v>21</v>
      </c>
      <c r="J770" t="s">
        <v>22</v>
      </c>
      <c r="K770">
        <v>1386741600</v>
      </c>
      <c r="L770">
        <v>1388037600</v>
      </c>
      <c r="M770" s="9">
        <f t="shared" si="45"/>
        <v>41619.25</v>
      </c>
      <c r="N770" s="9">
        <f t="shared" si="46"/>
        <v>41634.25</v>
      </c>
      <c r="O770" t="b">
        <v>0</v>
      </c>
      <c r="P770" t="b">
        <v>0</v>
      </c>
      <c r="Q770" t="s">
        <v>33</v>
      </c>
      <c r="R770">
        <f t="shared" si="47"/>
        <v>73.92</v>
      </c>
      <c r="S770" t="str" cm="1">
        <f t="array" ref="S770:T770">_xlfn.TEXTSPLIT(Q770, 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6">
        <f t="shared" si="48"/>
        <v>-0.13132165605095542</v>
      </c>
      <c r="G771" t="s">
        <v>14</v>
      </c>
      <c r="H771">
        <v>3410</v>
      </c>
      <c r="I771" t="s">
        <v>21</v>
      </c>
      <c r="J771" t="s">
        <v>22</v>
      </c>
      <c r="K771">
        <v>1376542800</v>
      </c>
      <c r="L771">
        <v>1378789200</v>
      </c>
      <c r="M771" s="9">
        <f t="shared" ref="M771:M834" si="49">(((K771/60)/60)/24)+DATE(1970,1,1)</f>
        <v>41501.208333333336</v>
      </c>
      <c r="N771" s="9">
        <f t="shared" ref="N771:N834" si="50">(((L771/60)/60)/24)+DATE(1970,1,1)</f>
        <v>41527.208333333336</v>
      </c>
      <c r="O771" t="b">
        <v>0</v>
      </c>
      <c r="P771" t="b">
        <v>0</v>
      </c>
      <c r="Q771" t="s">
        <v>89</v>
      </c>
      <c r="R771">
        <f t="shared" ref="R771:R834" si="51">IF(H771&gt;0,E771/H771,0)</f>
        <v>31.995894428152493</v>
      </c>
      <c r="S771" t="str" cm="1">
        <f t="array" ref="S771:T771">_xlfn.TEXTSPLIT(Q771, 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6">
        <f t="shared" si="48"/>
        <v>1.7074418604651163</v>
      </c>
      <c r="G772" t="s">
        <v>20</v>
      </c>
      <c r="H772">
        <v>216</v>
      </c>
      <c r="I772" t="s">
        <v>107</v>
      </c>
      <c r="J772" t="s">
        <v>108</v>
      </c>
      <c r="K772">
        <v>1397451600</v>
      </c>
      <c r="L772">
        <v>1398056400</v>
      </c>
      <c r="M772" s="9">
        <f t="shared" si="49"/>
        <v>41743.208333333336</v>
      </c>
      <c r="N772" s="9">
        <f t="shared" si="50"/>
        <v>41750.208333333336</v>
      </c>
      <c r="O772" t="b">
        <v>0</v>
      </c>
      <c r="P772" t="b">
        <v>1</v>
      </c>
      <c r="Q772" t="s">
        <v>33</v>
      </c>
      <c r="R772">
        <f t="shared" si="51"/>
        <v>53.898148148148145</v>
      </c>
      <c r="S772" t="str" cm="1">
        <f t="array" ref="S772:T772">_xlfn.TEXTSPLIT(Q772, 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6">
        <f t="shared" si="48"/>
        <v>-0.50553571428571431</v>
      </c>
      <c r="G773" t="s">
        <v>74</v>
      </c>
      <c r="H773">
        <v>26</v>
      </c>
      <c r="I773" t="s">
        <v>21</v>
      </c>
      <c r="J773" t="s">
        <v>22</v>
      </c>
      <c r="K773">
        <v>1548482400</v>
      </c>
      <c r="L773">
        <v>1550815200</v>
      </c>
      <c r="M773" s="9">
        <f t="shared" si="49"/>
        <v>43491.25</v>
      </c>
      <c r="N773" s="9">
        <f t="shared" si="50"/>
        <v>43518.25</v>
      </c>
      <c r="O773" t="b">
        <v>0</v>
      </c>
      <c r="P773" t="b">
        <v>0</v>
      </c>
      <c r="Q773" t="s">
        <v>33</v>
      </c>
      <c r="R773">
        <f t="shared" si="51"/>
        <v>106.5</v>
      </c>
      <c r="S773" t="str" cm="1">
        <f t="array" ref="S773:T773">_xlfn.TEXTSPLIT(Q773, 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6">
        <f t="shared" si="48"/>
        <v>0.13359625668449199</v>
      </c>
      <c r="G774" t="s">
        <v>20</v>
      </c>
      <c r="H774">
        <v>5139</v>
      </c>
      <c r="I774" t="s">
        <v>21</v>
      </c>
      <c r="J774" t="s">
        <v>22</v>
      </c>
      <c r="K774">
        <v>1549692000</v>
      </c>
      <c r="L774">
        <v>1550037600</v>
      </c>
      <c r="M774" s="9">
        <f t="shared" si="49"/>
        <v>43505.25</v>
      </c>
      <c r="N774" s="9">
        <f t="shared" si="50"/>
        <v>43509.25</v>
      </c>
      <c r="O774" t="b">
        <v>0</v>
      </c>
      <c r="P774" t="b">
        <v>0</v>
      </c>
      <c r="Q774" t="s">
        <v>60</v>
      </c>
      <c r="R774">
        <f t="shared" si="51"/>
        <v>32.999805409612762</v>
      </c>
      <c r="S774" t="str" cm="1">
        <f t="array" ref="S774:T774">_xlfn.TEXTSPLIT(Q774, 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6">
        <f t="shared" si="48"/>
        <v>0.90555555555555556</v>
      </c>
      <c r="G775" t="s">
        <v>20</v>
      </c>
      <c r="H775">
        <v>2353</v>
      </c>
      <c r="I775" t="s">
        <v>21</v>
      </c>
      <c r="J775" t="s">
        <v>22</v>
      </c>
      <c r="K775">
        <v>1492059600</v>
      </c>
      <c r="L775">
        <v>1492923600</v>
      </c>
      <c r="M775" s="9">
        <f t="shared" si="49"/>
        <v>42838.208333333328</v>
      </c>
      <c r="N775" s="9">
        <f t="shared" si="50"/>
        <v>42848.208333333328</v>
      </c>
      <c r="O775" t="b">
        <v>0</v>
      </c>
      <c r="P775" t="b">
        <v>0</v>
      </c>
      <c r="Q775" t="s">
        <v>33</v>
      </c>
      <c r="R775">
        <f t="shared" si="51"/>
        <v>43.00254993625159</v>
      </c>
      <c r="S775" t="str" cm="1">
        <f t="array" ref="S775:T775">_xlfn.TEXTSPLIT(Q775, 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6">
        <f t="shared" si="48"/>
        <v>0.35499999999999998</v>
      </c>
      <c r="G776" t="s">
        <v>20</v>
      </c>
      <c r="H776">
        <v>78</v>
      </c>
      <c r="I776" t="s">
        <v>107</v>
      </c>
      <c r="J776" t="s">
        <v>108</v>
      </c>
      <c r="K776">
        <v>1463979600</v>
      </c>
      <c r="L776">
        <v>1467522000</v>
      </c>
      <c r="M776" s="9">
        <f t="shared" si="49"/>
        <v>42513.208333333328</v>
      </c>
      <c r="N776" s="9">
        <f t="shared" si="50"/>
        <v>42554.208333333328</v>
      </c>
      <c r="O776" t="b">
        <v>0</v>
      </c>
      <c r="P776" t="b">
        <v>0</v>
      </c>
      <c r="Q776" t="s">
        <v>28</v>
      </c>
      <c r="R776">
        <f t="shared" si="51"/>
        <v>86.858974358974365</v>
      </c>
      <c r="S776" t="str" cm="1">
        <f t="array" ref="S776:T776">_xlfn.TEXTSPLIT(Q776, 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6">
        <f t="shared" si="48"/>
        <v>-0.89702127659574471</v>
      </c>
      <c r="G777" t="s">
        <v>14</v>
      </c>
      <c r="H777">
        <v>10</v>
      </c>
      <c r="I777" t="s">
        <v>21</v>
      </c>
      <c r="J777" t="s">
        <v>22</v>
      </c>
      <c r="K777">
        <v>1415253600</v>
      </c>
      <c r="L777">
        <v>1416117600</v>
      </c>
      <c r="M777" s="9">
        <f t="shared" si="49"/>
        <v>41949.25</v>
      </c>
      <c r="N777" s="9">
        <f t="shared" si="50"/>
        <v>41959.25</v>
      </c>
      <c r="O777" t="b">
        <v>0</v>
      </c>
      <c r="P777" t="b">
        <v>0</v>
      </c>
      <c r="Q777" t="s">
        <v>23</v>
      </c>
      <c r="R777">
        <f t="shared" si="51"/>
        <v>96.8</v>
      </c>
      <c r="S777" t="str" cm="1">
        <f t="array" ref="S777:T777">_xlfn.TEXTSPLIT(Q777, 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6">
        <f t="shared" si="48"/>
        <v>-0.34455776173285196</v>
      </c>
      <c r="G778" t="s">
        <v>14</v>
      </c>
      <c r="H778">
        <v>2201</v>
      </c>
      <c r="I778" t="s">
        <v>21</v>
      </c>
      <c r="J778" t="s">
        <v>22</v>
      </c>
      <c r="K778">
        <v>1562216400</v>
      </c>
      <c r="L778">
        <v>1563771600</v>
      </c>
      <c r="M778" s="9">
        <f t="shared" si="49"/>
        <v>43650.208333333328</v>
      </c>
      <c r="N778" s="9">
        <f t="shared" si="50"/>
        <v>43668.208333333328</v>
      </c>
      <c r="O778" t="b">
        <v>0</v>
      </c>
      <c r="P778" t="b">
        <v>0</v>
      </c>
      <c r="Q778" t="s">
        <v>33</v>
      </c>
      <c r="R778">
        <f t="shared" si="51"/>
        <v>32.995456610631528</v>
      </c>
      <c r="S778" t="str" cm="1">
        <f t="array" ref="S778:T778">_xlfn.TEXTSPLIT(Q778, 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6">
        <f t="shared" si="48"/>
        <v>-0.50973347547974412</v>
      </c>
      <c r="G779" t="s">
        <v>14</v>
      </c>
      <c r="H779">
        <v>676</v>
      </c>
      <c r="I779" t="s">
        <v>21</v>
      </c>
      <c r="J779" t="s">
        <v>22</v>
      </c>
      <c r="K779">
        <v>1316754000</v>
      </c>
      <c r="L779">
        <v>1319259600</v>
      </c>
      <c r="M779" s="9">
        <f t="shared" si="49"/>
        <v>40809.208333333336</v>
      </c>
      <c r="N779" s="9">
        <f t="shared" si="50"/>
        <v>40838.208333333336</v>
      </c>
      <c r="O779" t="b">
        <v>0</v>
      </c>
      <c r="P779" t="b">
        <v>0</v>
      </c>
      <c r="Q779" t="s">
        <v>33</v>
      </c>
      <c r="R779">
        <f t="shared" si="51"/>
        <v>68.028106508875737</v>
      </c>
      <c r="S779" t="str" cm="1">
        <f t="array" ref="S779:T779">_xlfn.TEXTSPLIT(Q779, 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6">
        <f t="shared" si="48"/>
        <v>6.8792307692307695</v>
      </c>
      <c r="G780" t="s">
        <v>20</v>
      </c>
      <c r="H780">
        <v>174</v>
      </c>
      <c r="I780" t="s">
        <v>98</v>
      </c>
      <c r="J780" t="s">
        <v>99</v>
      </c>
      <c r="K780">
        <v>1313211600</v>
      </c>
      <c r="L780">
        <v>1313643600</v>
      </c>
      <c r="M780" s="9">
        <f t="shared" si="49"/>
        <v>40768.208333333336</v>
      </c>
      <c r="N780" s="9">
        <f t="shared" si="50"/>
        <v>40773.208333333336</v>
      </c>
      <c r="O780" t="b">
        <v>0</v>
      </c>
      <c r="P780" t="b">
        <v>0</v>
      </c>
      <c r="Q780" t="s">
        <v>71</v>
      </c>
      <c r="R780">
        <f t="shared" si="51"/>
        <v>58.867816091954026</v>
      </c>
      <c r="S780" t="str" cm="1">
        <f t="array" ref="S780:T780">_xlfn.TEXTSPLIT(Q780, 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6">
        <f t="shared" si="48"/>
        <v>-0.19693652253909844</v>
      </c>
      <c r="G781" t="s">
        <v>14</v>
      </c>
      <c r="H781">
        <v>831</v>
      </c>
      <c r="I781" t="s">
        <v>21</v>
      </c>
      <c r="J781" t="s">
        <v>22</v>
      </c>
      <c r="K781">
        <v>1439528400</v>
      </c>
      <c r="L781">
        <v>1440306000</v>
      </c>
      <c r="M781" s="9">
        <f t="shared" si="49"/>
        <v>42230.208333333328</v>
      </c>
      <c r="N781" s="9">
        <f t="shared" si="50"/>
        <v>42239.208333333328</v>
      </c>
      <c r="O781" t="b">
        <v>0</v>
      </c>
      <c r="P781" t="b">
        <v>1</v>
      </c>
      <c r="Q781" t="s">
        <v>33</v>
      </c>
      <c r="R781">
        <f t="shared" si="51"/>
        <v>105.04572803850782</v>
      </c>
      <c r="S781" t="str" cm="1">
        <f t="array" ref="S781:T781">_xlfn.TEXTSPLIT(Q781, 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6">
        <f t="shared" si="48"/>
        <v>6.2941176470588237E-2</v>
      </c>
      <c r="G782" t="s">
        <v>20</v>
      </c>
      <c r="H782">
        <v>164</v>
      </c>
      <c r="I782" t="s">
        <v>21</v>
      </c>
      <c r="J782" t="s">
        <v>22</v>
      </c>
      <c r="K782">
        <v>1469163600</v>
      </c>
      <c r="L782">
        <v>1470805200</v>
      </c>
      <c r="M782" s="9">
        <f t="shared" si="49"/>
        <v>42573.208333333328</v>
      </c>
      <c r="N782" s="9">
        <f t="shared" si="50"/>
        <v>42592.208333333328</v>
      </c>
      <c r="O782" t="b">
        <v>0</v>
      </c>
      <c r="P782" t="b">
        <v>1</v>
      </c>
      <c r="Q782" t="s">
        <v>53</v>
      </c>
      <c r="R782">
        <f t="shared" si="51"/>
        <v>33.054878048780488</v>
      </c>
      <c r="S782" t="str" cm="1">
        <f t="array" ref="S782:T782">_xlfn.TEXTSPLIT(Q782, 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6">
        <f t="shared" si="48"/>
        <v>-0.49264367816091953</v>
      </c>
      <c r="G783" t="s">
        <v>74</v>
      </c>
      <c r="H783">
        <v>56</v>
      </c>
      <c r="I783" t="s">
        <v>98</v>
      </c>
      <c r="J783" t="s">
        <v>99</v>
      </c>
      <c r="K783">
        <v>1288501200</v>
      </c>
      <c r="L783">
        <v>1292911200</v>
      </c>
      <c r="M783" s="9">
        <f t="shared" si="49"/>
        <v>40482.208333333336</v>
      </c>
      <c r="N783" s="9">
        <f t="shared" si="50"/>
        <v>40533.25</v>
      </c>
      <c r="O783" t="b">
        <v>0</v>
      </c>
      <c r="P783" t="b">
        <v>0</v>
      </c>
      <c r="Q783" t="s">
        <v>33</v>
      </c>
      <c r="R783">
        <f t="shared" si="51"/>
        <v>78.821428571428569</v>
      </c>
      <c r="S783" t="str" cm="1">
        <f t="array" ref="S783:T783">_xlfn.TEXTSPLIT(Q783, 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6">
        <f t="shared" si="48"/>
        <v>1.1531372549019607</v>
      </c>
      <c r="G784" t="s">
        <v>20</v>
      </c>
      <c r="H784">
        <v>161</v>
      </c>
      <c r="I784" t="s">
        <v>21</v>
      </c>
      <c r="J784" t="s">
        <v>22</v>
      </c>
      <c r="K784">
        <v>1298959200</v>
      </c>
      <c r="L784">
        <v>1301374800</v>
      </c>
      <c r="M784" s="9">
        <f t="shared" si="49"/>
        <v>40603.25</v>
      </c>
      <c r="N784" s="9">
        <f t="shared" si="50"/>
        <v>40631.208333333336</v>
      </c>
      <c r="O784" t="b">
        <v>0</v>
      </c>
      <c r="P784" t="b">
        <v>1</v>
      </c>
      <c r="Q784" t="s">
        <v>71</v>
      </c>
      <c r="R784">
        <f t="shared" si="51"/>
        <v>68.204968944099377</v>
      </c>
      <c r="S784" t="str" cm="1">
        <f t="array" ref="S784:T784">_xlfn.TEXTSPLIT(Q784, 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6">
        <f t="shared" si="48"/>
        <v>0.4122972972972973</v>
      </c>
      <c r="G785" t="s">
        <v>20</v>
      </c>
      <c r="H785">
        <v>138</v>
      </c>
      <c r="I785" t="s">
        <v>21</v>
      </c>
      <c r="J785" t="s">
        <v>22</v>
      </c>
      <c r="K785">
        <v>1387260000</v>
      </c>
      <c r="L785">
        <v>1387864800</v>
      </c>
      <c r="M785" s="9">
        <f t="shared" si="49"/>
        <v>41625.25</v>
      </c>
      <c r="N785" s="9">
        <f t="shared" si="50"/>
        <v>41632.25</v>
      </c>
      <c r="O785" t="b">
        <v>0</v>
      </c>
      <c r="P785" t="b">
        <v>0</v>
      </c>
      <c r="Q785" t="s">
        <v>23</v>
      </c>
      <c r="R785">
        <f t="shared" si="51"/>
        <v>75.731884057971016</v>
      </c>
      <c r="S785" t="str" cm="1">
        <f t="array" ref="S785:T785">_xlfn.TEXTSPLIT(Q785, 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6">
        <f t="shared" si="48"/>
        <v>0.15337457817772779</v>
      </c>
      <c r="G786" t="s">
        <v>20</v>
      </c>
      <c r="H786">
        <v>3308</v>
      </c>
      <c r="I786" t="s">
        <v>21</v>
      </c>
      <c r="J786" t="s">
        <v>22</v>
      </c>
      <c r="K786">
        <v>1457244000</v>
      </c>
      <c r="L786">
        <v>1458190800</v>
      </c>
      <c r="M786" s="9">
        <f t="shared" si="49"/>
        <v>42435.25</v>
      </c>
      <c r="N786" s="9">
        <f t="shared" si="50"/>
        <v>42446.208333333328</v>
      </c>
      <c r="O786" t="b">
        <v>0</v>
      </c>
      <c r="P786" t="b">
        <v>0</v>
      </c>
      <c r="Q786" t="s">
        <v>28</v>
      </c>
      <c r="R786">
        <f t="shared" si="51"/>
        <v>30.996070133010882</v>
      </c>
      <c r="S786" t="str" cm="1">
        <f t="array" ref="S786:T786">_xlfn.TEXTSPLIT(Q786, 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6">
        <f t="shared" si="48"/>
        <v>0.93119402985074629</v>
      </c>
      <c r="G787" t="s">
        <v>20</v>
      </c>
      <c r="H787">
        <v>127</v>
      </c>
      <c r="I787" t="s">
        <v>26</v>
      </c>
      <c r="J787" t="s">
        <v>27</v>
      </c>
      <c r="K787">
        <v>1556341200</v>
      </c>
      <c r="L787">
        <v>1559278800</v>
      </c>
      <c r="M787" s="9">
        <f t="shared" si="49"/>
        <v>43582.208333333328</v>
      </c>
      <c r="N787" s="9">
        <f t="shared" si="50"/>
        <v>43616.208333333328</v>
      </c>
      <c r="O787" t="b">
        <v>0</v>
      </c>
      <c r="P787" t="b">
        <v>1</v>
      </c>
      <c r="Q787" t="s">
        <v>71</v>
      </c>
      <c r="R787">
        <f t="shared" si="51"/>
        <v>101.88188976377953</v>
      </c>
      <c r="S787" t="str" cm="1">
        <f t="array" ref="S787:T787">_xlfn.TEXTSPLIT(Q787, 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6">
        <f t="shared" si="48"/>
        <v>6.2973333333333334</v>
      </c>
      <c r="G788" t="s">
        <v>20</v>
      </c>
      <c r="H788">
        <v>207</v>
      </c>
      <c r="I788" t="s">
        <v>107</v>
      </c>
      <c r="J788" t="s">
        <v>108</v>
      </c>
      <c r="K788">
        <v>1522126800</v>
      </c>
      <c r="L788">
        <v>1522731600</v>
      </c>
      <c r="M788" s="9">
        <f t="shared" si="49"/>
        <v>43186.208333333328</v>
      </c>
      <c r="N788" s="9">
        <f t="shared" si="50"/>
        <v>43193.208333333328</v>
      </c>
      <c r="O788" t="b">
        <v>0</v>
      </c>
      <c r="P788" t="b">
        <v>1</v>
      </c>
      <c r="Q788" t="s">
        <v>159</v>
      </c>
      <c r="R788">
        <f t="shared" si="51"/>
        <v>52.879227053140099</v>
      </c>
      <c r="S788" t="str" cm="1">
        <f t="array" ref="S788:T788">_xlfn.TEXTSPLIT(Q788, 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6">
        <f t="shared" si="48"/>
        <v>-3.3660130718954247E-3</v>
      </c>
      <c r="G789" t="s">
        <v>14</v>
      </c>
      <c r="H789">
        <v>859</v>
      </c>
      <c r="I789" t="s">
        <v>15</v>
      </c>
      <c r="J789" t="s">
        <v>16</v>
      </c>
      <c r="K789">
        <v>1305954000</v>
      </c>
      <c r="L789">
        <v>1306731600</v>
      </c>
      <c r="M789" s="9">
        <f t="shared" si="49"/>
        <v>40684.208333333336</v>
      </c>
      <c r="N789" s="9">
        <f t="shared" si="50"/>
        <v>40693.208333333336</v>
      </c>
      <c r="O789" t="b">
        <v>0</v>
      </c>
      <c r="P789" t="b">
        <v>0</v>
      </c>
      <c r="Q789" t="s">
        <v>23</v>
      </c>
      <c r="R789">
        <f t="shared" si="51"/>
        <v>71.005820721769496</v>
      </c>
      <c r="S789" t="str" cm="1">
        <f t="array" ref="S789:T789">_xlfn.TEXTSPLIT(Q789, 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6">
        <f t="shared" si="48"/>
        <v>-0.11833333333333333</v>
      </c>
      <c r="G790" t="s">
        <v>47</v>
      </c>
      <c r="H790">
        <v>31</v>
      </c>
      <c r="I790" t="s">
        <v>21</v>
      </c>
      <c r="J790" t="s">
        <v>22</v>
      </c>
      <c r="K790">
        <v>1350709200</v>
      </c>
      <c r="L790">
        <v>1352527200</v>
      </c>
      <c r="M790" s="9">
        <f t="shared" si="49"/>
        <v>41202.208333333336</v>
      </c>
      <c r="N790" s="9">
        <f t="shared" si="50"/>
        <v>41223.25</v>
      </c>
      <c r="O790" t="b">
        <v>0</v>
      </c>
      <c r="P790" t="b">
        <v>0</v>
      </c>
      <c r="Q790" t="s">
        <v>71</v>
      </c>
      <c r="R790">
        <f t="shared" si="51"/>
        <v>102.38709677419355</v>
      </c>
      <c r="S790" t="str" cm="1">
        <f t="array" ref="S790:T790">_xlfn.TEXTSPLIT(Q790, 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6">
        <f t="shared" si="48"/>
        <v>-0.62766666666666671</v>
      </c>
      <c r="G791" t="s">
        <v>14</v>
      </c>
      <c r="H791">
        <v>45</v>
      </c>
      <c r="I791" t="s">
        <v>21</v>
      </c>
      <c r="J791" t="s">
        <v>22</v>
      </c>
      <c r="K791">
        <v>1401166800</v>
      </c>
      <c r="L791">
        <v>1404363600</v>
      </c>
      <c r="M791" s="9">
        <f t="shared" si="49"/>
        <v>41786.208333333336</v>
      </c>
      <c r="N791" s="9">
        <f t="shared" si="50"/>
        <v>41823.208333333336</v>
      </c>
      <c r="O791" t="b">
        <v>0</v>
      </c>
      <c r="P791" t="b">
        <v>0</v>
      </c>
      <c r="Q791" t="s">
        <v>33</v>
      </c>
      <c r="R791">
        <f t="shared" si="51"/>
        <v>74.466666666666669</v>
      </c>
      <c r="S791" t="str" cm="1">
        <f t="array" ref="S791:T791">_xlfn.TEXTSPLIT(Q791, 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6">
        <f t="shared" si="48"/>
        <v>-0.69459924690693919</v>
      </c>
      <c r="G792" t="s">
        <v>74</v>
      </c>
      <c r="H792">
        <v>1113</v>
      </c>
      <c r="I792" t="s">
        <v>21</v>
      </c>
      <c r="J792" t="s">
        <v>22</v>
      </c>
      <c r="K792">
        <v>1266127200</v>
      </c>
      <c r="L792">
        <v>1266645600</v>
      </c>
      <c r="M792" s="9">
        <f t="shared" si="49"/>
        <v>40223.25</v>
      </c>
      <c r="N792" s="9">
        <f t="shared" si="50"/>
        <v>40229.25</v>
      </c>
      <c r="O792" t="b">
        <v>0</v>
      </c>
      <c r="P792" t="b">
        <v>0</v>
      </c>
      <c r="Q792" t="s">
        <v>33</v>
      </c>
      <c r="R792">
        <f t="shared" si="51"/>
        <v>51.009883198562441</v>
      </c>
      <c r="S792" t="str" cm="1">
        <f t="array" ref="S792:T792">_xlfn.TEXTSPLIT(Q792, 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6">
        <f t="shared" si="48"/>
        <v>-0.74285714285714288</v>
      </c>
      <c r="G793" t="s">
        <v>14</v>
      </c>
      <c r="H793">
        <v>6</v>
      </c>
      <c r="I793" t="s">
        <v>21</v>
      </c>
      <c r="J793" t="s">
        <v>22</v>
      </c>
      <c r="K793">
        <v>1481436000</v>
      </c>
      <c r="L793">
        <v>1482818400</v>
      </c>
      <c r="M793" s="9">
        <f t="shared" si="49"/>
        <v>42715.25</v>
      </c>
      <c r="N793" s="9">
        <f t="shared" si="50"/>
        <v>42731.25</v>
      </c>
      <c r="O793" t="b">
        <v>0</v>
      </c>
      <c r="P793" t="b">
        <v>0</v>
      </c>
      <c r="Q793" t="s">
        <v>17</v>
      </c>
      <c r="R793">
        <f t="shared" si="51"/>
        <v>90</v>
      </c>
      <c r="S793" t="str" cm="1">
        <f t="array" ref="S793:T793">_xlfn.TEXTSPLIT(Q793, 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6">
        <f t="shared" si="48"/>
        <v>-0.66</v>
      </c>
      <c r="G794" t="s">
        <v>14</v>
      </c>
      <c r="H794">
        <v>7</v>
      </c>
      <c r="I794" t="s">
        <v>21</v>
      </c>
      <c r="J794" t="s">
        <v>22</v>
      </c>
      <c r="K794">
        <v>1372222800</v>
      </c>
      <c r="L794">
        <v>1374642000</v>
      </c>
      <c r="M794" s="9">
        <f t="shared" si="49"/>
        <v>41451.208333333336</v>
      </c>
      <c r="N794" s="9">
        <f t="shared" si="50"/>
        <v>41479.208333333336</v>
      </c>
      <c r="O794" t="b">
        <v>0</v>
      </c>
      <c r="P794" t="b">
        <v>1</v>
      </c>
      <c r="Q794" t="s">
        <v>33</v>
      </c>
      <c r="R794">
        <f t="shared" si="51"/>
        <v>97.142857142857139</v>
      </c>
      <c r="S794" t="str" cm="1">
        <f t="array" ref="S794:T794">_xlfn.TEXTSPLIT(Q794, 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6">
        <f t="shared" si="48"/>
        <v>10.859090909090909</v>
      </c>
      <c r="G795" t="s">
        <v>20</v>
      </c>
      <c r="H795">
        <v>181</v>
      </c>
      <c r="I795" t="s">
        <v>98</v>
      </c>
      <c r="J795" t="s">
        <v>99</v>
      </c>
      <c r="K795">
        <v>1372136400</v>
      </c>
      <c r="L795">
        <v>1372482000</v>
      </c>
      <c r="M795" s="9">
        <f t="shared" si="49"/>
        <v>41450.208333333336</v>
      </c>
      <c r="N795" s="9">
        <f t="shared" si="50"/>
        <v>41454.208333333336</v>
      </c>
      <c r="O795" t="b">
        <v>0</v>
      </c>
      <c r="P795" t="b">
        <v>0</v>
      </c>
      <c r="Q795" t="s">
        <v>68</v>
      </c>
      <c r="R795">
        <f t="shared" si="51"/>
        <v>72.071823204419886</v>
      </c>
      <c r="S795" t="str" cm="1">
        <f t="array" ref="S795:T795">_xlfn.TEXTSPLIT(Q795, 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6">
        <f t="shared" si="48"/>
        <v>0.25393939393939396</v>
      </c>
      <c r="G796" t="s">
        <v>20</v>
      </c>
      <c r="H796">
        <v>110</v>
      </c>
      <c r="I796" t="s">
        <v>21</v>
      </c>
      <c r="J796" t="s">
        <v>22</v>
      </c>
      <c r="K796">
        <v>1513922400</v>
      </c>
      <c r="L796">
        <v>1514959200</v>
      </c>
      <c r="M796" s="9">
        <f t="shared" si="49"/>
        <v>43091.25</v>
      </c>
      <c r="N796" s="9">
        <f t="shared" si="50"/>
        <v>43103.25</v>
      </c>
      <c r="O796" t="b">
        <v>0</v>
      </c>
      <c r="P796" t="b">
        <v>0</v>
      </c>
      <c r="Q796" t="s">
        <v>23</v>
      </c>
      <c r="R796">
        <f t="shared" si="51"/>
        <v>75.236363636363635</v>
      </c>
      <c r="S796" t="str" cm="1">
        <f t="array" ref="S796:T796">_xlfn.TEXTSPLIT(Q796, 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6">
        <f t="shared" si="48"/>
        <v>-0.85605633802816905</v>
      </c>
      <c r="G797" t="s">
        <v>14</v>
      </c>
      <c r="H797">
        <v>31</v>
      </c>
      <c r="I797" t="s">
        <v>21</v>
      </c>
      <c r="J797" t="s">
        <v>22</v>
      </c>
      <c r="K797">
        <v>1477976400</v>
      </c>
      <c r="L797">
        <v>1478235600</v>
      </c>
      <c r="M797" s="9">
        <f t="shared" si="49"/>
        <v>42675.208333333328</v>
      </c>
      <c r="N797" s="9">
        <f t="shared" si="50"/>
        <v>42678.208333333328</v>
      </c>
      <c r="O797" t="b">
        <v>0</v>
      </c>
      <c r="P797" t="b">
        <v>0</v>
      </c>
      <c r="Q797" t="s">
        <v>53</v>
      </c>
      <c r="R797">
        <f t="shared" si="51"/>
        <v>32.967741935483872</v>
      </c>
      <c r="S797" t="str" cm="1">
        <f t="array" ref="S797:T797">_xlfn.TEXTSPLIT(Q797, 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6">
        <f t="shared" si="48"/>
        <v>-0.45192307692307693</v>
      </c>
      <c r="G798" t="s">
        <v>14</v>
      </c>
      <c r="H798">
        <v>78</v>
      </c>
      <c r="I798" t="s">
        <v>21</v>
      </c>
      <c r="J798" t="s">
        <v>22</v>
      </c>
      <c r="K798">
        <v>1407474000</v>
      </c>
      <c r="L798">
        <v>1408078800</v>
      </c>
      <c r="M798" s="9">
        <f t="shared" si="49"/>
        <v>41859.208333333336</v>
      </c>
      <c r="N798" s="9">
        <f t="shared" si="50"/>
        <v>41866.208333333336</v>
      </c>
      <c r="O798" t="b">
        <v>0</v>
      </c>
      <c r="P798" t="b">
        <v>1</v>
      </c>
      <c r="Q798" t="s">
        <v>292</v>
      </c>
      <c r="R798">
        <f t="shared" si="51"/>
        <v>54.807692307692307</v>
      </c>
      <c r="S798" t="str" cm="1">
        <f t="array" ref="S798:T798">_xlfn.TEXTSPLIT(Q798, 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6">
        <f t="shared" si="48"/>
        <v>9.6315789473684216E-2</v>
      </c>
      <c r="G799" t="s">
        <v>20</v>
      </c>
      <c r="H799">
        <v>185</v>
      </c>
      <c r="I799" t="s">
        <v>21</v>
      </c>
      <c r="J799" t="s">
        <v>22</v>
      </c>
      <c r="K799">
        <v>1546149600</v>
      </c>
      <c r="L799">
        <v>1548136800</v>
      </c>
      <c r="M799" s="9">
        <f t="shared" si="49"/>
        <v>43464.25</v>
      </c>
      <c r="N799" s="9">
        <f t="shared" si="50"/>
        <v>43487.25</v>
      </c>
      <c r="O799" t="b">
        <v>0</v>
      </c>
      <c r="P799" t="b">
        <v>0</v>
      </c>
      <c r="Q799" t="s">
        <v>28</v>
      </c>
      <c r="R799">
        <f t="shared" si="51"/>
        <v>45.037837837837834</v>
      </c>
      <c r="S799" t="str" cm="1">
        <f t="array" ref="S799:T799">_xlfn.TEXTSPLIT(Q799, 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6">
        <f t="shared" si="48"/>
        <v>0.88470588235294123</v>
      </c>
      <c r="G800" t="s">
        <v>20</v>
      </c>
      <c r="H800">
        <v>121</v>
      </c>
      <c r="I800" t="s">
        <v>21</v>
      </c>
      <c r="J800" t="s">
        <v>22</v>
      </c>
      <c r="K800">
        <v>1338440400</v>
      </c>
      <c r="L800">
        <v>1340859600</v>
      </c>
      <c r="M800" s="9">
        <f t="shared" si="49"/>
        <v>41060.208333333336</v>
      </c>
      <c r="N800" s="9">
        <f t="shared" si="50"/>
        <v>41088.208333333336</v>
      </c>
      <c r="O800" t="b">
        <v>0</v>
      </c>
      <c r="P800" t="b">
        <v>1</v>
      </c>
      <c r="Q800" t="s">
        <v>33</v>
      </c>
      <c r="R800">
        <f t="shared" si="51"/>
        <v>52.958677685950413</v>
      </c>
      <c r="S800" t="str" cm="1">
        <f t="array" ref="S800:T800">_xlfn.TEXTSPLIT(Q800, 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6">
        <f t="shared" si="48"/>
        <v>-0.12991715976331361</v>
      </c>
      <c r="G801" t="s">
        <v>14</v>
      </c>
      <c r="H801">
        <v>1225</v>
      </c>
      <c r="I801" t="s">
        <v>40</v>
      </c>
      <c r="J801" t="s">
        <v>41</v>
      </c>
      <c r="K801">
        <v>1454133600</v>
      </c>
      <c r="L801">
        <v>1454479200</v>
      </c>
      <c r="M801" s="9">
        <f t="shared" si="49"/>
        <v>42399.25</v>
      </c>
      <c r="N801" s="9">
        <f t="shared" si="50"/>
        <v>42403.25</v>
      </c>
      <c r="O801" t="b">
        <v>0</v>
      </c>
      <c r="P801" t="b">
        <v>0</v>
      </c>
      <c r="Q801" t="s">
        <v>33</v>
      </c>
      <c r="R801">
        <f t="shared" si="51"/>
        <v>60.017959183673469</v>
      </c>
      <c r="S801" t="str" cm="1">
        <f t="array" ref="S801:T801">_xlfn.TEXTSPLIT(Q801, 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6">
        <f t="shared" si="48"/>
        <v>-0.99</v>
      </c>
      <c r="G802" t="s">
        <v>14</v>
      </c>
      <c r="H802">
        <v>1</v>
      </c>
      <c r="I802" t="s">
        <v>98</v>
      </c>
      <c r="J802" t="s">
        <v>99</v>
      </c>
      <c r="K802">
        <v>1434085200</v>
      </c>
      <c r="L802">
        <v>1434430800</v>
      </c>
      <c r="M802" s="9">
        <f t="shared" si="49"/>
        <v>42167.208333333328</v>
      </c>
      <c r="N802" s="9">
        <f t="shared" si="50"/>
        <v>42171.208333333328</v>
      </c>
      <c r="O802" t="b">
        <v>0</v>
      </c>
      <c r="P802" t="b">
        <v>0</v>
      </c>
      <c r="Q802" t="s">
        <v>23</v>
      </c>
      <c r="R802">
        <f t="shared" si="51"/>
        <v>1</v>
      </c>
      <c r="S802" t="str" cm="1">
        <f t="array" ref="S802:T802">_xlfn.TEXTSPLIT(Q802, 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6">
        <f t="shared" si="48"/>
        <v>1.0291304347826087</v>
      </c>
      <c r="G803" t="s">
        <v>20</v>
      </c>
      <c r="H803">
        <v>106</v>
      </c>
      <c r="I803" t="s">
        <v>21</v>
      </c>
      <c r="J803" t="s">
        <v>22</v>
      </c>
      <c r="K803">
        <v>1577772000</v>
      </c>
      <c r="L803">
        <v>1579672800</v>
      </c>
      <c r="M803" s="9">
        <f t="shared" si="49"/>
        <v>43830.25</v>
      </c>
      <c r="N803" s="9">
        <f t="shared" si="50"/>
        <v>43852.25</v>
      </c>
      <c r="O803" t="b">
        <v>0</v>
      </c>
      <c r="P803" t="b">
        <v>1</v>
      </c>
      <c r="Q803" t="s">
        <v>122</v>
      </c>
      <c r="R803">
        <f t="shared" si="51"/>
        <v>44.028301886792455</v>
      </c>
      <c r="S803" t="str" cm="1">
        <f t="array" ref="S803:T803">_xlfn.TEXTSPLIT(Q803, 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6">
        <f t="shared" si="48"/>
        <v>0.9703225806451613</v>
      </c>
      <c r="G804" t="s">
        <v>20</v>
      </c>
      <c r="H804">
        <v>142</v>
      </c>
      <c r="I804" t="s">
        <v>21</v>
      </c>
      <c r="J804" t="s">
        <v>22</v>
      </c>
      <c r="K804">
        <v>1562216400</v>
      </c>
      <c r="L804">
        <v>1562389200</v>
      </c>
      <c r="M804" s="9">
        <f t="shared" si="49"/>
        <v>43650.208333333328</v>
      </c>
      <c r="N804" s="9">
        <f t="shared" si="50"/>
        <v>43652.208333333328</v>
      </c>
      <c r="O804" t="b">
        <v>0</v>
      </c>
      <c r="P804" t="b">
        <v>0</v>
      </c>
      <c r="Q804" t="s">
        <v>122</v>
      </c>
      <c r="R804">
        <f t="shared" si="51"/>
        <v>86.028169014084511</v>
      </c>
      <c r="S804" t="str" cm="1">
        <f t="array" ref="S804:T804">_xlfn.TEXTSPLIT(Q804, 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6">
        <f t="shared" si="48"/>
        <v>7.0000000000000007E-2</v>
      </c>
      <c r="G805" t="s">
        <v>20</v>
      </c>
      <c r="H805">
        <v>233</v>
      </c>
      <c r="I805" t="s">
        <v>21</v>
      </c>
      <c r="J805" t="s">
        <v>22</v>
      </c>
      <c r="K805">
        <v>1548568800</v>
      </c>
      <c r="L805">
        <v>1551506400</v>
      </c>
      <c r="M805" s="9">
        <f t="shared" si="49"/>
        <v>43492.25</v>
      </c>
      <c r="N805" s="9">
        <f t="shared" si="50"/>
        <v>43526.25</v>
      </c>
      <c r="O805" t="b">
        <v>0</v>
      </c>
      <c r="P805" t="b">
        <v>0</v>
      </c>
      <c r="Q805" t="s">
        <v>33</v>
      </c>
      <c r="R805">
        <f t="shared" si="51"/>
        <v>28.012875536480685</v>
      </c>
      <c r="S805" t="str" cm="1">
        <f t="array" ref="S805:T805">_xlfn.TEXTSPLIT(Q805, 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6">
        <f t="shared" si="48"/>
        <v>1.6873076923076924</v>
      </c>
      <c r="G806" t="s">
        <v>20</v>
      </c>
      <c r="H806">
        <v>218</v>
      </c>
      <c r="I806" t="s">
        <v>21</v>
      </c>
      <c r="J806" t="s">
        <v>22</v>
      </c>
      <c r="K806">
        <v>1514872800</v>
      </c>
      <c r="L806">
        <v>1516600800</v>
      </c>
      <c r="M806" s="9">
        <f t="shared" si="49"/>
        <v>43102.25</v>
      </c>
      <c r="N806" s="9">
        <f t="shared" si="50"/>
        <v>43122.25</v>
      </c>
      <c r="O806" t="b">
        <v>0</v>
      </c>
      <c r="P806" t="b">
        <v>0</v>
      </c>
      <c r="Q806" t="s">
        <v>23</v>
      </c>
      <c r="R806">
        <f t="shared" si="51"/>
        <v>32.050458715596328</v>
      </c>
      <c r="S806" t="str" cm="1">
        <f t="array" ref="S806:T806">_xlfn.TEXTSPLIT(Q806, 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6">
        <f t="shared" si="48"/>
        <v>-0.49154639175257731</v>
      </c>
      <c r="G807" t="s">
        <v>14</v>
      </c>
      <c r="H807">
        <v>67</v>
      </c>
      <c r="I807" t="s">
        <v>26</v>
      </c>
      <c r="J807" t="s">
        <v>27</v>
      </c>
      <c r="K807">
        <v>1416031200</v>
      </c>
      <c r="L807">
        <v>1420437600</v>
      </c>
      <c r="M807" s="9">
        <f t="shared" si="49"/>
        <v>41958.25</v>
      </c>
      <c r="N807" s="9">
        <f t="shared" si="50"/>
        <v>42009.25</v>
      </c>
      <c r="O807" t="b">
        <v>0</v>
      </c>
      <c r="P807" t="b">
        <v>0</v>
      </c>
      <c r="Q807" t="s">
        <v>42</v>
      </c>
      <c r="R807">
        <f t="shared" si="51"/>
        <v>73.611940298507463</v>
      </c>
      <c r="S807" t="str" cm="1">
        <f t="array" ref="S807:T807">_xlfn.TEXTSPLIT(Q807, 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6">
        <f t="shared" si="48"/>
        <v>10.802857142857142</v>
      </c>
      <c r="G808" t="s">
        <v>20</v>
      </c>
      <c r="H808">
        <v>76</v>
      </c>
      <c r="I808" t="s">
        <v>21</v>
      </c>
      <c r="J808" t="s">
        <v>22</v>
      </c>
      <c r="K808">
        <v>1330927200</v>
      </c>
      <c r="L808">
        <v>1332997200</v>
      </c>
      <c r="M808" s="9">
        <f t="shared" si="49"/>
        <v>40973.25</v>
      </c>
      <c r="N808" s="9">
        <f t="shared" si="50"/>
        <v>40997.208333333336</v>
      </c>
      <c r="O808" t="b">
        <v>0</v>
      </c>
      <c r="P808" t="b">
        <v>1</v>
      </c>
      <c r="Q808" t="s">
        <v>53</v>
      </c>
      <c r="R808">
        <f t="shared" si="51"/>
        <v>108.71052631578948</v>
      </c>
      <c r="S808" t="str" cm="1">
        <f t="array" ref="S808:T808">_xlfn.TEXTSPLIT(Q808, 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6">
        <f t="shared" si="48"/>
        <v>1.64</v>
      </c>
      <c r="G809" t="s">
        <v>20</v>
      </c>
      <c r="H809">
        <v>43</v>
      </c>
      <c r="I809" t="s">
        <v>21</v>
      </c>
      <c r="J809" t="s">
        <v>22</v>
      </c>
      <c r="K809">
        <v>1571115600</v>
      </c>
      <c r="L809">
        <v>1574920800</v>
      </c>
      <c r="M809" s="9">
        <f t="shared" si="49"/>
        <v>43753.208333333328</v>
      </c>
      <c r="N809" s="9">
        <f t="shared" si="50"/>
        <v>43797.25</v>
      </c>
      <c r="O809" t="b">
        <v>0</v>
      </c>
      <c r="P809" t="b">
        <v>1</v>
      </c>
      <c r="Q809" t="s">
        <v>33</v>
      </c>
      <c r="R809">
        <f t="shared" si="51"/>
        <v>42.97674418604651</v>
      </c>
      <c r="S809" t="str" cm="1">
        <f t="array" ref="S809:T809">_xlfn.TEXTSPLIT(Q809, 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6">
        <f t="shared" si="48"/>
        <v>-0.69557692307692309</v>
      </c>
      <c r="G810" t="s">
        <v>14</v>
      </c>
      <c r="H810">
        <v>19</v>
      </c>
      <c r="I810" t="s">
        <v>21</v>
      </c>
      <c r="J810" t="s">
        <v>22</v>
      </c>
      <c r="K810">
        <v>1463461200</v>
      </c>
      <c r="L810">
        <v>1464930000</v>
      </c>
      <c r="M810" s="9">
        <f t="shared" si="49"/>
        <v>42507.208333333328</v>
      </c>
      <c r="N810" s="9">
        <f t="shared" si="50"/>
        <v>42524.208333333328</v>
      </c>
      <c r="O810" t="b">
        <v>0</v>
      </c>
      <c r="P810" t="b">
        <v>0</v>
      </c>
      <c r="Q810" t="s">
        <v>17</v>
      </c>
      <c r="R810">
        <f t="shared" si="51"/>
        <v>83.315789473684205</v>
      </c>
      <c r="S810" t="str" cm="1">
        <f t="array" ref="S810:T810">_xlfn.TEXTSPLIT(Q810, 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6">
        <f t="shared" si="48"/>
        <v>-0.37119318181818184</v>
      </c>
      <c r="G811" t="s">
        <v>14</v>
      </c>
      <c r="H811">
        <v>2108</v>
      </c>
      <c r="I811" t="s">
        <v>98</v>
      </c>
      <c r="J811" t="s">
        <v>99</v>
      </c>
      <c r="K811">
        <v>1344920400</v>
      </c>
      <c r="L811">
        <v>1345006800</v>
      </c>
      <c r="M811" s="9">
        <f t="shared" si="49"/>
        <v>41135.208333333336</v>
      </c>
      <c r="N811" s="9">
        <f t="shared" si="50"/>
        <v>41136.208333333336</v>
      </c>
      <c r="O811" t="b">
        <v>0</v>
      </c>
      <c r="P811" t="b">
        <v>0</v>
      </c>
      <c r="Q811" t="s">
        <v>42</v>
      </c>
      <c r="R811">
        <f t="shared" si="51"/>
        <v>42</v>
      </c>
      <c r="S811" t="str" cm="1">
        <f t="array" ref="S811:T811">_xlfn.TEXTSPLIT(Q811, 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6">
        <f t="shared" si="48"/>
        <v>0.93125000000000002</v>
      </c>
      <c r="G812" t="s">
        <v>20</v>
      </c>
      <c r="H812">
        <v>221</v>
      </c>
      <c r="I812" t="s">
        <v>21</v>
      </c>
      <c r="J812" t="s">
        <v>22</v>
      </c>
      <c r="K812">
        <v>1511848800</v>
      </c>
      <c r="L812">
        <v>1512712800</v>
      </c>
      <c r="M812" s="9">
        <f t="shared" si="49"/>
        <v>43067.25</v>
      </c>
      <c r="N812" s="9">
        <f t="shared" si="50"/>
        <v>43077.25</v>
      </c>
      <c r="O812" t="b">
        <v>0</v>
      </c>
      <c r="P812" t="b">
        <v>1</v>
      </c>
      <c r="Q812" t="s">
        <v>33</v>
      </c>
      <c r="R812">
        <f t="shared" si="51"/>
        <v>55.927601809954751</v>
      </c>
      <c r="S812" t="str" cm="1">
        <f t="array" ref="S812:T812">_xlfn.TEXTSPLIT(Q812, 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6">
        <f t="shared" si="48"/>
        <v>-0.22897297297297298</v>
      </c>
      <c r="G813" t="s">
        <v>14</v>
      </c>
      <c r="H813">
        <v>679</v>
      </c>
      <c r="I813" t="s">
        <v>21</v>
      </c>
      <c r="J813" t="s">
        <v>22</v>
      </c>
      <c r="K813">
        <v>1452319200</v>
      </c>
      <c r="L813">
        <v>1452492000</v>
      </c>
      <c r="M813" s="9">
        <f t="shared" si="49"/>
        <v>42378.25</v>
      </c>
      <c r="N813" s="9">
        <f t="shared" si="50"/>
        <v>42380.25</v>
      </c>
      <c r="O813" t="b">
        <v>0</v>
      </c>
      <c r="P813" t="b">
        <v>1</v>
      </c>
      <c r="Q813" t="s">
        <v>89</v>
      </c>
      <c r="R813">
        <f t="shared" si="51"/>
        <v>105.03681885125184</v>
      </c>
      <c r="S813" t="str" cm="1">
        <f t="array" ref="S813:T813">_xlfn.TEXTSPLIT(Q813, 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6">
        <f t="shared" si="48"/>
        <v>1.2552763819095478</v>
      </c>
      <c r="G814" t="s">
        <v>20</v>
      </c>
      <c r="H814">
        <v>2805</v>
      </c>
      <c r="I814" t="s">
        <v>15</v>
      </c>
      <c r="J814" t="s">
        <v>16</v>
      </c>
      <c r="K814">
        <v>1523854800</v>
      </c>
      <c r="L814">
        <v>1524286800</v>
      </c>
      <c r="M814" s="9">
        <f t="shared" si="49"/>
        <v>43206.208333333328</v>
      </c>
      <c r="N814" s="9">
        <f t="shared" si="50"/>
        <v>43211.208333333328</v>
      </c>
      <c r="O814" t="b">
        <v>0</v>
      </c>
      <c r="P814" t="b">
        <v>0</v>
      </c>
      <c r="Q814" t="s">
        <v>68</v>
      </c>
      <c r="R814">
        <f t="shared" si="51"/>
        <v>48</v>
      </c>
      <c r="S814" t="str" cm="1">
        <f t="array" ref="S814:T814">_xlfn.TEXTSPLIT(Q814, 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6">
        <f t="shared" si="48"/>
        <v>1.3940625</v>
      </c>
      <c r="G815" t="s">
        <v>20</v>
      </c>
      <c r="H815">
        <v>68</v>
      </c>
      <c r="I815" t="s">
        <v>21</v>
      </c>
      <c r="J815" t="s">
        <v>22</v>
      </c>
      <c r="K815">
        <v>1346043600</v>
      </c>
      <c r="L815">
        <v>1346907600</v>
      </c>
      <c r="M815" s="9">
        <f t="shared" si="49"/>
        <v>41148.208333333336</v>
      </c>
      <c r="N815" s="9">
        <f t="shared" si="50"/>
        <v>41158.208333333336</v>
      </c>
      <c r="O815" t="b">
        <v>0</v>
      </c>
      <c r="P815" t="b">
        <v>0</v>
      </c>
      <c r="Q815" t="s">
        <v>89</v>
      </c>
      <c r="R815">
        <f t="shared" si="51"/>
        <v>112.66176470588235</v>
      </c>
      <c r="S815" t="str" cm="1">
        <f t="array" ref="S815:T815">_xlfn.TEXTSPLIT(Q815, 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6">
        <f t="shared" si="48"/>
        <v>-7.8125E-2</v>
      </c>
      <c r="G816" t="s">
        <v>14</v>
      </c>
      <c r="H816">
        <v>36</v>
      </c>
      <c r="I816" t="s">
        <v>36</v>
      </c>
      <c r="J816" t="s">
        <v>37</v>
      </c>
      <c r="K816">
        <v>1464325200</v>
      </c>
      <c r="L816">
        <v>1464498000</v>
      </c>
      <c r="M816" s="9">
        <f t="shared" si="49"/>
        <v>42517.208333333328</v>
      </c>
      <c r="N816" s="9">
        <f t="shared" si="50"/>
        <v>42519.208333333328</v>
      </c>
      <c r="O816" t="b">
        <v>0</v>
      </c>
      <c r="P816" t="b">
        <v>1</v>
      </c>
      <c r="Q816" t="s">
        <v>23</v>
      </c>
      <c r="R816">
        <f t="shared" si="51"/>
        <v>81.944444444444443</v>
      </c>
      <c r="S816" t="str" cm="1">
        <f t="array" ref="S816:T816">_xlfn.TEXTSPLIT(Q816, 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6">
        <f t="shared" si="48"/>
        <v>0.30233333333333334</v>
      </c>
      <c r="G817" t="s">
        <v>20</v>
      </c>
      <c r="H817">
        <v>183</v>
      </c>
      <c r="I817" t="s">
        <v>15</v>
      </c>
      <c r="J817" t="s">
        <v>16</v>
      </c>
      <c r="K817">
        <v>1511935200</v>
      </c>
      <c r="L817">
        <v>1514181600</v>
      </c>
      <c r="M817" s="9">
        <f t="shared" si="49"/>
        <v>43068.25</v>
      </c>
      <c r="N817" s="9">
        <f t="shared" si="50"/>
        <v>43094.25</v>
      </c>
      <c r="O817" t="b">
        <v>0</v>
      </c>
      <c r="P817" t="b">
        <v>0</v>
      </c>
      <c r="Q817" t="s">
        <v>23</v>
      </c>
      <c r="R817">
        <f t="shared" si="51"/>
        <v>64.049180327868854</v>
      </c>
      <c r="S817" t="str" cm="1">
        <f t="array" ref="S817:T817">_xlfn.TEXTSPLIT(Q817, 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6">
        <f t="shared" si="48"/>
        <v>5.1521739130434785</v>
      </c>
      <c r="G818" t="s">
        <v>20</v>
      </c>
      <c r="H818">
        <v>133</v>
      </c>
      <c r="I818" t="s">
        <v>21</v>
      </c>
      <c r="J818" t="s">
        <v>22</v>
      </c>
      <c r="K818">
        <v>1392012000</v>
      </c>
      <c r="L818">
        <v>1392184800</v>
      </c>
      <c r="M818" s="9">
        <f t="shared" si="49"/>
        <v>41680.25</v>
      </c>
      <c r="N818" s="9">
        <f t="shared" si="50"/>
        <v>41682.25</v>
      </c>
      <c r="O818" t="b">
        <v>1</v>
      </c>
      <c r="P818" t="b">
        <v>1</v>
      </c>
      <c r="Q818" t="s">
        <v>33</v>
      </c>
      <c r="R818">
        <f t="shared" si="51"/>
        <v>106.39097744360902</v>
      </c>
      <c r="S818" t="str" cm="1">
        <f t="array" ref="S818:T818">_xlfn.TEXTSPLIT(Q818, 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6">
        <f t="shared" si="48"/>
        <v>2.687953216374269</v>
      </c>
      <c r="G819" t="s">
        <v>20</v>
      </c>
      <c r="H819">
        <v>2489</v>
      </c>
      <c r="I819" t="s">
        <v>107</v>
      </c>
      <c r="J819" t="s">
        <v>108</v>
      </c>
      <c r="K819">
        <v>1556946000</v>
      </c>
      <c r="L819">
        <v>1559365200</v>
      </c>
      <c r="M819" s="9">
        <f t="shared" si="49"/>
        <v>43589.208333333328</v>
      </c>
      <c r="N819" s="9">
        <f t="shared" si="50"/>
        <v>43617.208333333328</v>
      </c>
      <c r="O819" t="b">
        <v>0</v>
      </c>
      <c r="P819" t="b">
        <v>1</v>
      </c>
      <c r="Q819" t="s">
        <v>68</v>
      </c>
      <c r="R819">
        <f t="shared" si="51"/>
        <v>76.011249497790274</v>
      </c>
      <c r="S819" t="str" cm="1">
        <f t="array" ref="S819:T819">_xlfn.TEXTSPLIT(Q819, 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6">
        <f t="shared" si="48"/>
        <v>9.9485714285714284</v>
      </c>
      <c r="G820" t="s">
        <v>20</v>
      </c>
      <c r="H820">
        <v>69</v>
      </c>
      <c r="I820" t="s">
        <v>21</v>
      </c>
      <c r="J820" t="s">
        <v>22</v>
      </c>
      <c r="K820">
        <v>1548050400</v>
      </c>
      <c r="L820">
        <v>1549173600</v>
      </c>
      <c r="M820" s="9">
        <f t="shared" si="49"/>
        <v>43486.25</v>
      </c>
      <c r="N820" s="9">
        <f t="shared" si="50"/>
        <v>43499.25</v>
      </c>
      <c r="O820" t="b">
        <v>0</v>
      </c>
      <c r="P820" t="b">
        <v>1</v>
      </c>
      <c r="Q820" t="s">
        <v>33</v>
      </c>
      <c r="R820">
        <f t="shared" si="51"/>
        <v>111.07246376811594</v>
      </c>
      <c r="S820" t="str" cm="1">
        <f t="array" ref="S820:T820">_xlfn.TEXTSPLIT(Q820, 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6">
        <f t="shared" si="48"/>
        <v>-0.49337078651685395</v>
      </c>
      <c r="G821" t="s">
        <v>14</v>
      </c>
      <c r="H821">
        <v>47</v>
      </c>
      <c r="I821" t="s">
        <v>21</v>
      </c>
      <c r="J821" t="s">
        <v>22</v>
      </c>
      <c r="K821">
        <v>1353736800</v>
      </c>
      <c r="L821">
        <v>1355032800</v>
      </c>
      <c r="M821" s="9">
        <f t="shared" si="49"/>
        <v>41237.25</v>
      </c>
      <c r="N821" s="9">
        <f t="shared" si="50"/>
        <v>41252.25</v>
      </c>
      <c r="O821" t="b">
        <v>1</v>
      </c>
      <c r="P821" t="b">
        <v>0</v>
      </c>
      <c r="Q821" t="s">
        <v>89</v>
      </c>
      <c r="R821">
        <f t="shared" si="51"/>
        <v>95.936170212765958</v>
      </c>
      <c r="S821" t="str" cm="1">
        <f t="array" ref="S821:T821">_xlfn.TEXTSPLIT(Q821, 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6">
        <f t="shared" si="48"/>
        <v>7.0060000000000002</v>
      </c>
      <c r="G822" t="s">
        <v>20</v>
      </c>
      <c r="H822">
        <v>279</v>
      </c>
      <c r="I822" t="s">
        <v>40</v>
      </c>
      <c r="J822" t="s">
        <v>41</v>
      </c>
      <c r="K822">
        <v>1532840400</v>
      </c>
      <c r="L822">
        <v>1533963600</v>
      </c>
      <c r="M822" s="9">
        <f t="shared" si="49"/>
        <v>43310.208333333328</v>
      </c>
      <c r="N822" s="9">
        <f t="shared" si="50"/>
        <v>43323.208333333328</v>
      </c>
      <c r="O822" t="b">
        <v>0</v>
      </c>
      <c r="P822" t="b">
        <v>1</v>
      </c>
      <c r="Q822" t="s">
        <v>23</v>
      </c>
      <c r="R822">
        <f t="shared" si="51"/>
        <v>43.043010752688176</v>
      </c>
      <c r="S822" t="str" cm="1">
        <f t="array" ref="S822:T822">_xlfn.TEXTSPLIT(Q822, 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6">
        <f t="shared" si="48"/>
        <v>1.9128571428571428</v>
      </c>
      <c r="G823" t="s">
        <v>20</v>
      </c>
      <c r="H823">
        <v>210</v>
      </c>
      <c r="I823" t="s">
        <v>21</v>
      </c>
      <c r="J823" t="s">
        <v>22</v>
      </c>
      <c r="K823">
        <v>1488261600</v>
      </c>
      <c r="L823">
        <v>1489381200</v>
      </c>
      <c r="M823" s="9">
        <f t="shared" si="49"/>
        <v>42794.25</v>
      </c>
      <c r="N823" s="9">
        <f t="shared" si="50"/>
        <v>42807.208333333328</v>
      </c>
      <c r="O823" t="b">
        <v>0</v>
      </c>
      <c r="P823" t="b">
        <v>0</v>
      </c>
      <c r="Q823" t="s">
        <v>42</v>
      </c>
      <c r="R823">
        <f t="shared" si="51"/>
        <v>67.966666666666669</v>
      </c>
      <c r="S823" t="str" cm="1">
        <f t="array" ref="S823:T823">_xlfn.TEXTSPLIT(Q823, 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6">
        <f t="shared" si="48"/>
        <v>2.4996666666666667</v>
      </c>
      <c r="G824" t="s">
        <v>20</v>
      </c>
      <c r="H824">
        <v>2100</v>
      </c>
      <c r="I824" t="s">
        <v>21</v>
      </c>
      <c r="J824" t="s">
        <v>22</v>
      </c>
      <c r="K824">
        <v>1393567200</v>
      </c>
      <c r="L824">
        <v>1395032400</v>
      </c>
      <c r="M824" s="9">
        <f t="shared" si="49"/>
        <v>41698.25</v>
      </c>
      <c r="N824" s="9">
        <f t="shared" si="50"/>
        <v>41715.208333333336</v>
      </c>
      <c r="O824" t="b">
        <v>0</v>
      </c>
      <c r="P824" t="b">
        <v>0</v>
      </c>
      <c r="Q824" t="s">
        <v>23</v>
      </c>
      <c r="R824">
        <f t="shared" si="51"/>
        <v>89.991428571428571</v>
      </c>
      <c r="S824" t="str" cm="1">
        <f t="array" ref="S824:T824">_xlfn.TEXTSPLIT(Q824, 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6">
        <f t="shared" si="48"/>
        <v>2.5707317073170732</v>
      </c>
      <c r="G825" t="s">
        <v>20</v>
      </c>
      <c r="H825">
        <v>252</v>
      </c>
      <c r="I825" t="s">
        <v>21</v>
      </c>
      <c r="J825" t="s">
        <v>22</v>
      </c>
      <c r="K825">
        <v>1410325200</v>
      </c>
      <c r="L825">
        <v>1412485200</v>
      </c>
      <c r="M825" s="9">
        <f t="shared" si="49"/>
        <v>41892.208333333336</v>
      </c>
      <c r="N825" s="9">
        <f t="shared" si="50"/>
        <v>41917.208333333336</v>
      </c>
      <c r="O825" t="b">
        <v>1</v>
      </c>
      <c r="P825" t="b">
        <v>1</v>
      </c>
      <c r="Q825" t="s">
        <v>23</v>
      </c>
      <c r="R825">
        <f t="shared" si="51"/>
        <v>58.095238095238095</v>
      </c>
      <c r="S825" t="str" cm="1">
        <f t="array" ref="S825:T825">_xlfn.TEXTSPLIT(Q825, 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6">
        <f t="shared" si="48"/>
        <v>0.26489411764705884</v>
      </c>
      <c r="G826" t="s">
        <v>20</v>
      </c>
      <c r="H826">
        <v>1280</v>
      </c>
      <c r="I826" t="s">
        <v>21</v>
      </c>
      <c r="J826" t="s">
        <v>22</v>
      </c>
      <c r="K826">
        <v>1276923600</v>
      </c>
      <c r="L826">
        <v>1279688400</v>
      </c>
      <c r="M826" s="9">
        <f t="shared" si="49"/>
        <v>40348.208333333336</v>
      </c>
      <c r="N826" s="9">
        <f t="shared" si="50"/>
        <v>40380.208333333336</v>
      </c>
      <c r="O826" t="b">
        <v>0</v>
      </c>
      <c r="P826" t="b">
        <v>1</v>
      </c>
      <c r="Q826" t="s">
        <v>68</v>
      </c>
      <c r="R826">
        <f t="shared" si="51"/>
        <v>83.996875000000003</v>
      </c>
      <c r="S826" t="str" cm="1">
        <f t="array" ref="S826:T826">_xlfn.TEXTSPLIT(Q826, 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6">
        <f t="shared" si="48"/>
        <v>2.875</v>
      </c>
      <c r="G827" t="s">
        <v>20</v>
      </c>
      <c r="H827">
        <v>157</v>
      </c>
      <c r="I827" t="s">
        <v>40</v>
      </c>
      <c r="J827" t="s">
        <v>41</v>
      </c>
      <c r="K827">
        <v>1500958800</v>
      </c>
      <c r="L827">
        <v>1501995600</v>
      </c>
      <c r="M827" s="9">
        <f t="shared" si="49"/>
        <v>42941.208333333328</v>
      </c>
      <c r="N827" s="9">
        <f t="shared" si="50"/>
        <v>42953.208333333328</v>
      </c>
      <c r="O827" t="b">
        <v>0</v>
      </c>
      <c r="P827" t="b">
        <v>0</v>
      </c>
      <c r="Q827" t="s">
        <v>100</v>
      </c>
      <c r="R827">
        <f t="shared" si="51"/>
        <v>88.853503184713375</v>
      </c>
      <c r="S827" t="str" cm="1">
        <f t="array" ref="S827:T827">_xlfn.TEXTSPLIT(Q827, 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6">
        <f t="shared" si="48"/>
        <v>3.570357142857143</v>
      </c>
      <c r="G828" t="s">
        <v>20</v>
      </c>
      <c r="H828">
        <v>194</v>
      </c>
      <c r="I828" t="s">
        <v>21</v>
      </c>
      <c r="J828" t="s">
        <v>22</v>
      </c>
      <c r="K828">
        <v>1292220000</v>
      </c>
      <c r="L828">
        <v>1294639200</v>
      </c>
      <c r="M828" s="9">
        <f t="shared" si="49"/>
        <v>40525.25</v>
      </c>
      <c r="N828" s="9">
        <f t="shared" si="50"/>
        <v>40553.25</v>
      </c>
      <c r="O828" t="b">
        <v>0</v>
      </c>
      <c r="P828" t="b">
        <v>1</v>
      </c>
      <c r="Q828" t="s">
        <v>33</v>
      </c>
      <c r="R828">
        <f t="shared" si="51"/>
        <v>65.963917525773198</v>
      </c>
      <c r="S828" t="str" cm="1">
        <f t="array" ref="S828:T828">_xlfn.TEXTSPLIT(Q828, 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6">
        <f t="shared" si="48"/>
        <v>1.6669565217391304</v>
      </c>
      <c r="G829" t="s">
        <v>20</v>
      </c>
      <c r="H829">
        <v>82</v>
      </c>
      <c r="I829" t="s">
        <v>26</v>
      </c>
      <c r="J829" t="s">
        <v>27</v>
      </c>
      <c r="K829">
        <v>1304398800</v>
      </c>
      <c r="L829">
        <v>1305435600</v>
      </c>
      <c r="M829" s="9">
        <f t="shared" si="49"/>
        <v>40666.208333333336</v>
      </c>
      <c r="N829" s="9">
        <f t="shared" si="50"/>
        <v>40678.208333333336</v>
      </c>
      <c r="O829" t="b">
        <v>0</v>
      </c>
      <c r="P829" t="b">
        <v>1</v>
      </c>
      <c r="Q829" t="s">
        <v>53</v>
      </c>
      <c r="R829">
        <f t="shared" si="51"/>
        <v>74.804878048780495</v>
      </c>
      <c r="S829" t="str" cm="1">
        <f t="array" ref="S829:T829">_xlfn.TEXTSPLIT(Q829, 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6">
        <f t="shared" si="48"/>
        <v>-0.31</v>
      </c>
      <c r="G830" t="s">
        <v>14</v>
      </c>
      <c r="H830">
        <v>70</v>
      </c>
      <c r="I830" t="s">
        <v>21</v>
      </c>
      <c r="J830" t="s">
        <v>22</v>
      </c>
      <c r="K830">
        <v>1535432400</v>
      </c>
      <c r="L830">
        <v>1537592400</v>
      </c>
      <c r="M830" s="9">
        <f t="shared" si="49"/>
        <v>43340.208333333328</v>
      </c>
      <c r="N830" s="9">
        <f t="shared" si="50"/>
        <v>43365.208333333328</v>
      </c>
      <c r="O830" t="b">
        <v>0</v>
      </c>
      <c r="P830" t="b">
        <v>0</v>
      </c>
      <c r="Q830" t="s">
        <v>33</v>
      </c>
      <c r="R830">
        <f t="shared" si="51"/>
        <v>69.98571428571428</v>
      </c>
      <c r="S830" t="str" cm="1">
        <f t="array" ref="S830:T830">_xlfn.TEXTSPLIT(Q830, 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6">
        <f t="shared" si="48"/>
        <v>-0.48656250000000001</v>
      </c>
      <c r="G831" t="s">
        <v>14</v>
      </c>
      <c r="H831">
        <v>154</v>
      </c>
      <c r="I831" t="s">
        <v>21</v>
      </c>
      <c r="J831" t="s">
        <v>22</v>
      </c>
      <c r="K831">
        <v>1433826000</v>
      </c>
      <c r="L831">
        <v>1435122000</v>
      </c>
      <c r="M831" s="9">
        <f t="shared" si="49"/>
        <v>42164.208333333328</v>
      </c>
      <c r="N831" s="9">
        <f t="shared" si="50"/>
        <v>42179.208333333328</v>
      </c>
      <c r="O831" t="b">
        <v>0</v>
      </c>
      <c r="P831" t="b">
        <v>0</v>
      </c>
      <c r="Q831" t="s">
        <v>33</v>
      </c>
      <c r="R831">
        <f t="shared" si="51"/>
        <v>32.006493506493506</v>
      </c>
      <c r="S831" t="str" cm="1">
        <f t="array" ref="S831:T831">_xlfn.TEXTSPLIT(Q831, 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6">
        <f t="shared" si="48"/>
        <v>-0.9882894736842105</v>
      </c>
      <c r="G832" t="s">
        <v>14</v>
      </c>
      <c r="H832">
        <v>22</v>
      </c>
      <c r="I832" t="s">
        <v>21</v>
      </c>
      <c r="J832" t="s">
        <v>22</v>
      </c>
      <c r="K832">
        <v>1514959200</v>
      </c>
      <c r="L832">
        <v>1520056800</v>
      </c>
      <c r="M832" s="9">
        <f t="shared" si="49"/>
        <v>43103.25</v>
      </c>
      <c r="N832" s="9">
        <f t="shared" si="50"/>
        <v>43162.25</v>
      </c>
      <c r="O832" t="b">
        <v>0</v>
      </c>
      <c r="P832" t="b">
        <v>0</v>
      </c>
      <c r="Q832" t="s">
        <v>33</v>
      </c>
      <c r="R832">
        <f t="shared" si="51"/>
        <v>64.727272727272734</v>
      </c>
      <c r="S832" t="str" cm="1">
        <f t="array" ref="S832:T832">_xlfn.TEXTSPLIT(Q832, 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6">
        <f t="shared" si="48"/>
        <v>8.9773429454170953E-2</v>
      </c>
      <c r="G833" t="s">
        <v>20</v>
      </c>
      <c r="H833">
        <v>4233</v>
      </c>
      <c r="I833" t="s">
        <v>21</v>
      </c>
      <c r="J833" t="s">
        <v>22</v>
      </c>
      <c r="K833">
        <v>1332738000</v>
      </c>
      <c r="L833">
        <v>1335675600</v>
      </c>
      <c r="M833" s="9">
        <f t="shared" si="49"/>
        <v>40994.208333333336</v>
      </c>
      <c r="N833" s="9">
        <f t="shared" si="50"/>
        <v>41028.208333333336</v>
      </c>
      <c r="O833" t="b">
        <v>0</v>
      </c>
      <c r="P833" t="b">
        <v>0</v>
      </c>
      <c r="Q833" t="s">
        <v>122</v>
      </c>
      <c r="R833">
        <f t="shared" si="51"/>
        <v>24.998110087408456</v>
      </c>
      <c r="S833" t="str" cm="1">
        <f t="array" ref="S833:T833">_xlfn.TEXTSPLIT(Q833, 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6">
        <f t="shared" ref="F834:F897" si="52">(E834-D834)/D834</f>
        <v>2.1517592592592591</v>
      </c>
      <c r="G834" t="s">
        <v>20</v>
      </c>
      <c r="H834">
        <v>1297</v>
      </c>
      <c r="I834" t="s">
        <v>36</v>
      </c>
      <c r="J834" t="s">
        <v>37</v>
      </c>
      <c r="K834">
        <v>1445490000</v>
      </c>
      <c r="L834">
        <v>1448431200</v>
      </c>
      <c r="M834" s="9">
        <f t="shared" si="49"/>
        <v>42299.208333333328</v>
      </c>
      <c r="N834" s="9">
        <f t="shared" si="50"/>
        <v>42333.25</v>
      </c>
      <c r="O834" t="b">
        <v>1</v>
      </c>
      <c r="P834" t="b">
        <v>0</v>
      </c>
      <c r="Q834" t="s">
        <v>206</v>
      </c>
      <c r="R834">
        <f t="shared" si="51"/>
        <v>104.97764070932922</v>
      </c>
      <c r="S834" t="str" cm="1">
        <f t="array" ref="S834:T834">_xlfn.TEXTSPLIT(Q834, 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6">
        <f t="shared" si="52"/>
        <v>0.57691176470588235</v>
      </c>
      <c r="G835" t="s">
        <v>20</v>
      </c>
      <c r="H835">
        <v>165</v>
      </c>
      <c r="I835" t="s">
        <v>36</v>
      </c>
      <c r="J835" t="s">
        <v>37</v>
      </c>
      <c r="K835">
        <v>1297663200</v>
      </c>
      <c r="L835">
        <v>1298613600</v>
      </c>
      <c r="M835" s="9">
        <f t="shared" ref="M835:M898" si="53">(((K835/60)/60)/24)+DATE(1970,1,1)</f>
        <v>40588.25</v>
      </c>
      <c r="N835" s="9">
        <f t="shared" ref="N835:N898" si="54">(((L835/60)/60)/24)+DATE(1970,1,1)</f>
        <v>40599.25</v>
      </c>
      <c r="O835" t="b">
        <v>0</v>
      </c>
      <c r="P835" t="b">
        <v>0</v>
      </c>
      <c r="Q835" t="s">
        <v>206</v>
      </c>
      <c r="R835">
        <f t="shared" ref="R835:R898" si="55">IF(H835&gt;0,E835/H835,0)</f>
        <v>64.987878787878785</v>
      </c>
      <c r="S835" t="str" cm="1">
        <f t="array" ref="S835:T835">_xlfn.TEXTSPLIT(Q835, 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6">
        <f t="shared" si="52"/>
        <v>0.53808219178082195</v>
      </c>
      <c r="G836" t="s">
        <v>20</v>
      </c>
      <c r="H836">
        <v>119</v>
      </c>
      <c r="I836" t="s">
        <v>21</v>
      </c>
      <c r="J836" t="s">
        <v>22</v>
      </c>
      <c r="K836">
        <v>1371963600</v>
      </c>
      <c r="L836">
        <v>1372482000</v>
      </c>
      <c r="M836" s="9">
        <f t="shared" si="53"/>
        <v>41448.208333333336</v>
      </c>
      <c r="N836" s="9">
        <f t="shared" si="54"/>
        <v>41454.208333333336</v>
      </c>
      <c r="O836" t="b">
        <v>0</v>
      </c>
      <c r="P836" t="b">
        <v>0</v>
      </c>
      <c r="Q836" t="s">
        <v>33</v>
      </c>
      <c r="R836">
        <f t="shared" si="55"/>
        <v>94.352941176470594</v>
      </c>
      <c r="S836" t="str" cm="1">
        <f t="array" ref="S836:T836">_xlfn.TEXTSPLIT(Q836, 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6">
        <f t="shared" si="52"/>
        <v>-0.10261020881670534</v>
      </c>
      <c r="G837" t="s">
        <v>14</v>
      </c>
      <c r="H837">
        <v>1758</v>
      </c>
      <c r="I837" t="s">
        <v>21</v>
      </c>
      <c r="J837" t="s">
        <v>22</v>
      </c>
      <c r="K837">
        <v>1425103200</v>
      </c>
      <c r="L837">
        <v>1425621600</v>
      </c>
      <c r="M837" s="9">
        <f t="shared" si="53"/>
        <v>42063.25</v>
      </c>
      <c r="N837" s="9">
        <f t="shared" si="54"/>
        <v>42069.25</v>
      </c>
      <c r="O837" t="b">
        <v>0</v>
      </c>
      <c r="P837" t="b">
        <v>0</v>
      </c>
      <c r="Q837" t="s">
        <v>28</v>
      </c>
      <c r="R837">
        <f t="shared" si="55"/>
        <v>44.001706484641637</v>
      </c>
      <c r="S837" t="str" cm="1">
        <f t="array" ref="S837:T837">_xlfn.TEXTSPLIT(Q837, 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6">
        <f t="shared" si="52"/>
        <v>-0.24864197530864199</v>
      </c>
      <c r="G838" t="s">
        <v>14</v>
      </c>
      <c r="H838">
        <v>94</v>
      </c>
      <c r="I838" t="s">
        <v>21</v>
      </c>
      <c r="J838" t="s">
        <v>22</v>
      </c>
      <c r="K838">
        <v>1265349600</v>
      </c>
      <c r="L838">
        <v>1266300000</v>
      </c>
      <c r="M838" s="9">
        <f t="shared" si="53"/>
        <v>40214.25</v>
      </c>
      <c r="N838" s="9">
        <f t="shared" si="54"/>
        <v>40225.25</v>
      </c>
      <c r="O838" t="b">
        <v>0</v>
      </c>
      <c r="P838" t="b">
        <v>0</v>
      </c>
      <c r="Q838" t="s">
        <v>60</v>
      </c>
      <c r="R838">
        <f t="shared" si="55"/>
        <v>64.744680851063833</v>
      </c>
      <c r="S838" t="str" cm="1">
        <f t="array" ref="S838:T838">_xlfn.TEXTSPLIT(Q838, 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6">
        <f t="shared" si="52"/>
        <v>7.5288135593220336</v>
      </c>
      <c r="G839" t="s">
        <v>20</v>
      </c>
      <c r="H839">
        <v>1797</v>
      </c>
      <c r="I839" t="s">
        <v>21</v>
      </c>
      <c r="J839" t="s">
        <v>22</v>
      </c>
      <c r="K839">
        <v>1301202000</v>
      </c>
      <c r="L839">
        <v>1305867600</v>
      </c>
      <c r="M839" s="9">
        <f t="shared" si="53"/>
        <v>40629.208333333336</v>
      </c>
      <c r="N839" s="9">
        <f t="shared" si="54"/>
        <v>40683.208333333336</v>
      </c>
      <c r="O839" t="b">
        <v>0</v>
      </c>
      <c r="P839" t="b">
        <v>0</v>
      </c>
      <c r="Q839" t="s">
        <v>159</v>
      </c>
      <c r="R839">
        <f t="shared" si="55"/>
        <v>84.00667779632721</v>
      </c>
      <c r="S839" t="str" cm="1">
        <f t="array" ref="S839:T839">_xlfn.TEXTSPLIT(Q839, 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6">
        <f t="shared" si="52"/>
        <v>0.38906249999999998</v>
      </c>
      <c r="G840" t="s">
        <v>20</v>
      </c>
      <c r="H840">
        <v>261</v>
      </c>
      <c r="I840" t="s">
        <v>21</v>
      </c>
      <c r="J840" t="s">
        <v>22</v>
      </c>
      <c r="K840">
        <v>1538024400</v>
      </c>
      <c r="L840">
        <v>1538802000</v>
      </c>
      <c r="M840" s="9">
        <f t="shared" si="53"/>
        <v>43370.208333333328</v>
      </c>
      <c r="N840" s="9">
        <f t="shared" si="54"/>
        <v>43379.208333333328</v>
      </c>
      <c r="O840" t="b">
        <v>0</v>
      </c>
      <c r="P840" t="b">
        <v>0</v>
      </c>
      <c r="Q840" t="s">
        <v>33</v>
      </c>
      <c r="R840">
        <f t="shared" si="55"/>
        <v>34.061302681992338</v>
      </c>
      <c r="S840" t="str" cm="1">
        <f t="array" ref="S840:T840">_xlfn.TEXTSPLIT(Q840, 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6">
        <f t="shared" si="52"/>
        <v>0.90181818181818185</v>
      </c>
      <c r="G841" t="s">
        <v>20</v>
      </c>
      <c r="H841">
        <v>157</v>
      </c>
      <c r="I841" t="s">
        <v>21</v>
      </c>
      <c r="J841" t="s">
        <v>22</v>
      </c>
      <c r="K841">
        <v>1395032400</v>
      </c>
      <c r="L841">
        <v>1398920400</v>
      </c>
      <c r="M841" s="9">
        <f t="shared" si="53"/>
        <v>41715.208333333336</v>
      </c>
      <c r="N841" s="9">
        <f t="shared" si="54"/>
        <v>41760.208333333336</v>
      </c>
      <c r="O841" t="b">
        <v>0</v>
      </c>
      <c r="P841" t="b">
        <v>1</v>
      </c>
      <c r="Q841" t="s">
        <v>42</v>
      </c>
      <c r="R841">
        <f t="shared" si="55"/>
        <v>93.273885350318466</v>
      </c>
      <c r="S841" t="str" cm="1">
        <f t="array" ref="S841:T841">_xlfn.TEXTSPLIT(Q841, 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6">
        <f t="shared" si="52"/>
        <v>2.4333619948409286E-3</v>
      </c>
      <c r="G842" t="s">
        <v>20</v>
      </c>
      <c r="H842">
        <v>3533</v>
      </c>
      <c r="I842" t="s">
        <v>21</v>
      </c>
      <c r="J842" t="s">
        <v>22</v>
      </c>
      <c r="K842">
        <v>1405486800</v>
      </c>
      <c r="L842">
        <v>1405659600</v>
      </c>
      <c r="M842" s="9">
        <f t="shared" si="53"/>
        <v>41836.208333333336</v>
      </c>
      <c r="N842" s="9">
        <f t="shared" si="54"/>
        <v>41838.208333333336</v>
      </c>
      <c r="O842" t="b">
        <v>0</v>
      </c>
      <c r="P842" t="b">
        <v>1</v>
      </c>
      <c r="Q842" t="s">
        <v>33</v>
      </c>
      <c r="R842">
        <f t="shared" si="55"/>
        <v>32.998301726577978</v>
      </c>
      <c r="S842" t="str" cm="1">
        <f t="array" ref="S842:T842">_xlfn.TEXTSPLIT(Q842, 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6">
        <f t="shared" si="52"/>
        <v>0.42758241758241761</v>
      </c>
      <c r="G843" t="s">
        <v>20</v>
      </c>
      <c r="H843">
        <v>155</v>
      </c>
      <c r="I843" t="s">
        <v>21</v>
      </c>
      <c r="J843" t="s">
        <v>22</v>
      </c>
      <c r="K843">
        <v>1455861600</v>
      </c>
      <c r="L843">
        <v>1457244000</v>
      </c>
      <c r="M843" s="9">
        <f t="shared" si="53"/>
        <v>42419.25</v>
      </c>
      <c r="N843" s="9">
        <f t="shared" si="54"/>
        <v>42435.25</v>
      </c>
      <c r="O843" t="b">
        <v>0</v>
      </c>
      <c r="P843" t="b">
        <v>0</v>
      </c>
      <c r="Q843" t="s">
        <v>28</v>
      </c>
      <c r="R843">
        <f t="shared" si="55"/>
        <v>83.812903225806451</v>
      </c>
      <c r="S843" t="str" cm="1">
        <f t="array" ref="S843:T843">_xlfn.TEXTSPLIT(Q843, 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6">
        <f t="shared" si="52"/>
        <v>4.6313333333333331</v>
      </c>
      <c r="G844" t="s">
        <v>20</v>
      </c>
      <c r="H844">
        <v>132</v>
      </c>
      <c r="I844" t="s">
        <v>107</v>
      </c>
      <c r="J844" t="s">
        <v>108</v>
      </c>
      <c r="K844">
        <v>1529038800</v>
      </c>
      <c r="L844">
        <v>1529298000</v>
      </c>
      <c r="M844" s="9">
        <f t="shared" si="53"/>
        <v>43266.208333333328</v>
      </c>
      <c r="N844" s="9">
        <f t="shared" si="54"/>
        <v>43269.208333333328</v>
      </c>
      <c r="O844" t="b">
        <v>0</v>
      </c>
      <c r="P844" t="b">
        <v>0</v>
      </c>
      <c r="Q844" t="s">
        <v>65</v>
      </c>
      <c r="R844">
        <f t="shared" si="55"/>
        <v>63.992424242424242</v>
      </c>
      <c r="S844" t="str" cm="1">
        <f t="array" ref="S844:T844">_xlfn.TEXTSPLIT(Q844, 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6">
        <f t="shared" si="52"/>
        <v>-0.69284090909090912</v>
      </c>
      <c r="G845" t="s">
        <v>14</v>
      </c>
      <c r="H845">
        <v>33</v>
      </c>
      <c r="I845" t="s">
        <v>21</v>
      </c>
      <c r="J845" t="s">
        <v>22</v>
      </c>
      <c r="K845">
        <v>1535259600</v>
      </c>
      <c r="L845">
        <v>1535778000</v>
      </c>
      <c r="M845" s="9">
        <f t="shared" si="53"/>
        <v>43338.208333333328</v>
      </c>
      <c r="N845" s="9">
        <f t="shared" si="54"/>
        <v>43344.208333333328</v>
      </c>
      <c r="O845" t="b">
        <v>0</v>
      </c>
      <c r="P845" t="b">
        <v>0</v>
      </c>
      <c r="Q845" t="s">
        <v>122</v>
      </c>
      <c r="R845">
        <f t="shared" si="55"/>
        <v>81.909090909090907</v>
      </c>
      <c r="S845" t="str" cm="1">
        <f t="array" ref="S845:T845">_xlfn.TEXTSPLIT(Q845, 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6">
        <f t="shared" si="52"/>
        <v>-6.0227272727272725E-3</v>
      </c>
      <c r="G846" t="s">
        <v>74</v>
      </c>
      <c r="H846">
        <v>94</v>
      </c>
      <c r="I846" t="s">
        <v>21</v>
      </c>
      <c r="J846" t="s">
        <v>22</v>
      </c>
      <c r="K846">
        <v>1327212000</v>
      </c>
      <c r="L846">
        <v>1327471200</v>
      </c>
      <c r="M846" s="9">
        <f t="shared" si="53"/>
        <v>40930.25</v>
      </c>
      <c r="N846" s="9">
        <f t="shared" si="54"/>
        <v>40933.25</v>
      </c>
      <c r="O846" t="b">
        <v>0</v>
      </c>
      <c r="P846" t="b">
        <v>0</v>
      </c>
      <c r="Q846" t="s">
        <v>42</v>
      </c>
      <c r="R846">
        <f t="shared" si="55"/>
        <v>93.053191489361708</v>
      </c>
      <c r="S846" t="str" cm="1">
        <f t="array" ref="S846:T846">_xlfn.TEXTSPLIT(Q846, 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6">
        <f t="shared" si="52"/>
        <v>0.97549356223175965</v>
      </c>
      <c r="G847" t="s">
        <v>20</v>
      </c>
      <c r="H847">
        <v>1354</v>
      </c>
      <c r="I847" t="s">
        <v>40</v>
      </c>
      <c r="J847" t="s">
        <v>41</v>
      </c>
      <c r="K847">
        <v>1526360400</v>
      </c>
      <c r="L847">
        <v>1529557200</v>
      </c>
      <c r="M847" s="9">
        <f t="shared" si="53"/>
        <v>43235.208333333328</v>
      </c>
      <c r="N847" s="9">
        <f t="shared" si="54"/>
        <v>43272.208333333328</v>
      </c>
      <c r="O847" t="b">
        <v>0</v>
      </c>
      <c r="P847" t="b">
        <v>0</v>
      </c>
      <c r="Q847" t="s">
        <v>28</v>
      </c>
      <c r="R847">
        <f t="shared" si="55"/>
        <v>101.98449039881831</v>
      </c>
      <c r="S847" t="str" cm="1">
        <f t="array" ref="S847:T847">_xlfn.TEXTSPLIT(Q847, 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6">
        <f t="shared" si="52"/>
        <v>4.085</v>
      </c>
      <c r="G848" t="s">
        <v>20</v>
      </c>
      <c r="H848">
        <v>48</v>
      </c>
      <c r="I848" t="s">
        <v>21</v>
      </c>
      <c r="J848" t="s">
        <v>22</v>
      </c>
      <c r="K848">
        <v>1532149200</v>
      </c>
      <c r="L848">
        <v>1535259600</v>
      </c>
      <c r="M848" s="9">
        <f t="shared" si="53"/>
        <v>43302.208333333328</v>
      </c>
      <c r="N848" s="9">
        <f t="shared" si="54"/>
        <v>43338.208333333328</v>
      </c>
      <c r="O848" t="b">
        <v>1</v>
      </c>
      <c r="P848" t="b">
        <v>1</v>
      </c>
      <c r="Q848" t="s">
        <v>28</v>
      </c>
      <c r="R848">
        <f t="shared" si="55"/>
        <v>105.9375</v>
      </c>
      <c r="S848" t="str" cm="1">
        <f t="array" ref="S848:T848">_xlfn.TEXTSPLIT(Q848, 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6">
        <f t="shared" si="52"/>
        <v>1.3774468085106384</v>
      </c>
      <c r="G849" t="s">
        <v>20</v>
      </c>
      <c r="H849">
        <v>110</v>
      </c>
      <c r="I849" t="s">
        <v>21</v>
      </c>
      <c r="J849" t="s">
        <v>22</v>
      </c>
      <c r="K849">
        <v>1515304800</v>
      </c>
      <c r="L849">
        <v>1515564000</v>
      </c>
      <c r="M849" s="9">
        <f t="shared" si="53"/>
        <v>43107.25</v>
      </c>
      <c r="N849" s="9">
        <f t="shared" si="54"/>
        <v>43110.25</v>
      </c>
      <c r="O849" t="b">
        <v>0</v>
      </c>
      <c r="P849" t="b">
        <v>0</v>
      </c>
      <c r="Q849" t="s">
        <v>17</v>
      </c>
      <c r="R849">
        <f t="shared" si="55"/>
        <v>101.58181818181818</v>
      </c>
      <c r="S849" t="str" cm="1">
        <f t="array" ref="S849:T849">_xlfn.TEXTSPLIT(Q849, 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6">
        <f t="shared" si="52"/>
        <v>2.3846875000000001</v>
      </c>
      <c r="G850" t="s">
        <v>20</v>
      </c>
      <c r="H850">
        <v>172</v>
      </c>
      <c r="I850" t="s">
        <v>21</v>
      </c>
      <c r="J850" t="s">
        <v>22</v>
      </c>
      <c r="K850">
        <v>1276318800</v>
      </c>
      <c r="L850">
        <v>1277096400</v>
      </c>
      <c r="M850" s="9">
        <f t="shared" si="53"/>
        <v>40341.208333333336</v>
      </c>
      <c r="N850" s="9">
        <f t="shared" si="54"/>
        <v>40350.208333333336</v>
      </c>
      <c r="O850" t="b">
        <v>0</v>
      </c>
      <c r="P850" t="b">
        <v>0</v>
      </c>
      <c r="Q850" t="s">
        <v>53</v>
      </c>
      <c r="R850">
        <f t="shared" si="55"/>
        <v>62.970930232558139</v>
      </c>
      <c r="S850" t="str" cm="1">
        <f t="array" ref="S850:T850">_xlfn.TEXTSPLIT(Q850, 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6">
        <f t="shared" si="52"/>
        <v>0.33089552238805969</v>
      </c>
      <c r="G851" t="s">
        <v>20</v>
      </c>
      <c r="H851">
        <v>307</v>
      </c>
      <c r="I851" t="s">
        <v>21</v>
      </c>
      <c r="J851" t="s">
        <v>22</v>
      </c>
      <c r="K851">
        <v>1328767200</v>
      </c>
      <c r="L851">
        <v>1329026400</v>
      </c>
      <c r="M851" s="9">
        <f t="shared" si="53"/>
        <v>40948.25</v>
      </c>
      <c r="N851" s="9">
        <f t="shared" si="54"/>
        <v>40951.25</v>
      </c>
      <c r="O851" t="b">
        <v>0</v>
      </c>
      <c r="P851" t="b">
        <v>1</v>
      </c>
      <c r="Q851" t="s">
        <v>60</v>
      </c>
      <c r="R851">
        <f t="shared" si="55"/>
        <v>29.045602605863191</v>
      </c>
      <c r="S851" t="str" cm="1">
        <f t="array" ref="S851:T851">_xlfn.TEXTSPLIT(Q851, 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6">
        <f t="shared" si="52"/>
        <v>-0.99</v>
      </c>
      <c r="G852" t="s">
        <v>14</v>
      </c>
      <c r="H852">
        <v>1</v>
      </c>
      <c r="I852" t="s">
        <v>21</v>
      </c>
      <c r="J852" t="s">
        <v>22</v>
      </c>
      <c r="K852">
        <v>1321682400</v>
      </c>
      <c r="L852">
        <v>1322978400</v>
      </c>
      <c r="M852" s="9">
        <f t="shared" si="53"/>
        <v>40866.25</v>
      </c>
      <c r="N852" s="9">
        <f t="shared" si="54"/>
        <v>40881.25</v>
      </c>
      <c r="O852" t="b">
        <v>1</v>
      </c>
      <c r="P852" t="b">
        <v>0</v>
      </c>
      <c r="Q852" t="s">
        <v>23</v>
      </c>
      <c r="R852">
        <f t="shared" si="55"/>
        <v>1</v>
      </c>
      <c r="S852" t="str" cm="1">
        <f t="array" ref="S852:T852">_xlfn.TEXTSPLIT(Q852, 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6">
        <f t="shared" si="52"/>
        <v>1.0780000000000001</v>
      </c>
      <c r="G853" t="s">
        <v>20</v>
      </c>
      <c r="H853">
        <v>160</v>
      </c>
      <c r="I853" t="s">
        <v>21</v>
      </c>
      <c r="J853" t="s">
        <v>22</v>
      </c>
      <c r="K853">
        <v>1335934800</v>
      </c>
      <c r="L853">
        <v>1338786000</v>
      </c>
      <c r="M853" s="9">
        <f t="shared" si="53"/>
        <v>41031.208333333336</v>
      </c>
      <c r="N853" s="9">
        <f t="shared" si="54"/>
        <v>41064.208333333336</v>
      </c>
      <c r="O853" t="b">
        <v>0</v>
      </c>
      <c r="P853" t="b">
        <v>0</v>
      </c>
      <c r="Q853" t="s">
        <v>50</v>
      </c>
      <c r="R853">
        <f t="shared" si="55"/>
        <v>77.924999999999997</v>
      </c>
      <c r="S853" t="str" cm="1">
        <f t="array" ref="S853:T853">_xlfn.TEXTSPLIT(Q853, 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6">
        <f t="shared" si="52"/>
        <v>-0.48877551020408161</v>
      </c>
      <c r="G854" t="s">
        <v>14</v>
      </c>
      <c r="H854">
        <v>31</v>
      </c>
      <c r="I854" t="s">
        <v>21</v>
      </c>
      <c r="J854" t="s">
        <v>22</v>
      </c>
      <c r="K854">
        <v>1310792400</v>
      </c>
      <c r="L854">
        <v>1311656400</v>
      </c>
      <c r="M854" s="9">
        <f t="shared" si="53"/>
        <v>40740.208333333336</v>
      </c>
      <c r="N854" s="9">
        <f t="shared" si="54"/>
        <v>40750.208333333336</v>
      </c>
      <c r="O854" t="b">
        <v>0</v>
      </c>
      <c r="P854" t="b">
        <v>1</v>
      </c>
      <c r="Q854" t="s">
        <v>89</v>
      </c>
      <c r="R854">
        <f t="shared" si="55"/>
        <v>80.806451612903231</v>
      </c>
      <c r="S854" t="str" cm="1">
        <f t="array" ref="S854:T854">_xlfn.TEXTSPLIT(Q854, 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6">
        <f t="shared" si="52"/>
        <v>5.5205847953216374</v>
      </c>
      <c r="G855" t="s">
        <v>20</v>
      </c>
      <c r="H855">
        <v>1467</v>
      </c>
      <c r="I855" t="s">
        <v>15</v>
      </c>
      <c r="J855" t="s">
        <v>16</v>
      </c>
      <c r="K855">
        <v>1308546000</v>
      </c>
      <c r="L855">
        <v>1308978000</v>
      </c>
      <c r="M855" s="9">
        <f t="shared" si="53"/>
        <v>40714.208333333336</v>
      </c>
      <c r="N855" s="9">
        <f t="shared" si="54"/>
        <v>40719.208333333336</v>
      </c>
      <c r="O855" t="b">
        <v>0</v>
      </c>
      <c r="P855" t="b">
        <v>1</v>
      </c>
      <c r="Q855" t="s">
        <v>60</v>
      </c>
      <c r="R855">
        <f t="shared" si="55"/>
        <v>76.006816632583508</v>
      </c>
      <c r="S855" t="str" cm="1">
        <f t="array" ref="S855:T855">_xlfn.TEXTSPLIT(Q855, 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6">
        <f t="shared" si="52"/>
        <v>0.13630994152046783</v>
      </c>
      <c r="G856" t="s">
        <v>20</v>
      </c>
      <c r="H856">
        <v>2662</v>
      </c>
      <c r="I856" t="s">
        <v>15</v>
      </c>
      <c r="J856" t="s">
        <v>16</v>
      </c>
      <c r="K856">
        <v>1574056800</v>
      </c>
      <c r="L856">
        <v>1576389600</v>
      </c>
      <c r="M856" s="9">
        <f t="shared" si="53"/>
        <v>43787.25</v>
      </c>
      <c r="N856" s="9">
        <f t="shared" si="54"/>
        <v>43814.25</v>
      </c>
      <c r="O856" t="b">
        <v>0</v>
      </c>
      <c r="P856" t="b">
        <v>0</v>
      </c>
      <c r="Q856" t="s">
        <v>119</v>
      </c>
      <c r="R856">
        <f t="shared" si="55"/>
        <v>72.993613824192337</v>
      </c>
      <c r="S856" t="str" cm="1">
        <f t="array" ref="S856:T856">_xlfn.TEXTSPLIT(Q856, 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6">
        <f t="shared" si="52"/>
        <v>2.376068376068376E-2</v>
      </c>
      <c r="G857" t="s">
        <v>20</v>
      </c>
      <c r="H857">
        <v>452</v>
      </c>
      <c r="I857" t="s">
        <v>26</v>
      </c>
      <c r="J857" t="s">
        <v>27</v>
      </c>
      <c r="K857">
        <v>1308373200</v>
      </c>
      <c r="L857">
        <v>1311051600</v>
      </c>
      <c r="M857" s="9">
        <f t="shared" si="53"/>
        <v>40712.208333333336</v>
      </c>
      <c r="N857" s="9">
        <f t="shared" si="54"/>
        <v>40743.208333333336</v>
      </c>
      <c r="O857" t="b">
        <v>0</v>
      </c>
      <c r="P857" t="b">
        <v>0</v>
      </c>
      <c r="Q857" t="s">
        <v>33</v>
      </c>
      <c r="R857">
        <f t="shared" si="55"/>
        <v>53</v>
      </c>
      <c r="S857" t="str" cm="1">
        <f t="array" ref="S857:T857">_xlfn.TEXTSPLIT(Q857, 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6">
        <f t="shared" si="52"/>
        <v>2.5658333333333334</v>
      </c>
      <c r="G858" t="s">
        <v>20</v>
      </c>
      <c r="H858">
        <v>158</v>
      </c>
      <c r="I858" t="s">
        <v>21</v>
      </c>
      <c r="J858" t="s">
        <v>22</v>
      </c>
      <c r="K858">
        <v>1335243600</v>
      </c>
      <c r="L858">
        <v>1336712400</v>
      </c>
      <c r="M858" s="9">
        <f t="shared" si="53"/>
        <v>41023.208333333336</v>
      </c>
      <c r="N858" s="9">
        <f t="shared" si="54"/>
        <v>41040.208333333336</v>
      </c>
      <c r="O858" t="b">
        <v>0</v>
      </c>
      <c r="P858" t="b">
        <v>0</v>
      </c>
      <c r="Q858" t="s">
        <v>17</v>
      </c>
      <c r="R858">
        <f t="shared" si="55"/>
        <v>54.164556962025316</v>
      </c>
      <c r="S858" t="str" cm="1">
        <f t="array" ref="S858:T858">_xlfn.TEXTSPLIT(Q858, 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6">
        <f t="shared" si="52"/>
        <v>0.39867924528301885</v>
      </c>
      <c r="G859" t="s">
        <v>20</v>
      </c>
      <c r="H859">
        <v>225</v>
      </c>
      <c r="I859" t="s">
        <v>98</v>
      </c>
      <c r="J859" t="s">
        <v>99</v>
      </c>
      <c r="K859">
        <v>1328421600</v>
      </c>
      <c r="L859">
        <v>1330408800</v>
      </c>
      <c r="M859" s="9">
        <f t="shared" si="53"/>
        <v>40944.25</v>
      </c>
      <c r="N859" s="9">
        <f t="shared" si="54"/>
        <v>40967.25</v>
      </c>
      <c r="O859" t="b">
        <v>1</v>
      </c>
      <c r="P859" t="b">
        <v>0</v>
      </c>
      <c r="Q859" t="s">
        <v>100</v>
      </c>
      <c r="R859">
        <f t="shared" si="55"/>
        <v>32.946666666666665</v>
      </c>
      <c r="S859" t="str" cm="1">
        <f t="array" ref="S859:T859">_xlfn.TEXTSPLIT(Q859, 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6">
        <f t="shared" si="52"/>
        <v>-0.30549999999999999</v>
      </c>
      <c r="G860" t="s">
        <v>14</v>
      </c>
      <c r="H860">
        <v>35</v>
      </c>
      <c r="I860" t="s">
        <v>21</v>
      </c>
      <c r="J860" t="s">
        <v>22</v>
      </c>
      <c r="K860">
        <v>1524286800</v>
      </c>
      <c r="L860">
        <v>1524891600</v>
      </c>
      <c r="M860" s="9">
        <f t="shared" si="53"/>
        <v>43211.208333333328</v>
      </c>
      <c r="N860" s="9">
        <f t="shared" si="54"/>
        <v>43218.208333333328</v>
      </c>
      <c r="O860" t="b">
        <v>1</v>
      </c>
      <c r="P860" t="b">
        <v>0</v>
      </c>
      <c r="Q860" t="s">
        <v>17</v>
      </c>
      <c r="R860">
        <f t="shared" si="55"/>
        <v>79.371428571428567</v>
      </c>
      <c r="S860" t="str" cm="1">
        <f t="array" ref="S860:T860">_xlfn.TEXTSPLIT(Q860, 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6">
        <f t="shared" si="52"/>
        <v>-0.64465753424657535</v>
      </c>
      <c r="G861" t="s">
        <v>14</v>
      </c>
      <c r="H861">
        <v>63</v>
      </c>
      <c r="I861" t="s">
        <v>21</v>
      </c>
      <c r="J861" t="s">
        <v>22</v>
      </c>
      <c r="K861">
        <v>1362117600</v>
      </c>
      <c r="L861">
        <v>1363669200</v>
      </c>
      <c r="M861" s="9">
        <f t="shared" si="53"/>
        <v>41334.25</v>
      </c>
      <c r="N861" s="9">
        <f t="shared" si="54"/>
        <v>41352.208333333336</v>
      </c>
      <c r="O861" t="b">
        <v>0</v>
      </c>
      <c r="P861" t="b">
        <v>1</v>
      </c>
      <c r="Q861" t="s">
        <v>33</v>
      </c>
      <c r="R861">
        <f t="shared" si="55"/>
        <v>41.174603174603178</v>
      </c>
      <c r="S861" t="str" cm="1">
        <f t="array" ref="S861:T861">_xlfn.TEXTSPLIT(Q861, 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6">
        <f t="shared" si="52"/>
        <v>1.5165</v>
      </c>
      <c r="G862" t="s">
        <v>20</v>
      </c>
      <c r="H862">
        <v>65</v>
      </c>
      <c r="I862" t="s">
        <v>21</v>
      </c>
      <c r="J862" t="s">
        <v>22</v>
      </c>
      <c r="K862">
        <v>1550556000</v>
      </c>
      <c r="L862">
        <v>1551420000</v>
      </c>
      <c r="M862" s="9">
        <f t="shared" si="53"/>
        <v>43515.25</v>
      </c>
      <c r="N862" s="9">
        <f t="shared" si="54"/>
        <v>43525.25</v>
      </c>
      <c r="O862" t="b">
        <v>0</v>
      </c>
      <c r="P862" t="b">
        <v>1</v>
      </c>
      <c r="Q862" t="s">
        <v>65</v>
      </c>
      <c r="R862">
        <f t="shared" si="55"/>
        <v>77.430769230769229</v>
      </c>
      <c r="S862" t="str" cm="1">
        <f t="array" ref="S862:T862">_xlfn.TEXTSPLIT(Q862, 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6">
        <f t="shared" si="52"/>
        <v>5.8749999999999997E-2</v>
      </c>
      <c r="G863" t="s">
        <v>20</v>
      </c>
      <c r="H863">
        <v>163</v>
      </c>
      <c r="I863" t="s">
        <v>21</v>
      </c>
      <c r="J863" t="s">
        <v>22</v>
      </c>
      <c r="K863">
        <v>1269147600</v>
      </c>
      <c r="L863">
        <v>1269838800</v>
      </c>
      <c r="M863" s="9">
        <f t="shared" si="53"/>
        <v>40258.208333333336</v>
      </c>
      <c r="N863" s="9">
        <f t="shared" si="54"/>
        <v>40266.208333333336</v>
      </c>
      <c r="O863" t="b">
        <v>0</v>
      </c>
      <c r="P863" t="b">
        <v>0</v>
      </c>
      <c r="Q863" t="s">
        <v>33</v>
      </c>
      <c r="R863">
        <f t="shared" si="55"/>
        <v>57.159509202453989</v>
      </c>
      <c r="S863" t="str" cm="1">
        <f t="array" ref="S863:T863">_xlfn.TEXTSPLIT(Q863, 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6">
        <f t="shared" si="52"/>
        <v>0.87428571428571433</v>
      </c>
      <c r="G864" t="s">
        <v>20</v>
      </c>
      <c r="H864">
        <v>85</v>
      </c>
      <c r="I864" t="s">
        <v>21</v>
      </c>
      <c r="J864" t="s">
        <v>22</v>
      </c>
      <c r="K864">
        <v>1312174800</v>
      </c>
      <c r="L864">
        <v>1312520400</v>
      </c>
      <c r="M864" s="9">
        <f t="shared" si="53"/>
        <v>40756.208333333336</v>
      </c>
      <c r="N864" s="9">
        <f t="shared" si="54"/>
        <v>40760.208333333336</v>
      </c>
      <c r="O864" t="b">
        <v>0</v>
      </c>
      <c r="P864" t="b">
        <v>0</v>
      </c>
      <c r="Q864" t="s">
        <v>33</v>
      </c>
      <c r="R864">
        <f t="shared" si="55"/>
        <v>77.17647058823529</v>
      </c>
      <c r="S864" t="str" cm="1">
        <f t="array" ref="S864:T864">_xlfn.TEXTSPLIT(Q864, 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6">
        <f t="shared" si="52"/>
        <v>2.8678571428571429</v>
      </c>
      <c r="G865" t="s">
        <v>20</v>
      </c>
      <c r="H865">
        <v>217</v>
      </c>
      <c r="I865" t="s">
        <v>21</v>
      </c>
      <c r="J865" t="s">
        <v>22</v>
      </c>
      <c r="K865">
        <v>1434517200</v>
      </c>
      <c r="L865">
        <v>1436504400</v>
      </c>
      <c r="M865" s="9">
        <f t="shared" si="53"/>
        <v>42172.208333333328</v>
      </c>
      <c r="N865" s="9">
        <f t="shared" si="54"/>
        <v>42195.208333333328</v>
      </c>
      <c r="O865" t="b">
        <v>0</v>
      </c>
      <c r="P865" t="b">
        <v>1</v>
      </c>
      <c r="Q865" t="s">
        <v>269</v>
      </c>
      <c r="R865">
        <f t="shared" si="55"/>
        <v>24.953917050691246</v>
      </c>
      <c r="S865" t="str" cm="1">
        <f t="array" ref="S865:T865">_xlfn.TEXTSPLIT(Q865, 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6">
        <f t="shared" si="52"/>
        <v>2.4707142857142856</v>
      </c>
      <c r="G866" t="s">
        <v>20</v>
      </c>
      <c r="H866">
        <v>150</v>
      </c>
      <c r="I866" t="s">
        <v>21</v>
      </c>
      <c r="J866" t="s">
        <v>22</v>
      </c>
      <c r="K866">
        <v>1471582800</v>
      </c>
      <c r="L866">
        <v>1472014800</v>
      </c>
      <c r="M866" s="9">
        <f t="shared" si="53"/>
        <v>42601.208333333328</v>
      </c>
      <c r="N866" s="9">
        <f t="shared" si="54"/>
        <v>42606.208333333328</v>
      </c>
      <c r="O866" t="b">
        <v>0</v>
      </c>
      <c r="P866" t="b">
        <v>0</v>
      </c>
      <c r="Q866" t="s">
        <v>100</v>
      </c>
      <c r="R866">
        <f t="shared" si="55"/>
        <v>97.18</v>
      </c>
      <c r="S866" t="str" cm="1">
        <f t="array" ref="S866:T866">_xlfn.TEXTSPLIT(Q866, 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6">
        <f t="shared" si="52"/>
        <v>0.8582098765432099</v>
      </c>
      <c r="G867" t="s">
        <v>20</v>
      </c>
      <c r="H867">
        <v>3272</v>
      </c>
      <c r="I867" t="s">
        <v>21</v>
      </c>
      <c r="J867" t="s">
        <v>22</v>
      </c>
      <c r="K867">
        <v>1410757200</v>
      </c>
      <c r="L867">
        <v>1411534800</v>
      </c>
      <c r="M867" s="9">
        <f t="shared" si="53"/>
        <v>41897.208333333336</v>
      </c>
      <c r="N867" s="9">
        <f t="shared" si="54"/>
        <v>41906.208333333336</v>
      </c>
      <c r="O867" t="b">
        <v>0</v>
      </c>
      <c r="P867" t="b">
        <v>0</v>
      </c>
      <c r="Q867" t="s">
        <v>33</v>
      </c>
      <c r="R867">
        <f t="shared" si="55"/>
        <v>46.000916870415651</v>
      </c>
      <c r="S867" t="str" cm="1">
        <f t="array" ref="S867:T867">_xlfn.TEXTSPLIT(Q867, 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6">
        <f t="shared" si="52"/>
        <v>-0.56758752735229756</v>
      </c>
      <c r="G868" t="s">
        <v>74</v>
      </c>
      <c r="H868">
        <v>898</v>
      </c>
      <c r="I868" t="s">
        <v>21</v>
      </c>
      <c r="J868" t="s">
        <v>22</v>
      </c>
      <c r="K868">
        <v>1304830800</v>
      </c>
      <c r="L868">
        <v>1304917200</v>
      </c>
      <c r="M868" s="9">
        <f t="shared" si="53"/>
        <v>40671.208333333336</v>
      </c>
      <c r="N868" s="9">
        <f t="shared" si="54"/>
        <v>40672.208333333336</v>
      </c>
      <c r="O868" t="b">
        <v>0</v>
      </c>
      <c r="P868" t="b">
        <v>0</v>
      </c>
      <c r="Q868" t="s">
        <v>122</v>
      </c>
      <c r="R868">
        <f t="shared" si="55"/>
        <v>88.023385300668153</v>
      </c>
      <c r="S868" t="str" cm="1">
        <f t="array" ref="S868:T868">_xlfn.TEXTSPLIT(Q868, 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6">
        <f t="shared" si="52"/>
        <v>0.62437500000000001</v>
      </c>
      <c r="G869" t="s">
        <v>20</v>
      </c>
      <c r="H869">
        <v>300</v>
      </c>
      <c r="I869" t="s">
        <v>21</v>
      </c>
      <c r="J869" t="s">
        <v>22</v>
      </c>
      <c r="K869">
        <v>1539061200</v>
      </c>
      <c r="L869">
        <v>1539579600</v>
      </c>
      <c r="M869" s="9">
        <f t="shared" si="53"/>
        <v>43382.208333333328</v>
      </c>
      <c r="N869" s="9">
        <f t="shared" si="54"/>
        <v>43388.208333333328</v>
      </c>
      <c r="O869" t="b">
        <v>0</v>
      </c>
      <c r="P869" t="b">
        <v>0</v>
      </c>
      <c r="Q869" t="s">
        <v>17</v>
      </c>
      <c r="R869">
        <f t="shared" si="55"/>
        <v>25.99</v>
      </c>
      <c r="S869" t="str" cm="1">
        <f t="array" ref="S869:T869">_xlfn.TEXTSPLIT(Q869, 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6">
        <f t="shared" si="52"/>
        <v>0.84842857142857142</v>
      </c>
      <c r="G870" t="s">
        <v>20</v>
      </c>
      <c r="H870">
        <v>126</v>
      </c>
      <c r="I870" t="s">
        <v>21</v>
      </c>
      <c r="J870" t="s">
        <v>22</v>
      </c>
      <c r="K870">
        <v>1381554000</v>
      </c>
      <c r="L870">
        <v>1382504400</v>
      </c>
      <c r="M870" s="9">
        <f t="shared" si="53"/>
        <v>41559.208333333336</v>
      </c>
      <c r="N870" s="9">
        <f t="shared" si="54"/>
        <v>41570.208333333336</v>
      </c>
      <c r="O870" t="b">
        <v>0</v>
      </c>
      <c r="P870" t="b">
        <v>0</v>
      </c>
      <c r="Q870" t="s">
        <v>33</v>
      </c>
      <c r="R870">
        <f t="shared" si="55"/>
        <v>102.69047619047619</v>
      </c>
      <c r="S870" t="str" cm="1">
        <f t="array" ref="S870:T870">_xlfn.TEXTSPLIT(Q870, 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6">
        <f t="shared" si="52"/>
        <v>-0.76296479308214948</v>
      </c>
      <c r="G871" t="s">
        <v>14</v>
      </c>
      <c r="H871">
        <v>526</v>
      </c>
      <c r="I871" t="s">
        <v>21</v>
      </c>
      <c r="J871" t="s">
        <v>22</v>
      </c>
      <c r="K871">
        <v>1277096400</v>
      </c>
      <c r="L871">
        <v>1278306000</v>
      </c>
      <c r="M871" s="9">
        <f t="shared" si="53"/>
        <v>40350.208333333336</v>
      </c>
      <c r="N871" s="9">
        <f t="shared" si="54"/>
        <v>40364.208333333336</v>
      </c>
      <c r="O871" t="b">
        <v>0</v>
      </c>
      <c r="P871" t="b">
        <v>0</v>
      </c>
      <c r="Q871" t="s">
        <v>53</v>
      </c>
      <c r="R871">
        <f t="shared" si="55"/>
        <v>72.958174904942965</v>
      </c>
      <c r="S871" t="str" cm="1">
        <f t="array" ref="S871:T871">_xlfn.TEXTSPLIT(Q871, 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6">
        <f t="shared" si="52"/>
        <v>-0.1012987012987013</v>
      </c>
      <c r="G872" t="s">
        <v>14</v>
      </c>
      <c r="H872">
        <v>121</v>
      </c>
      <c r="I872" t="s">
        <v>21</v>
      </c>
      <c r="J872" t="s">
        <v>22</v>
      </c>
      <c r="K872">
        <v>1440392400</v>
      </c>
      <c r="L872">
        <v>1442552400</v>
      </c>
      <c r="M872" s="9">
        <f t="shared" si="53"/>
        <v>42240.208333333328</v>
      </c>
      <c r="N872" s="9">
        <f t="shared" si="54"/>
        <v>42265.208333333328</v>
      </c>
      <c r="O872" t="b">
        <v>0</v>
      </c>
      <c r="P872" t="b">
        <v>0</v>
      </c>
      <c r="Q872" t="s">
        <v>33</v>
      </c>
      <c r="R872">
        <f t="shared" si="55"/>
        <v>57.190082644628099</v>
      </c>
      <c r="S872" t="str" cm="1">
        <f t="array" ref="S872:T872">_xlfn.TEXTSPLIT(Q872, 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6">
        <f t="shared" si="52"/>
        <v>1.7260419580419581</v>
      </c>
      <c r="G873" t="s">
        <v>20</v>
      </c>
      <c r="H873">
        <v>2320</v>
      </c>
      <c r="I873" t="s">
        <v>21</v>
      </c>
      <c r="J873" t="s">
        <v>22</v>
      </c>
      <c r="K873">
        <v>1509512400</v>
      </c>
      <c r="L873">
        <v>1511071200</v>
      </c>
      <c r="M873" s="9">
        <f t="shared" si="53"/>
        <v>43040.208333333328</v>
      </c>
      <c r="N873" s="9">
        <f t="shared" si="54"/>
        <v>43058.25</v>
      </c>
      <c r="O873" t="b">
        <v>0</v>
      </c>
      <c r="P873" t="b">
        <v>1</v>
      </c>
      <c r="Q873" t="s">
        <v>33</v>
      </c>
      <c r="R873">
        <f t="shared" si="55"/>
        <v>84.013793103448279</v>
      </c>
      <c r="S873" t="str" cm="1">
        <f t="array" ref="S873:T873">_xlfn.TEXTSPLIT(Q873, 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6">
        <f t="shared" si="52"/>
        <v>0.70042553191489365</v>
      </c>
      <c r="G874" t="s">
        <v>20</v>
      </c>
      <c r="H874">
        <v>81</v>
      </c>
      <c r="I874" t="s">
        <v>26</v>
      </c>
      <c r="J874" t="s">
        <v>27</v>
      </c>
      <c r="K874">
        <v>1535950800</v>
      </c>
      <c r="L874">
        <v>1536382800</v>
      </c>
      <c r="M874" s="9">
        <f t="shared" si="53"/>
        <v>43346.208333333328</v>
      </c>
      <c r="N874" s="9">
        <f t="shared" si="54"/>
        <v>43351.208333333328</v>
      </c>
      <c r="O874" t="b">
        <v>0</v>
      </c>
      <c r="P874" t="b">
        <v>0</v>
      </c>
      <c r="Q874" t="s">
        <v>474</v>
      </c>
      <c r="R874">
        <f t="shared" si="55"/>
        <v>98.666666666666671</v>
      </c>
      <c r="S874" t="str" cm="1">
        <f t="array" ref="S874:T874">_xlfn.TEXTSPLIT(Q874, 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6">
        <f t="shared" si="52"/>
        <v>0.88285035629453679</v>
      </c>
      <c r="G875" t="s">
        <v>20</v>
      </c>
      <c r="H875">
        <v>1887</v>
      </c>
      <c r="I875" t="s">
        <v>21</v>
      </c>
      <c r="J875" t="s">
        <v>22</v>
      </c>
      <c r="K875">
        <v>1389160800</v>
      </c>
      <c r="L875">
        <v>1389592800</v>
      </c>
      <c r="M875" s="9">
        <f t="shared" si="53"/>
        <v>41647.25</v>
      </c>
      <c r="N875" s="9">
        <f t="shared" si="54"/>
        <v>41652.25</v>
      </c>
      <c r="O875" t="b">
        <v>0</v>
      </c>
      <c r="P875" t="b">
        <v>0</v>
      </c>
      <c r="Q875" t="s">
        <v>122</v>
      </c>
      <c r="R875">
        <f t="shared" si="55"/>
        <v>42.007419183889773</v>
      </c>
      <c r="S875" t="str" cm="1">
        <f t="array" ref="S875:T875">_xlfn.TEXTSPLIT(Q875, 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6">
        <f t="shared" si="52"/>
        <v>2.4693532338308457</v>
      </c>
      <c r="G876" t="s">
        <v>20</v>
      </c>
      <c r="H876">
        <v>4358</v>
      </c>
      <c r="I876" t="s">
        <v>21</v>
      </c>
      <c r="J876" t="s">
        <v>22</v>
      </c>
      <c r="K876">
        <v>1271998800</v>
      </c>
      <c r="L876">
        <v>1275282000</v>
      </c>
      <c r="M876" s="9">
        <f t="shared" si="53"/>
        <v>40291.208333333336</v>
      </c>
      <c r="N876" s="9">
        <f t="shared" si="54"/>
        <v>40329.208333333336</v>
      </c>
      <c r="O876" t="b">
        <v>0</v>
      </c>
      <c r="P876" t="b">
        <v>1</v>
      </c>
      <c r="Q876" t="s">
        <v>122</v>
      </c>
      <c r="R876">
        <f t="shared" si="55"/>
        <v>32.002753556677376</v>
      </c>
      <c r="S876" t="str" cm="1">
        <f t="array" ref="S876:T876">_xlfn.TEXTSPLIT(Q876, 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6">
        <f t="shared" si="52"/>
        <v>-0.3082278481012658</v>
      </c>
      <c r="G877" t="s">
        <v>14</v>
      </c>
      <c r="H877">
        <v>67</v>
      </c>
      <c r="I877" t="s">
        <v>21</v>
      </c>
      <c r="J877" t="s">
        <v>22</v>
      </c>
      <c r="K877">
        <v>1294898400</v>
      </c>
      <c r="L877">
        <v>1294984800</v>
      </c>
      <c r="M877" s="9">
        <f t="shared" si="53"/>
        <v>40556.25</v>
      </c>
      <c r="N877" s="9">
        <f t="shared" si="54"/>
        <v>40557.25</v>
      </c>
      <c r="O877" t="b">
        <v>0</v>
      </c>
      <c r="P877" t="b">
        <v>0</v>
      </c>
      <c r="Q877" t="s">
        <v>23</v>
      </c>
      <c r="R877">
        <f t="shared" si="55"/>
        <v>81.567164179104481</v>
      </c>
      <c r="S877" t="str" cm="1">
        <f t="array" ref="S877:T877">_xlfn.TEXTSPLIT(Q877, 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6">
        <f t="shared" si="52"/>
        <v>-0.74566265060240966</v>
      </c>
      <c r="G878" t="s">
        <v>14</v>
      </c>
      <c r="H878">
        <v>57</v>
      </c>
      <c r="I878" t="s">
        <v>15</v>
      </c>
      <c r="J878" t="s">
        <v>16</v>
      </c>
      <c r="K878">
        <v>1559970000</v>
      </c>
      <c r="L878">
        <v>1562043600</v>
      </c>
      <c r="M878" s="9">
        <f t="shared" si="53"/>
        <v>43624.208333333328</v>
      </c>
      <c r="N878" s="9">
        <f t="shared" si="54"/>
        <v>43648.208333333328</v>
      </c>
      <c r="O878" t="b">
        <v>0</v>
      </c>
      <c r="P878" t="b">
        <v>0</v>
      </c>
      <c r="Q878" t="s">
        <v>122</v>
      </c>
      <c r="R878">
        <f t="shared" si="55"/>
        <v>37.035087719298247</v>
      </c>
      <c r="S878" t="str" cm="1">
        <f t="array" ref="S878:T878">_xlfn.TEXTSPLIT(Q878, 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6">
        <f t="shared" si="52"/>
        <v>-0.22599022004889976</v>
      </c>
      <c r="G879" t="s">
        <v>14</v>
      </c>
      <c r="H879">
        <v>1229</v>
      </c>
      <c r="I879" t="s">
        <v>21</v>
      </c>
      <c r="J879" t="s">
        <v>22</v>
      </c>
      <c r="K879">
        <v>1469509200</v>
      </c>
      <c r="L879">
        <v>1469595600</v>
      </c>
      <c r="M879" s="9">
        <f t="shared" si="53"/>
        <v>42577.208333333328</v>
      </c>
      <c r="N879" s="9">
        <f t="shared" si="54"/>
        <v>42578.208333333328</v>
      </c>
      <c r="O879" t="b">
        <v>0</v>
      </c>
      <c r="P879" t="b">
        <v>0</v>
      </c>
      <c r="Q879" t="s">
        <v>17</v>
      </c>
      <c r="R879">
        <f t="shared" si="55"/>
        <v>103.033360455655</v>
      </c>
      <c r="S879" t="str" cm="1">
        <f t="array" ref="S879:T879">_xlfn.TEXTSPLIT(Q879, 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6">
        <f t="shared" si="52"/>
        <v>-0.62518518518518518</v>
      </c>
      <c r="G880" t="s">
        <v>14</v>
      </c>
      <c r="H880">
        <v>12</v>
      </c>
      <c r="I880" t="s">
        <v>107</v>
      </c>
      <c r="J880" t="s">
        <v>108</v>
      </c>
      <c r="K880">
        <v>1579068000</v>
      </c>
      <c r="L880">
        <v>1581141600</v>
      </c>
      <c r="M880" s="9">
        <f t="shared" si="53"/>
        <v>43845.25</v>
      </c>
      <c r="N880" s="9">
        <f t="shared" si="54"/>
        <v>43869.25</v>
      </c>
      <c r="O880" t="b">
        <v>0</v>
      </c>
      <c r="P880" t="b">
        <v>0</v>
      </c>
      <c r="Q880" t="s">
        <v>148</v>
      </c>
      <c r="R880">
        <f t="shared" si="55"/>
        <v>84.333333333333329</v>
      </c>
      <c r="S880" t="str" cm="1">
        <f t="array" ref="S880:T880">_xlfn.TEXTSPLIT(Q880, 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6">
        <f t="shared" si="52"/>
        <v>4.4379999999999997</v>
      </c>
      <c r="G881" t="s">
        <v>20</v>
      </c>
      <c r="H881">
        <v>53</v>
      </c>
      <c r="I881" t="s">
        <v>21</v>
      </c>
      <c r="J881" t="s">
        <v>22</v>
      </c>
      <c r="K881">
        <v>1487743200</v>
      </c>
      <c r="L881">
        <v>1488520800</v>
      </c>
      <c r="M881" s="9">
        <f t="shared" si="53"/>
        <v>42788.25</v>
      </c>
      <c r="N881" s="9">
        <f t="shared" si="54"/>
        <v>42797.25</v>
      </c>
      <c r="O881" t="b">
        <v>0</v>
      </c>
      <c r="P881" t="b">
        <v>0</v>
      </c>
      <c r="Q881" t="s">
        <v>68</v>
      </c>
      <c r="R881">
        <f t="shared" si="55"/>
        <v>102.60377358490567</v>
      </c>
      <c r="S881" t="str" cm="1">
        <f t="array" ref="S881:T881">_xlfn.TEXTSPLIT(Q881, 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6">
        <f t="shared" si="52"/>
        <v>1.2852189349112426</v>
      </c>
      <c r="G882" t="s">
        <v>20</v>
      </c>
      <c r="H882">
        <v>2414</v>
      </c>
      <c r="I882" t="s">
        <v>21</v>
      </c>
      <c r="J882" t="s">
        <v>22</v>
      </c>
      <c r="K882">
        <v>1563685200</v>
      </c>
      <c r="L882">
        <v>1563858000</v>
      </c>
      <c r="M882" s="9">
        <f t="shared" si="53"/>
        <v>43667.208333333328</v>
      </c>
      <c r="N882" s="9">
        <f t="shared" si="54"/>
        <v>43669.208333333328</v>
      </c>
      <c r="O882" t="b">
        <v>0</v>
      </c>
      <c r="P882" t="b">
        <v>0</v>
      </c>
      <c r="Q882" t="s">
        <v>50</v>
      </c>
      <c r="R882">
        <f t="shared" si="55"/>
        <v>79.992129246064621</v>
      </c>
      <c r="S882" t="str" cm="1">
        <f t="array" ref="S882:T882">_xlfn.TEXTSPLIT(Q882, 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6">
        <f t="shared" si="52"/>
        <v>-0.61051660516605166</v>
      </c>
      <c r="G883" t="s">
        <v>14</v>
      </c>
      <c r="H883">
        <v>452</v>
      </c>
      <c r="I883" t="s">
        <v>21</v>
      </c>
      <c r="J883" t="s">
        <v>22</v>
      </c>
      <c r="K883">
        <v>1436418000</v>
      </c>
      <c r="L883">
        <v>1438923600</v>
      </c>
      <c r="M883" s="9">
        <f t="shared" si="53"/>
        <v>42194.208333333328</v>
      </c>
      <c r="N883" s="9">
        <f t="shared" si="54"/>
        <v>42223.208333333328</v>
      </c>
      <c r="O883" t="b">
        <v>0</v>
      </c>
      <c r="P883" t="b">
        <v>1</v>
      </c>
      <c r="Q883" t="s">
        <v>33</v>
      </c>
      <c r="R883">
        <f t="shared" si="55"/>
        <v>70.055309734513273</v>
      </c>
      <c r="S883" t="str" cm="1">
        <f t="array" ref="S883:T883">_xlfn.TEXTSPLIT(Q883, 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6">
        <f t="shared" si="52"/>
        <v>2.7</v>
      </c>
      <c r="G884" t="s">
        <v>20</v>
      </c>
      <c r="H884">
        <v>80</v>
      </c>
      <c r="I884" t="s">
        <v>21</v>
      </c>
      <c r="J884" t="s">
        <v>22</v>
      </c>
      <c r="K884">
        <v>1421820000</v>
      </c>
      <c r="L884">
        <v>1422165600</v>
      </c>
      <c r="M884" s="9">
        <f t="shared" si="53"/>
        <v>42025.25</v>
      </c>
      <c r="N884" s="9">
        <f t="shared" si="54"/>
        <v>42029.25</v>
      </c>
      <c r="O884" t="b">
        <v>0</v>
      </c>
      <c r="P884" t="b">
        <v>0</v>
      </c>
      <c r="Q884" t="s">
        <v>33</v>
      </c>
      <c r="R884">
        <f t="shared" si="55"/>
        <v>37</v>
      </c>
      <c r="S884" t="str" cm="1">
        <f t="array" ref="S884:T884">_xlfn.TEXTSPLIT(Q884, 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6">
        <f t="shared" si="52"/>
        <v>1.3791176470588236</v>
      </c>
      <c r="G885" t="s">
        <v>20</v>
      </c>
      <c r="H885">
        <v>193</v>
      </c>
      <c r="I885" t="s">
        <v>21</v>
      </c>
      <c r="J885" t="s">
        <v>22</v>
      </c>
      <c r="K885">
        <v>1274763600</v>
      </c>
      <c r="L885">
        <v>1277874000</v>
      </c>
      <c r="M885" s="9">
        <f t="shared" si="53"/>
        <v>40323.208333333336</v>
      </c>
      <c r="N885" s="9">
        <f t="shared" si="54"/>
        <v>40359.208333333336</v>
      </c>
      <c r="O885" t="b">
        <v>0</v>
      </c>
      <c r="P885" t="b">
        <v>0</v>
      </c>
      <c r="Q885" t="s">
        <v>100</v>
      </c>
      <c r="R885">
        <f t="shared" si="55"/>
        <v>41.911917098445599</v>
      </c>
      <c r="S885" t="str" cm="1">
        <f t="array" ref="S885:T885">_xlfn.TEXTSPLIT(Q885, 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6">
        <f t="shared" si="52"/>
        <v>-0.35963700234192036</v>
      </c>
      <c r="G886" t="s">
        <v>14</v>
      </c>
      <c r="H886">
        <v>1886</v>
      </c>
      <c r="I886" t="s">
        <v>21</v>
      </c>
      <c r="J886" t="s">
        <v>22</v>
      </c>
      <c r="K886">
        <v>1399179600</v>
      </c>
      <c r="L886">
        <v>1399352400</v>
      </c>
      <c r="M886" s="9">
        <f t="shared" si="53"/>
        <v>41763.208333333336</v>
      </c>
      <c r="N886" s="9">
        <f t="shared" si="54"/>
        <v>41765.208333333336</v>
      </c>
      <c r="O886" t="b">
        <v>0</v>
      </c>
      <c r="P886" t="b">
        <v>1</v>
      </c>
      <c r="Q886" t="s">
        <v>33</v>
      </c>
      <c r="R886">
        <f t="shared" si="55"/>
        <v>57.992576882290564</v>
      </c>
      <c r="S886" t="str" cm="1">
        <f t="array" ref="S886:T886">_xlfn.TEXTSPLIT(Q886, 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6">
        <f t="shared" si="52"/>
        <v>0.18277777777777779</v>
      </c>
      <c r="G887" t="s">
        <v>20</v>
      </c>
      <c r="H887">
        <v>52</v>
      </c>
      <c r="I887" t="s">
        <v>21</v>
      </c>
      <c r="J887" t="s">
        <v>22</v>
      </c>
      <c r="K887">
        <v>1275800400</v>
      </c>
      <c r="L887">
        <v>1279083600</v>
      </c>
      <c r="M887" s="9">
        <f t="shared" si="53"/>
        <v>40335.208333333336</v>
      </c>
      <c r="N887" s="9">
        <f t="shared" si="54"/>
        <v>40373.208333333336</v>
      </c>
      <c r="O887" t="b">
        <v>0</v>
      </c>
      <c r="P887" t="b">
        <v>0</v>
      </c>
      <c r="Q887" t="s">
        <v>33</v>
      </c>
      <c r="R887">
        <f t="shared" si="55"/>
        <v>40.942307692307693</v>
      </c>
      <c r="S887" t="str" cm="1">
        <f t="array" ref="S887:T887">_xlfn.TEXTSPLIT(Q887, 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6">
        <f t="shared" si="52"/>
        <v>-0.15175962815405047</v>
      </c>
      <c r="G888" t="s">
        <v>14</v>
      </c>
      <c r="H888">
        <v>1825</v>
      </c>
      <c r="I888" t="s">
        <v>21</v>
      </c>
      <c r="J888" t="s">
        <v>22</v>
      </c>
      <c r="K888">
        <v>1282798800</v>
      </c>
      <c r="L888">
        <v>1284354000</v>
      </c>
      <c r="M888" s="9">
        <f t="shared" si="53"/>
        <v>40416.208333333336</v>
      </c>
      <c r="N888" s="9">
        <f t="shared" si="54"/>
        <v>40434.208333333336</v>
      </c>
      <c r="O888" t="b">
        <v>0</v>
      </c>
      <c r="P888" t="b">
        <v>0</v>
      </c>
      <c r="Q888" t="s">
        <v>60</v>
      </c>
      <c r="R888">
        <f t="shared" si="55"/>
        <v>69.9972602739726</v>
      </c>
      <c r="S888" t="str" cm="1">
        <f t="array" ref="S888:T888">_xlfn.TEXTSPLIT(Q888, 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6">
        <f t="shared" si="52"/>
        <v>-0.70653846153846156</v>
      </c>
      <c r="G889" t="s">
        <v>14</v>
      </c>
      <c r="H889">
        <v>31</v>
      </c>
      <c r="I889" t="s">
        <v>21</v>
      </c>
      <c r="J889" t="s">
        <v>22</v>
      </c>
      <c r="K889">
        <v>1437109200</v>
      </c>
      <c r="L889">
        <v>1441170000</v>
      </c>
      <c r="M889" s="9">
        <f t="shared" si="53"/>
        <v>42202.208333333328</v>
      </c>
      <c r="N889" s="9">
        <f t="shared" si="54"/>
        <v>42249.208333333328</v>
      </c>
      <c r="O889" t="b">
        <v>0</v>
      </c>
      <c r="P889" t="b">
        <v>1</v>
      </c>
      <c r="Q889" t="s">
        <v>33</v>
      </c>
      <c r="R889">
        <f t="shared" si="55"/>
        <v>73.838709677419359</v>
      </c>
      <c r="S889" t="str" cm="1">
        <f t="array" ref="S889:T889">_xlfn.TEXTSPLIT(Q889, 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6">
        <f t="shared" si="52"/>
        <v>1.0989655172413793</v>
      </c>
      <c r="G890" t="s">
        <v>20</v>
      </c>
      <c r="H890">
        <v>290</v>
      </c>
      <c r="I890" t="s">
        <v>21</v>
      </c>
      <c r="J890" t="s">
        <v>22</v>
      </c>
      <c r="K890">
        <v>1491886800</v>
      </c>
      <c r="L890">
        <v>1493528400</v>
      </c>
      <c r="M890" s="9">
        <f t="shared" si="53"/>
        <v>42836.208333333328</v>
      </c>
      <c r="N890" s="9">
        <f t="shared" si="54"/>
        <v>42855.208333333328</v>
      </c>
      <c r="O890" t="b">
        <v>0</v>
      </c>
      <c r="P890" t="b">
        <v>0</v>
      </c>
      <c r="Q890" t="s">
        <v>33</v>
      </c>
      <c r="R890">
        <f t="shared" si="55"/>
        <v>41.979310344827589</v>
      </c>
      <c r="S890" t="str" cm="1">
        <f t="array" ref="S890:T890">_xlfn.TEXTSPLIT(Q890, 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6">
        <f t="shared" si="52"/>
        <v>0.69785714285714284</v>
      </c>
      <c r="G891" t="s">
        <v>20</v>
      </c>
      <c r="H891">
        <v>122</v>
      </c>
      <c r="I891" t="s">
        <v>21</v>
      </c>
      <c r="J891" t="s">
        <v>22</v>
      </c>
      <c r="K891">
        <v>1394600400</v>
      </c>
      <c r="L891">
        <v>1395205200</v>
      </c>
      <c r="M891" s="9">
        <f t="shared" si="53"/>
        <v>41710.208333333336</v>
      </c>
      <c r="N891" s="9">
        <f t="shared" si="54"/>
        <v>41717.208333333336</v>
      </c>
      <c r="O891" t="b">
        <v>0</v>
      </c>
      <c r="P891" t="b">
        <v>1</v>
      </c>
      <c r="Q891" t="s">
        <v>50</v>
      </c>
      <c r="R891">
        <f t="shared" si="55"/>
        <v>77.93442622950819</v>
      </c>
      <c r="S891" t="str" cm="1">
        <f t="array" ref="S891:T891">_xlfn.TEXTSPLIT(Q891, 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6">
        <f t="shared" si="52"/>
        <v>0.1595907738095238</v>
      </c>
      <c r="G892" t="s">
        <v>20</v>
      </c>
      <c r="H892">
        <v>1470</v>
      </c>
      <c r="I892" t="s">
        <v>21</v>
      </c>
      <c r="J892" t="s">
        <v>22</v>
      </c>
      <c r="K892">
        <v>1561352400</v>
      </c>
      <c r="L892">
        <v>1561438800</v>
      </c>
      <c r="M892" s="9">
        <f t="shared" si="53"/>
        <v>43640.208333333328</v>
      </c>
      <c r="N892" s="9">
        <f t="shared" si="54"/>
        <v>43641.208333333328</v>
      </c>
      <c r="O892" t="b">
        <v>0</v>
      </c>
      <c r="P892" t="b">
        <v>0</v>
      </c>
      <c r="Q892" t="s">
        <v>60</v>
      </c>
      <c r="R892">
        <f t="shared" si="55"/>
        <v>106.01972789115646</v>
      </c>
      <c r="S892" t="str" cm="1">
        <f t="array" ref="S892:T892">_xlfn.TEXTSPLIT(Q892, 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6">
        <f t="shared" si="52"/>
        <v>1.5860000000000001</v>
      </c>
      <c r="G893" t="s">
        <v>20</v>
      </c>
      <c r="H893">
        <v>165</v>
      </c>
      <c r="I893" t="s">
        <v>15</v>
      </c>
      <c r="J893" t="s">
        <v>16</v>
      </c>
      <c r="K893">
        <v>1322892000</v>
      </c>
      <c r="L893">
        <v>1326693600</v>
      </c>
      <c r="M893" s="9">
        <f t="shared" si="53"/>
        <v>40880.25</v>
      </c>
      <c r="N893" s="9">
        <f t="shared" si="54"/>
        <v>40924.25</v>
      </c>
      <c r="O893" t="b">
        <v>0</v>
      </c>
      <c r="P893" t="b">
        <v>0</v>
      </c>
      <c r="Q893" t="s">
        <v>42</v>
      </c>
      <c r="R893">
        <f t="shared" si="55"/>
        <v>47.018181818181816</v>
      </c>
      <c r="S893" t="str" cm="1">
        <f t="array" ref="S893:T893">_xlfn.TEXTSPLIT(Q893, 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6">
        <f t="shared" si="52"/>
        <v>1.3058333333333334</v>
      </c>
      <c r="G894" t="s">
        <v>20</v>
      </c>
      <c r="H894">
        <v>182</v>
      </c>
      <c r="I894" t="s">
        <v>21</v>
      </c>
      <c r="J894" t="s">
        <v>22</v>
      </c>
      <c r="K894">
        <v>1274418000</v>
      </c>
      <c r="L894">
        <v>1277960400</v>
      </c>
      <c r="M894" s="9">
        <f t="shared" si="53"/>
        <v>40319.208333333336</v>
      </c>
      <c r="N894" s="9">
        <f t="shared" si="54"/>
        <v>40360.208333333336</v>
      </c>
      <c r="O894" t="b">
        <v>0</v>
      </c>
      <c r="P894" t="b">
        <v>0</v>
      </c>
      <c r="Q894" t="s">
        <v>206</v>
      </c>
      <c r="R894">
        <f t="shared" si="55"/>
        <v>76.016483516483518</v>
      </c>
      <c r="S894" t="str" cm="1">
        <f t="array" ref="S894:T894">_xlfn.TEXTSPLIT(Q894, 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6">
        <f t="shared" si="52"/>
        <v>0.28214285714285714</v>
      </c>
      <c r="G895" t="s">
        <v>20</v>
      </c>
      <c r="H895">
        <v>199</v>
      </c>
      <c r="I895" t="s">
        <v>107</v>
      </c>
      <c r="J895" t="s">
        <v>108</v>
      </c>
      <c r="K895">
        <v>1434344400</v>
      </c>
      <c r="L895">
        <v>1434690000</v>
      </c>
      <c r="M895" s="9">
        <f t="shared" si="53"/>
        <v>42170.208333333328</v>
      </c>
      <c r="N895" s="9">
        <f t="shared" si="54"/>
        <v>42174.208333333328</v>
      </c>
      <c r="O895" t="b">
        <v>0</v>
      </c>
      <c r="P895" t="b">
        <v>1</v>
      </c>
      <c r="Q895" t="s">
        <v>42</v>
      </c>
      <c r="R895">
        <f t="shared" si="55"/>
        <v>54.120603015075375</v>
      </c>
      <c r="S895" t="str" cm="1">
        <f t="array" ref="S895:T895">_xlfn.TEXTSPLIT(Q895, 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6">
        <f t="shared" si="52"/>
        <v>0.88705882352941179</v>
      </c>
      <c r="G896" t="s">
        <v>20</v>
      </c>
      <c r="H896">
        <v>56</v>
      </c>
      <c r="I896" t="s">
        <v>40</v>
      </c>
      <c r="J896" t="s">
        <v>41</v>
      </c>
      <c r="K896">
        <v>1373518800</v>
      </c>
      <c r="L896">
        <v>1376110800</v>
      </c>
      <c r="M896" s="9">
        <f t="shared" si="53"/>
        <v>41466.208333333336</v>
      </c>
      <c r="N896" s="9">
        <f t="shared" si="54"/>
        <v>41496.208333333336</v>
      </c>
      <c r="O896" t="b">
        <v>0</v>
      </c>
      <c r="P896" t="b">
        <v>1</v>
      </c>
      <c r="Q896" t="s">
        <v>269</v>
      </c>
      <c r="R896">
        <f t="shared" si="55"/>
        <v>57.285714285714285</v>
      </c>
      <c r="S896" t="str" cm="1">
        <f t="array" ref="S896:T896">_xlfn.TEXTSPLIT(Q896, 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6">
        <f t="shared" si="52"/>
        <v>-0.93048811013767208</v>
      </c>
      <c r="G897" t="s">
        <v>14</v>
      </c>
      <c r="H897">
        <v>107</v>
      </c>
      <c r="I897" t="s">
        <v>21</v>
      </c>
      <c r="J897" t="s">
        <v>22</v>
      </c>
      <c r="K897">
        <v>1517637600</v>
      </c>
      <c r="L897">
        <v>1518415200</v>
      </c>
      <c r="M897" s="9">
        <f t="shared" si="53"/>
        <v>43134.25</v>
      </c>
      <c r="N897" s="9">
        <f t="shared" si="54"/>
        <v>43143.25</v>
      </c>
      <c r="O897" t="b">
        <v>0</v>
      </c>
      <c r="P897" t="b">
        <v>0</v>
      </c>
      <c r="Q897" t="s">
        <v>33</v>
      </c>
      <c r="R897">
        <f t="shared" si="55"/>
        <v>103.81308411214954</v>
      </c>
      <c r="S897" t="str" cm="1">
        <f t="array" ref="S897:T897">_xlfn.TEXTSPLIT(Q897, 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6">
        <f t="shared" ref="F898:F961" si="56">(E898-D898)/D898</f>
        <v>6.7443434343434348</v>
      </c>
      <c r="G898" t="s">
        <v>20</v>
      </c>
      <c r="H898">
        <v>1460</v>
      </c>
      <c r="I898" t="s">
        <v>26</v>
      </c>
      <c r="J898" t="s">
        <v>27</v>
      </c>
      <c r="K898">
        <v>1310619600</v>
      </c>
      <c r="L898">
        <v>1310878800</v>
      </c>
      <c r="M898" s="9">
        <f t="shared" si="53"/>
        <v>40738.208333333336</v>
      </c>
      <c r="N898" s="9">
        <f t="shared" si="54"/>
        <v>40741.208333333336</v>
      </c>
      <c r="O898" t="b">
        <v>0</v>
      </c>
      <c r="P898" t="b">
        <v>1</v>
      </c>
      <c r="Q898" t="s">
        <v>17</v>
      </c>
      <c r="R898">
        <f t="shared" si="55"/>
        <v>105.02602739726028</v>
      </c>
      <c r="S898" t="str" cm="1">
        <f t="array" ref="S898:T898">_xlfn.TEXTSPLIT(Q898, 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6">
        <f t="shared" si="56"/>
        <v>-0.72306818181818178</v>
      </c>
      <c r="G899" t="s">
        <v>14</v>
      </c>
      <c r="H899">
        <v>27</v>
      </c>
      <c r="I899" t="s">
        <v>21</v>
      </c>
      <c r="J899" t="s">
        <v>22</v>
      </c>
      <c r="K899">
        <v>1556427600</v>
      </c>
      <c r="L899">
        <v>1556600400</v>
      </c>
      <c r="M899" s="9">
        <f t="shared" ref="M899:M962" si="57">(((K899/60)/60)/24)+DATE(1970,1,1)</f>
        <v>43583.208333333328</v>
      </c>
      <c r="N899" s="9">
        <f t="shared" ref="N899:N962" si="58">(((L899/60)/60)/24)+DATE(1970,1,1)</f>
        <v>43585.208333333328</v>
      </c>
      <c r="O899" t="b">
        <v>0</v>
      </c>
      <c r="P899" t="b">
        <v>0</v>
      </c>
      <c r="Q899" t="s">
        <v>33</v>
      </c>
      <c r="R899">
        <f t="shared" ref="R899:R962" si="59">IF(H899&gt;0,E899/H899,0)</f>
        <v>90.259259259259252</v>
      </c>
      <c r="S899" t="str" cm="1">
        <f t="array" ref="S899:T899">_xlfn.TEXTSPLIT(Q899, 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6">
        <f t="shared" si="56"/>
        <v>-0.4752037967615857</v>
      </c>
      <c r="G900" t="s">
        <v>14</v>
      </c>
      <c r="H900">
        <v>1221</v>
      </c>
      <c r="I900" t="s">
        <v>21</v>
      </c>
      <c r="J900" t="s">
        <v>22</v>
      </c>
      <c r="K900">
        <v>1576476000</v>
      </c>
      <c r="L900">
        <v>1576994400</v>
      </c>
      <c r="M900" s="9">
        <f t="shared" si="57"/>
        <v>43815.25</v>
      </c>
      <c r="N900" s="9">
        <f t="shared" si="58"/>
        <v>43821.25</v>
      </c>
      <c r="O900" t="b">
        <v>0</v>
      </c>
      <c r="P900" t="b">
        <v>0</v>
      </c>
      <c r="Q900" t="s">
        <v>42</v>
      </c>
      <c r="R900">
        <f t="shared" si="59"/>
        <v>76.978705978705975</v>
      </c>
      <c r="S900" t="str" cm="1">
        <f t="array" ref="S900:T900">_xlfn.TEXTSPLIT(Q900, 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6">
        <f t="shared" si="56"/>
        <v>3.0709677419354837</v>
      </c>
      <c r="G901" t="s">
        <v>20</v>
      </c>
      <c r="H901">
        <v>123</v>
      </c>
      <c r="I901" t="s">
        <v>98</v>
      </c>
      <c r="J901" t="s">
        <v>99</v>
      </c>
      <c r="K901">
        <v>1381122000</v>
      </c>
      <c r="L901">
        <v>1382677200</v>
      </c>
      <c r="M901" s="9">
        <f t="shared" si="57"/>
        <v>41554.208333333336</v>
      </c>
      <c r="N901" s="9">
        <f t="shared" si="58"/>
        <v>41572.208333333336</v>
      </c>
      <c r="O901" t="b">
        <v>0</v>
      </c>
      <c r="P901" t="b">
        <v>0</v>
      </c>
      <c r="Q901" t="s">
        <v>159</v>
      </c>
      <c r="R901">
        <f t="shared" si="59"/>
        <v>102.60162601626017</v>
      </c>
      <c r="S901" t="str" cm="1">
        <f t="array" ref="S901:T901">_xlfn.TEXTSPLIT(Q901, 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6">
        <f t="shared" si="56"/>
        <v>-0.98</v>
      </c>
      <c r="G902" t="s">
        <v>14</v>
      </c>
      <c r="H902">
        <v>1</v>
      </c>
      <c r="I902" t="s">
        <v>21</v>
      </c>
      <c r="J902" t="s">
        <v>22</v>
      </c>
      <c r="K902">
        <v>1411102800</v>
      </c>
      <c r="L902">
        <v>1411189200</v>
      </c>
      <c r="M902" s="9">
        <f t="shared" si="57"/>
        <v>41901.208333333336</v>
      </c>
      <c r="N902" s="9">
        <f t="shared" si="58"/>
        <v>41902.208333333336</v>
      </c>
      <c r="O902" t="b">
        <v>0</v>
      </c>
      <c r="P902" t="b">
        <v>1</v>
      </c>
      <c r="Q902" t="s">
        <v>28</v>
      </c>
      <c r="R902">
        <f t="shared" si="59"/>
        <v>2</v>
      </c>
      <c r="S902" t="str" cm="1">
        <f t="array" ref="S902:T902">_xlfn.TEXTSPLIT(Q902, 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6">
        <f t="shared" si="56"/>
        <v>0.56178571428571433</v>
      </c>
      <c r="G903" t="s">
        <v>20</v>
      </c>
      <c r="H903">
        <v>159</v>
      </c>
      <c r="I903" t="s">
        <v>21</v>
      </c>
      <c r="J903" t="s">
        <v>22</v>
      </c>
      <c r="K903">
        <v>1531803600</v>
      </c>
      <c r="L903">
        <v>1534654800</v>
      </c>
      <c r="M903" s="9">
        <f t="shared" si="57"/>
        <v>43298.208333333328</v>
      </c>
      <c r="N903" s="9">
        <f t="shared" si="58"/>
        <v>43331.208333333328</v>
      </c>
      <c r="O903" t="b">
        <v>0</v>
      </c>
      <c r="P903" t="b">
        <v>1</v>
      </c>
      <c r="Q903" t="s">
        <v>23</v>
      </c>
      <c r="R903">
        <f t="shared" si="59"/>
        <v>55.0062893081761</v>
      </c>
      <c r="S903" t="str" cm="1">
        <f t="array" ref="S903:T903">_xlfn.TEXTSPLIT(Q903, 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6">
        <f t="shared" si="56"/>
        <v>1.5242857142857142</v>
      </c>
      <c r="G904" t="s">
        <v>20</v>
      </c>
      <c r="H904">
        <v>110</v>
      </c>
      <c r="I904" t="s">
        <v>21</v>
      </c>
      <c r="J904" t="s">
        <v>22</v>
      </c>
      <c r="K904">
        <v>1454133600</v>
      </c>
      <c r="L904">
        <v>1457762400</v>
      </c>
      <c r="M904" s="9">
        <f t="shared" si="57"/>
        <v>42399.25</v>
      </c>
      <c r="N904" s="9">
        <f t="shared" si="58"/>
        <v>42441.25</v>
      </c>
      <c r="O904" t="b">
        <v>0</v>
      </c>
      <c r="P904" t="b">
        <v>0</v>
      </c>
      <c r="Q904" t="s">
        <v>28</v>
      </c>
      <c r="R904">
        <f t="shared" si="59"/>
        <v>32.127272727272725</v>
      </c>
      <c r="S904" t="str" cm="1">
        <f t="array" ref="S904:T904">_xlfn.TEXTSPLIT(Q904, 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6">
        <f t="shared" si="56"/>
        <v>-0.98270731707317072</v>
      </c>
      <c r="G905" t="s">
        <v>47</v>
      </c>
      <c r="H905">
        <v>14</v>
      </c>
      <c r="I905" t="s">
        <v>21</v>
      </c>
      <c r="J905" t="s">
        <v>22</v>
      </c>
      <c r="K905">
        <v>1336194000</v>
      </c>
      <c r="L905">
        <v>1337490000</v>
      </c>
      <c r="M905" s="9">
        <f t="shared" si="57"/>
        <v>41034.208333333336</v>
      </c>
      <c r="N905" s="9">
        <f t="shared" si="58"/>
        <v>41049.208333333336</v>
      </c>
      <c r="O905" t="b">
        <v>0</v>
      </c>
      <c r="P905" t="b">
        <v>1</v>
      </c>
      <c r="Q905" t="s">
        <v>68</v>
      </c>
      <c r="R905">
        <f t="shared" si="59"/>
        <v>50.642857142857146</v>
      </c>
      <c r="S905" t="str" cm="1">
        <f t="array" ref="S905:T905">_xlfn.TEXTSPLIT(Q905, 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6">
        <f t="shared" si="56"/>
        <v>-0.87769230769230766</v>
      </c>
      <c r="G906" t="s">
        <v>14</v>
      </c>
      <c r="H906">
        <v>16</v>
      </c>
      <c r="I906" t="s">
        <v>21</v>
      </c>
      <c r="J906" t="s">
        <v>22</v>
      </c>
      <c r="K906">
        <v>1349326800</v>
      </c>
      <c r="L906">
        <v>1349672400</v>
      </c>
      <c r="M906" s="9">
        <f t="shared" si="57"/>
        <v>41186.208333333336</v>
      </c>
      <c r="N906" s="9">
        <f t="shared" si="58"/>
        <v>41190.208333333336</v>
      </c>
      <c r="O906" t="b">
        <v>0</v>
      </c>
      <c r="P906" t="b">
        <v>0</v>
      </c>
      <c r="Q906" t="s">
        <v>133</v>
      </c>
      <c r="R906">
        <f t="shared" si="59"/>
        <v>49.6875</v>
      </c>
      <c r="S906" t="str" cm="1">
        <f t="array" ref="S906:T906">_xlfn.TEXTSPLIT(Q906, 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6">
        <f t="shared" si="56"/>
        <v>0.63987341772151896</v>
      </c>
      <c r="G907" t="s">
        <v>20</v>
      </c>
      <c r="H907">
        <v>236</v>
      </c>
      <c r="I907" t="s">
        <v>21</v>
      </c>
      <c r="J907" t="s">
        <v>22</v>
      </c>
      <c r="K907">
        <v>1379566800</v>
      </c>
      <c r="L907">
        <v>1379826000</v>
      </c>
      <c r="M907" s="9">
        <f t="shared" si="57"/>
        <v>41536.208333333336</v>
      </c>
      <c r="N907" s="9">
        <f t="shared" si="58"/>
        <v>41539.208333333336</v>
      </c>
      <c r="O907" t="b">
        <v>0</v>
      </c>
      <c r="P907" t="b">
        <v>0</v>
      </c>
      <c r="Q907" t="s">
        <v>33</v>
      </c>
      <c r="R907">
        <f t="shared" si="59"/>
        <v>54.894067796610166</v>
      </c>
      <c r="S907" t="str" cm="1">
        <f t="array" ref="S907:T907">_xlfn.TEXTSPLIT(Q907, 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6">
        <f t="shared" si="56"/>
        <v>0.62981818181818183</v>
      </c>
      <c r="G908" t="s">
        <v>20</v>
      </c>
      <c r="H908">
        <v>191</v>
      </c>
      <c r="I908" t="s">
        <v>21</v>
      </c>
      <c r="J908" t="s">
        <v>22</v>
      </c>
      <c r="K908">
        <v>1494651600</v>
      </c>
      <c r="L908">
        <v>1497762000</v>
      </c>
      <c r="M908" s="9">
        <f t="shared" si="57"/>
        <v>42868.208333333328</v>
      </c>
      <c r="N908" s="9">
        <f t="shared" si="58"/>
        <v>42904.208333333328</v>
      </c>
      <c r="O908" t="b">
        <v>1</v>
      </c>
      <c r="P908" t="b">
        <v>1</v>
      </c>
      <c r="Q908" t="s">
        <v>42</v>
      </c>
      <c r="R908">
        <f t="shared" si="59"/>
        <v>46.931937172774866</v>
      </c>
      <c r="S908" t="str" cm="1">
        <f t="array" ref="S908:T908">_xlfn.TEXTSPLIT(Q908, 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6">
        <f t="shared" si="56"/>
        <v>-0.7974725274725275</v>
      </c>
      <c r="G909" t="s">
        <v>14</v>
      </c>
      <c r="H909">
        <v>41</v>
      </c>
      <c r="I909" t="s">
        <v>21</v>
      </c>
      <c r="J909" t="s">
        <v>22</v>
      </c>
      <c r="K909">
        <v>1303880400</v>
      </c>
      <c r="L909">
        <v>1304485200</v>
      </c>
      <c r="M909" s="9">
        <f t="shared" si="57"/>
        <v>40660.208333333336</v>
      </c>
      <c r="N909" s="9">
        <f t="shared" si="58"/>
        <v>40667.208333333336</v>
      </c>
      <c r="O909" t="b">
        <v>0</v>
      </c>
      <c r="P909" t="b">
        <v>0</v>
      </c>
      <c r="Q909" t="s">
        <v>33</v>
      </c>
      <c r="R909">
        <f t="shared" si="59"/>
        <v>44.951219512195124</v>
      </c>
      <c r="S909" t="str" cm="1">
        <f t="array" ref="S909:T909">_xlfn.TEXTSPLIT(Q909, 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6">
        <f t="shared" si="56"/>
        <v>2.1924083769633507</v>
      </c>
      <c r="G910" t="s">
        <v>20</v>
      </c>
      <c r="H910">
        <v>3934</v>
      </c>
      <c r="I910" t="s">
        <v>21</v>
      </c>
      <c r="J910" t="s">
        <v>22</v>
      </c>
      <c r="K910">
        <v>1335934800</v>
      </c>
      <c r="L910">
        <v>1336885200</v>
      </c>
      <c r="M910" s="9">
        <f t="shared" si="57"/>
        <v>41031.208333333336</v>
      </c>
      <c r="N910" s="9">
        <f t="shared" si="58"/>
        <v>41042.208333333336</v>
      </c>
      <c r="O910" t="b">
        <v>0</v>
      </c>
      <c r="P910" t="b">
        <v>0</v>
      </c>
      <c r="Q910" t="s">
        <v>89</v>
      </c>
      <c r="R910">
        <f t="shared" si="59"/>
        <v>30.99898322318251</v>
      </c>
      <c r="S910" t="str" cm="1">
        <f t="array" ref="S910:T910">_xlfn.TEXTSPLIT(Q910, 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6">
        <f t="shared" si="56"/>
        <v>3.7894444444444444</v>
      </c>
      <c r="G911" t="s">
        <v>20</v>
      </c>
      <c r="H911">
        <v>80</v>
      </c>
      <c r="I911" t="s">
        <v>15</v>
      </c>
      <c r="J911" t="s">
        <v>16</v>
      </c>
      <c r="K911">
        <v>1528088400</v>
      </c>
      <c r="L911">
        <v>1530421200</v>
      </c>
      <c r="M911" s="9">
        <f t="shared" si="57"/>
        <v>43255.208333333328</v>
      </c>
      <c r="N911" s="9">
        <f t="shared" si="58"/>
        <v>43282.208333333328</v>
      </c>
      <c r="O911" t="b">
        <v>0</v>
      </c>
      <c r="P911" t="b">
        <v>1</v>
      </c>
      <c r="Q911" t="s">
        <v>33</v>
      </c>
      <c r="R911">
        <f t="shared" si="59"/>
        <v>107.7625</v>
      </c>
      <c r="S911" t="str" cm="1">
        <f t="array" ref="S911:T911">_xlfn.TEXTSPLIT(Q911, 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6">
        <f t="shared" si="56"/>
        <v>-0.80443365695792879</v>
      </c>
      <c r="G912" t="s">
        <v>74</v>
      </c>
      <c r="H912">
        <v>296</v>
      </c>
      <c r="I912" t="s">
        <v>21</v>
      </c>
      <c r="J912" t="s">
        <v>22</v>
      </c>
      <c r="K912">
        <v>1421906400</v>
      </c>
      <c r="L912">
        <v>1421992800</v>
      </c>
      <c r="M912" s="9">
        <f t="shared" si="57"/>
        <v>42026.25</v>
      </c>
      <c r="N912" s="9">
        <f t="shared" si="58"/>
        <v>42027.25</v>
      </c>
      <c r="O912" t="b">
        <v>0</v>
      </c>
      <c r="P912" t="b">
        <v>0</v>
      </c>
      <c r="Q912" t="s">
        <v>33</v>
      </c>
      <c r="R912">
        <f t="shared" si="59"/>
        <v>102.07770270270271</v>
      </c>
      <c r="S912" t="str" cm="1">
        <f t="array" ref="S912:T912">_xlfn.TEXTSPLIT(Q912, 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6">
        <f t="shared" si="56"/>
        <v>0.98948275862068968</v>
      </c>
      <c r="G913" t="s">
        <v>20</v>
      </c>
      <c r="H913">
        <v>462</v>
      </c>
      <c r="I913" t="s">
        <v>21</v>
      </c>
      <c r="J913" t="s">
        <v>22</v>
      </c>
      <c r="K913">
        <v>1568005200</v>
      </c>
      <c r="L913">
        <v>1568178000</v>
      </c>
      <c r="M913" s="9">
        <f t="shared" si="57"/>
        <v>43717.208333333328</v>
      </c>
      <c r="N913" s="9">
        <f t="shared" si="58"/>
        <v>43719.208333333328</v>
      </c>
      <c r="O913" t="b">
        <v>1</v>
      </c>
      <c r="P913" t="b">
        <v>0</v>
      </c>
      <c r="Q913" t="s">
        <v>28</v>
      </c>
      <c r="R913">
        <f t="shared" si="59"/>
        <v>24.976190476190474</v>
      </c>
      <c r="S913" t="str" cm="1">
        <f t="array" ref="S913:T913">_xlfn.TEXTSPLIT(Q913, 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6">
        <f t="shared" si="56"/>
        <v>6.95</v>
      </c>
      <c r="G914" t="s">
        <v>20</v>
      </c>
      <c r="H914">
        <v>179</v>
      </c>
      <c r="I914" t="s">
        <v>21</v>
      </c>
      <c r="J914" t="s">
        <v>22</v>
      </c>
      <c r="K914">
        <v>1346821200</v>
      </c>
      <c r="L914">
        <v>1347944400</v>
      </c>
      <c r="M914" s="9">
        <f t="shared" si="57"/>
        <v>41157.208333333336</v>
      </c>
      <c r="N914" s="9">
        <f t="shared" si="58"/>
        <v>41170.208333333336</v>
      </c>
      <c r="O914" t="b">
        <v>1</v>
      </c>
      <c r="P914" t="b">
        <v>0</v>
      </c>
      <c r="Q914" t="s">
        <v>53</v>
      </c>
      <c r="R914">
        <f t="shared" si="59"/>
        <v>79.944134078212286</v>
      </c>
      <c r="S914" t="str" cm="1">
        <f t="array" ref="S914:T914">_xlfn.TEXTSPLIT(Q914, 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6">
        <f t="shared" si="56"/>
        <v>-0.49378917378917381</v>
      </c>
      <c r="G915" t="s">
        <v>14</v>
      </c>
      <c r="H915">
        <v>523</v>
      </c>
      <c r="I915" t="s">
        <v>26</v>
      </c>
      <c r="J915" t="s">
        <v>27</v>
      </c>
      <c r="K915">
        <v>1557637200</v>
      </c>
      <c r="L915">
        <v>1558760400</v>
      </c>
      <c r="M915" s="9">
        <f t="shared" si="57"/>
        <v>43597.208333333328</v>
      </c>
      <c r="N915" s="9">
        <f t="shared" si="58"/>
        <v>43610.208333333328</v>
      </c>
      <c r="O915" t="b">
        <v>0</v>
      </c>
      <c r="P915" t="b">
        <v>0</v>
      </c>
      <c r="Q915" t="s">
        <v>53</v>
      </c>
      <c r="R915">
        <f t="shared" si="59"/>
        <v>67.946462715105156</v>
      </c>
      <c r="S915" t="str" cm="1">
        <f t="array" ref="S915:T915">_xlfn.TEXTSPLIT(Q915, 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6">
        <f t="shared" si="56"/>
        <v>-0.42562499999999998</v>
      </c>
      <c r="G916" t="s">
        <v>14</v>
      </c>
      <c r="H916">
        <v>141</v>
      </c>
      <c r="I916" t="s">
        <v>40</v>
      </c>
      <c r="J916" t="s">
        <v>41</v>
      </c>
      <c r="K916">
        <v>1375592400</v>
      </c>
      <c r="L916">
        <v>1376629200</v>
      </c>
      <c r="M916" s="9">
        <f t="shared" si="57"/>
        <v>41490.208333333336</v>
      </c>
      <c r="N916" s="9">
        <f t="shared" si="58"/>
        <v>41502.208333333336</v>
      </c>
      <c r="O916" t="b">
        <v>0</v>
      </c>
      <c r="P916" t="b">
        <v>0</v>
      </c>
      <c r="Q916" t="s">
        <v>33</v>
      </c>
      <c r="R916">
        <f t="shared" si="59"/>
        <v>26.070921985815602</v>
      </c>
      <c r="S916" t="str" cm="1">
        <f t="array" ref="S916:T916">_xlfn.TEXTSPLIT(Q916, 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6">
        <f t="shared" si="56"/>
        <v>0.55628276409849087</v>
      </c>
      <c r="G917" t="s">
        <v>20</v>
      </c>
      <c r="H917">
        <v>1866</v>
      </c>
      <c r="I917" t="s">
        <v>40</v>
      </c>
      <c r="J917" t="s">
        <v>41</v>
      </c>
      <c r="K917">
        <v>1503982800</v>
      </c>
      <c r="L917">
        <v>1504760400</v>
      </c>
      <c r="M917" s="9">
        <f t="shared" si="57"/>
        <v>42976.208333333328</v>
      </c>
      <c r="N917" s="9">
        <f t="shared" si="58"/>
        <v>42985.208333333328</v>
      </c>
      <c r="O917" t="b">
        <v>0</v>
      </c>
      <c r="P917" t="b">
        <v>0</v>
      </c>
      <c r="Q917" t="s">
        <v>269</v>
      </c>
      <c r="R917">
        <f t="shared" si="59"/>
        <v>105.0032154340836</v>
      </c>
      <c r="S917" t="str" cm="1">
        <f t="array" ref="S917:T917">_xlfn.TEXTSPLIT(Q917, 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6">
        <f t="shared" si="56"/>
        <v>-0.63702702702702707</v>
      </c>
      <c r="G918" t="s">
        <v>14</v>
      </c>
      <c r="H918">
        <v>52</v>
      </c>
      <c r="I918" t="s">
        <v>21</v>
      </c>
      <c r="J918" t="s">
        <v>22</v>
      </c>
      <c r="K918">
        <v>1418882400</v>
      </c>
      <c r="L918">
        <v>1419660000</v>
      </c>
      <c r="M918" s="9">
        <f t="shared" si="57"/>
        <v>41991.25</v>
      </c>
      <c r="N918" s="9">
        <f t="shared" si="58"/>
        <v>42000.25</v>
      </c>
      <c r="O918" t="b">
        <v>0</v>
      </c>
      <c r="P918" t="b">
        <v>0</v>
      </c>
      <c r="Q918" t="s">
        <v>122</v>
      </c>
      <c r="R918">
        <f t="shared" si="59"/>
        <v>25.826923076923077</v>
      </c>
      <c r="S918" t="str" cm="1">
        <f t="array" ref="S918:T918">_xlfn.TEXTSPLIT(Q918, 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6">
        <f t="shared" si="56"/>
        <v>-0.41749999999999998</v>
      </c>
      <c r="G919" t="s">
        <v>47</v>
      </c>
      <c r="H919">
        <v>27</v>
      </c>
      <c r="I919" t="s">
        <v>40</v>
      </c>
      <c r="J919" t="s">
        <v>41</v>
      </c>
      <c r="K919">
        <v>1309237200</v>
      </c>
      <c r="L919">
        <v>1311310800</v>
      </c>
      <c r="M919" s="9">
        <f t="shared" si="57"/>
        <v>40722.208333333336</v>
      </c>
      <c r="N919" s="9">
        <f t="shared" si="58"/>
        <v>40746.208333333336</v>
      </c>
      <c r="O919" t="b">
        <v>0</v>
      </c>
      <c r="P919" t="b">
        <v>1</v>
      </c>
      <c r="Q919" t="s">
        <v>100</v>
      </c>
      <c r="R919">
        <f t="shared" si="59"/>
        <v>77.666666666666671</v>
      </c>
      <c r="S919" t="str" cm="1">
        <f t="array" ref="S919:T919">_xlfn.TEXTSPLIT(Q919, 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6">
        <f t="shared" si="56"/>
        <v>1.3739473684210526</v>
      </c>
      <c r="G920" t="s">
        <v>20</v>
      </c>
      <c r="H920">
        <v>156</v>
      </c>
      <c r="I920" t="s">
        <v>98</v>
      </c>
      <c r="J920" t="s">
        <v>99</v>
      </c>
      <c r="K920">
        <v>1343365200</v>
      </c>
      <c r="L920">
        <v>1344315600</v>
      </c>
      <c r="M920" s="9">
        <f t="shared" si="57"/>
        <v>41117.208333333336</v>
      </c>
      <c r="N920" s="9">
        <f t="shared" si="58"/>
        <v>41128.208333333336</v>
      </c>
      <c r="O920" t="b">
        <v>0</v>
      </c>
      <c r="P920" t="b">
        <v>0</v>
      </c>
      <c r="Q920" t="s">
        <v>133</v>
      </c>
      <c r="R920">
        <f t="shared" si="59"/>
        <v>57.82692307692308</v>
      </c>
      <c r="S920" t="str" cm="1">
        <f t="array" ref="S920:T920">_xlfn.TEXTSPLIT(Q920, 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6">
        <f t="shared" si="56"/>
        <v>-0.41249999999999998</v>
      </c>
      <c r="G921" t="s">
        <v>14</v>
      </c>
      <c r="H921">
        <v>225</v>
      </c>
      <c r="I921" t="s">
        <v>26</v>
      </c>
      <c r="J921" t="s">
        <v>27</v>
      </c>
      <c r="K921">
        <v>1507957200</v>
      </c>
      <c r="L921">
        <v>1510725600</v>
      </c>
      <c r="M921" s="9">
        <f t="shared" si="57"/>
        <v>43022.208333333328</v>
      </c>
      <c r="N921" s="9">
        <f t="shared" si="58"/>
        <v>43054.25</v>
      </c>
      <c r="O921" t="b">
        <v>0</v>
      </c>
      <c r="P921" t="b">
        <v>1</v>
      </c>
      <c r="Q921" t="s">
        <v>33</v>
      </c>
      <c r="R921">
        <f t="shared" si="59"/>
        <v>92.955555555555549</v>
      </c>
      <c r="S921" t="str" cm="1">
        <f t="array" ref="S921:T921">_xlfn.TEXTSPLIT(Q921, 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6">
        <f t="shared" si="56"/>
        <v>0.82566037735849052</v>
      </c>
      <c r="G922" t="s">
        <v>20</v>
      </c>
      <c r="H922">
        <v>255</v>
      </c>
      <c r="I922" t="s">
        <v>21</v>
      </c>
      <c r="J922" t="s">
        <v>22</v>
      </c>
      <c r="K922">
        <v>1549519200</v>
      </c>
      <c r="L922">
        <v>1551247200</v>
      </c>
      <c r="M922" s="9">
        <f t="shared" si="57"/>
        <v>43503.25</v>
      </c>
      <c r="N922" s="9">
        <f t="shared" si="58"/>
        <v>43523.25</v>
      </c>
      <c r="O922" t="b">
        <v>1</v>
      </c>
      <c r="P922" t="b">
        <v>0</v>
      </c>
      <c r="Q922" t="s">
        <v>71</v>
      </c>
      <c r="R922">
        <f t="shared" si="59"/>
        <v>37.945098039215686</v>
      </c>
      <c r="S922" t="str" cm="1">
        <f t="array" ref="S922:T922">_xlfn.TEXTSPLIT(Q922, 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6">
        <f t="shared" si="56"/>
        <v>-0.99245635910224439</v>
      </c>
      <c r="G923" t="s">
        <v>14</v>
      </c>
      <c r="H923">
        <v>38</v>
      </c>
      <c r="I923" t="s">
        <v>21</v>
      </c>
      <c r="J923" t="s">
        <v>22</v>
      </c>
      <c r="K923">
        <v>1329026400</v>
      </c>
      <c r="L923">
        <v>1330236000</v>
      </c>
      <c r="M923" s="9">
        <f t="shared" si="57"/>
        <v>40951.25</v>
      </c>
      <c r="N923" s="9">
        <f t="shared" si="58"/>
        <v>40965.25</v>
      </c>
      <c r="O923" t="b">
        <v>0</v>
      </c>
      <c r="P923" t="b">
        <v>0</v>
      </c>
      <c r="Q923" t="s">
        <v>28</v>
      </c>
      <c r="R923">
        <f t="shared" si="59"/>
        <v>31.842105263157894</v>
      </c>
      <c r="S923" t="str" cm="1">
        <f t="array" ref="S923:T923">_xlfn.TEXTSPLIT(Q923, 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6">
        <f t="shared" si="56"/>
        <v>0.75953307392996106</v>
      </c>
      <c r="G924" t="s">
        <v>20</v>
      </c>
      <c r="H924">
        <v>2261</v>
      </c>
      <c r="I924" t="s">
        <v>21</v>
      </c>
      <c r="J924" t="s">
        <v>22</v>
      </c>
      <c r="K924">
        <v>1544335200</v>
      </c>
      <c r="L924">
        <v>1545112800</v>
      </c>
      <c r="M924" s="9">
        <f t="shared" si="57"/>
        <v>43443.25</v>
      </c>
      <c r="N924" s="9">
        <f t="shared" si="58"/>
        <v>43452.25</v>
      </c>
      <c r="O924" t="b">
        <v>0</v>
      </c>
      <c r="P924" t="b">
        <v>1</v>
      </c>
      <c r="Q924" t="s">
        <v>319</v>
      </c>
      <c r="R924">
        <f t="shared" si="59"/>
        <v>40</v>
      </c>
      <c r="S924" t="str" cm="1">
        <f t="array" ref="S924:T924">_xlfn.TEXTSPLIT(Q924, 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6">
        <f t="shared" si="56"/>
        <v>1.3788235294117648</v>
      </c>
      <c r="G925" t="s">
        <v>20</v>
      </c>
      <c r="H925">
        <v>40</v>
      </c>
      <c r="I925" t="s">
        <v>21</v>
      </c>
      <c r="J925" t="s">
        <v>22</v>
      </c>
      <c r="K925">
        <v>1279083600</v>
      </c>
      <c r="L925">
        <v>1279170000</v>
      </c>
      <c r="M925" s="9">
        <f t="shared" si="57"/>
        <v>40373.208333333336</v>
      </c>
      <c r="N925" s="9">
        <f t="shared" si="58"/>
        <v>40374.208333333336</v>
      </c>
      <c r="O925" t="b">
        <v>0</v>
      </c>
      <c r="P925" t="b">
        <v>0</v>
      </c>
      <c r="Q925" t="s">
        <v>33</v>
      </c>
      <c r="R925">
        <f t="shared" si="59"/>
        <v>101.1</v>
      </c>
      <c r="S925" t="str" cm="1">
        <f t="array" ref="S925:T925">_xlfn.TEXTSPLIT(Q925, 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6">
        <f t="shared" si="56"/>
        <v>3.8805076142131978</v>
      </c>
      <c r="G926" t="s">
        <v>20</v>
      </c>
      <c r="H926">
        <v>2289</v>
      </c>
      <c r="I926" t="s">
        <v>107</v>
      </c>
      <c r="J926" t="s">
        <v>108</v>
      </c>
      <c r="K926">
        <v>1572498000</v>
      </c>
      <c r="L926">
        <v>1573452000</v>
      </c>
      <c r="M926" s="9">
        <f t="shared" si="57"/>
        <v>43769.208333333328</v>
      </c>
      <c r="N926" s="9">
        <f t="shared" si="58"/>
        <v>43780.25</v>
      </c>
      <c r="O926" t="b">
        <v>0</v>
      </c>
      <c r="P926" t="b">
        <v>0</v>
      </c>
      <c r="Q926" t="s">
        <v>33</v>
      </c>
      <c r="R926">
        <f t="shared" si="59"/>
        <v>84.006989951944078</v>
      </c>
      <c r="S926" t="str" cm="1">
        <f t="array" ref="S926:T926">_xlfn.TEXTSPLIT(Q926, 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6">
        <f t="shared" si="56"/>
        <v>1.2406666666666666</v>
      </c>
      <c r="G927" t="s">
        <v>20</v>
      </c>
      <c r="H927">
        <v>65</v>
      </c>
      <c r="I927" t="s">
        <v>21</v>
      </c>
      <c r="J927" t="s">
        <v>22</v>
      </c>
      <c r="K927">
        <v>1506056400</v>
      </c>
      <c r="L927">
        <v>1507093200</v>
      </c>
      <c r="M927" s="9">
        <f t="shared" si="57"/>
        <v>43000.208333333328</v>
      </c>
      <c r="N927" s="9">
        <f t="shared" si="58"/>
        <v>43012.208333333328</v>
      </c>
      <c r="O927" t="b">
        <v>0</v>
      </c>
      <c r="P927" t="b">
        <v>0</v>
      </c>
      <c r="Q927" t="s">
        <v>33</v>
      </c>
      <c r="R927">
        <f t="shared" si="59"/>
        <v>103.41538461538461</v>
      </c>
      <c r="S927" t="str" cm="1">
        <f t="array" ref="S927:T927">_xlfn.TEXTSPLIT(Q927, 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6">
        <f t="shared" si="56"/>
        <v>-0.81873563218390799</v>
      </c>
      <c r="G928" t="s">
        <v>14</v>
      </c>
      <c r="H928">
        <v>15</v>
      </c>
      <c r="I928" t="s">
        <v>21</v>
      </c>
      <c r="J928" t="s">
        <v>22</v>
      </c>
      <c r="K928">
        <v>1463029200</v>
      </c>
      <c r="L928">
        <v>1463374800</v>
      </c>
      <c r="M928" s="9">
        <f t="shared" si="57"/>
        <v>42502.208333333328</v>
      </c>
      <c r="N928" s="9">
        <f t="shared" si="58"/>
        <v>42506.208333333328</v>
      </c>
      <c r="O928" t="b">
        <v>0</v>
      </c>
      <c r="P928" t="b">
        <v>0</v>
      </c>
      <c r="Q928" t="s">
        <v>17</v>
      </c>
      <c r="R928">
        <f t="shared" si="59"/>
        <v>105.13333333333334</v>
      </c>
      <c r="S928" t="str" cm="1">
        <f t="array" ref="S928:T928">_xlfn.TEXTSPLIT(Q928, 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6">
        <f t="shared" si="56"/>
        <v>-0.54152777777777783</v>
      </c>
      <c r="G929" t="s">
        <v>14</v>
      </c>
      <c r="H929">
        <v>37</v>
      </c>
      <c r="I929" t="s">
        <v>21</v>
      </c>
      <c r="J929" t="s">
        <v>22</v>
      </c>
      <c r="K929">
        <v>1342069200</v>
      </c>
      <c r="L929">
        <v>1344574800</v>
      </c>
      <c r="M929" s="9">
        <f t="shared" si="57"/>
        <v>41102.208333333336</v>
      </c>
      <c r="N929" s="9">
        <f t="shared" si="58"/>
        <v>41131.208333333336</v>
      </c>
      <c r="O929" t="b">
        <v>0</v>
      </c>
      <c r="P929" t="b">
        <v>0</v>
      </c>
      <c r="Q929" t="s">
        <v>33</v>
      </c>
      <c r="R929">
        <f t="shared" si="59"/>
        <v>89.21621621621621</v>
      </c>
      <c r="S929" t="str" cm="1">
        <f t="array" ref="S929:T929">_xlfn.TEXTSPLIT(Q929, 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6">
        <f t="shared" si="56"/>
        <v>0.17315412186379928</v>
      </c>
      <c r="G930" t="s">
        <v>20</v>
      </c>
      <c r="H930">
        <v>3777</v>
      </c>
      <c r="I930" t="s">
        <v>107</v>
      </c>
      <c r="J930" t="s">
        <v>108</v>
      </c>
      <c r="K930">
        <v>1388296800</v>
      </c>
      <c r="L930">
        <v>1389074400</v>
      </c>
      <c r="M930" s="9">
        <f t="shared" si="57"/>
        <v>41637.25</v>
      </c>
      <c r="N930" s="9">
        <f t="shared" si="58"/>
        <v>41646.25</v>
      </c>
      <c r="O930" t="b">
        <v>0</v>
      </c>
      <c r="P930" t="b">
        <v>0</v>
      </c>
      <c r="Q930" t="s">
        <v>28</v>
      </c>
      <c r="R930">
        <f t="shared" si="59"/>
        <v>51.995234312946785</v>
      </c>
      <c r="S930" t="str" cm="1">
        <f t="array" ref="S930:T930">_xlfn.TEXTSPLIT(Q930, 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6">
        <f t="shared" si="56"/>
        <v>1.1730909090909092</v>
      </c>
      <c r="G931" t="s">
        <v>20</v>
      </c>
      <c r="H931">
        <v>184</v>
      </c>
      <c r="I931" t="s">
        <v>40</v>
      </c>
      <c r="J931" t="s">
        <v>41</v>
      </c>
      <c r="K931">
        <v>1493787600</v>
      </c>
      <c r="L931">
        <v>1494997200</v>
      </c>
      <c r="M931" s="9">
        <f t="shared" si="57"/>
        <v>42858.208333333328</v>
      </c>
      <c r="N931" s="9">
        <f t="shared" si="58"/>
        <v>42872.208333333328</v>
      </c>
      <c r="O931" t="b">
        <v>0</v>
      </c>
      <c r="P931" t="b">
        <v>0</v>
      </c>
      <c r="Q931" t="s">
        <v>33</v>
      </c>
      <c r="R931">
        <f t="shared" si="59"/>
        <v>64.956521739130437</v>
      </c>
      <c r="S931" t="str" cm="1">
        <f t="array" ref="S931:T931">_xlfn.TEXTSPLIT(Q931, 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6">
        <f t="shared" si="56"/>
        <v>0.12285714285714286</v>
      </c>
      <c r="G932" t="s">
        <v>20</v>
      </c>
      <c r="H932">
        <v>85</v>
      </c>
      <c r="I932" t="s">
        <v>21</v>
      </c>
      <c r="J932" t="s">
        <v>22</v>
      </c>
      <c r="K932">
        <v>1424844000</v>
      </c>
      <c r="L932">
        <v>1425448800</v>
      </c>
      <c r="M932" s="9">
        <f t="shared" si="57"/>
        <v>42060.25</v>
      </c>
      <c r="N932" s="9">
        <f t="shared" si="58"/>
        <v>42067.25</v>
      </c>
      <c r="O932" t="b">
        <v>0</v>
      </c>
      <c r="P932" t="b">
        <v>1</v>
      </c>
      <c r="Q932" t="s">
        <v>33</v>
      </c>
      <c r="R932">
        <f t="shared" si="59"/>
        <v>46.235294117647058</v>
      </c>
      <c r="S932" t="str" cm="1">
        <f t="array" ref="S932:T932">_xlfn.TEXTSPLIT(Q932, 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6">
        <f t="shared" si="56"/>
        <v>-0.27481012658227849</v>
      </c>
      <c r="G933" t="s">
        <v>14</v>
      </c>
      <c r="H933">
        <v>112</v>
      </c>
      <c r="I933" t="s">
        <v>21</v>
      </c>
      <c r="J933" t="s">
        <v>22</v>
      </c>
      <c r="K933">
        <v>1403931600</v>
      </c>
      <c r="L933">
        <v>1404104400</v>
      </c>
      <c r="M933" s="9">
        <f t="shared" si="57"/>
        <v>41818.208333333336</v>
      </c>
      <c r="N933" s="9">
        <f t="shared" si="58"/>
        <v>41820.208333333336</v>
      </c>
      <c r="O933" t="b">
        <v>0</v>
      </c>
      <c r="P933" t="b">
        <v>1</v>
      </c>
      <c r="Q933" t="s">
        <v>33</v>
      </c>
      <c r="R933">
        <f t="shared" si="59"/>
        <v>51.151785714285715</v>
      </c>
      <c r="S933" t="str" cm="1">
        <f t="array" ref="S933:T933">_xlfn.TEXTSPLIT(Q933, 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6">
        <f t="shared" si="56"/>
        <v>1.1230434782608696</v>
      </c>
      <c r="G934" t="s">
        <v>20</v>
      </c>
      <c r="H934">
        <v>144</v>
      </c>
      <c r="I934" t="s">
        <v>21</v>
      </c>
      <c r="J934" t="s">
        <v>22</v>
      </c>
      <c r="K934">
        <v>1394514000</v>
      </c>
      <c r="L934">
        <v>1394773200</v>
      </c>
      <c r="M934" s="9">
        <f t="shared" si="57"/>
        <v>41709.208333333336</v>
      </c>
      <c r="N934" s="9">
        <f t="shared" si="58"/>
        <v>41712.208333333336</v>
      </c>
      <c r="O934" t="b">
        <v>0</v>
      </c>
      <c r="P934" t="b">
        <v>0</v>
      </c>
      <c r="Q934" t="s">
        <v>23</v>
      </c>
      <c r="R934">
        <f t="shared" si="59"/>
        <v>33.909722222222221</v>
      </c>
      <c r="S934" t="str" cm="1">
        <f t="array" ref="S934:T934">_xlfn.TEXTSPLIT(Q934, 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6">
        <f t="shared" si="56"/>
        <v>1.3974657534246575</v>
      </c>
      <c r="G935" t="s">
        <v>20</v>
      </c>
      <c r="H935">
        <v>1902</v>
      </c>
      <c r="I935" t="s">
        <v>21</v>
      </c>
      <c r="J935" t="s">
        <v>22</v>
      </c>
      <c r="K935">
        <v>1365397200</v>
      </c>
      <c r="L935">
        <v>1366520400</v>
      </c>
      <c r="M935" s="9">
        <f t="shared" si="57"/>
        <v>41372.208333333336</v>
      </c>
      <c r="N935" s="9">
        <f t="shared" si="58"/>
        <v>41385.208333333336</v>
      </c>
      <c r="O935" t="b">
        <v>0</v>
      </c>
      <c r="P935" t="b">
        <v>0</v>
      </c>
      <c r="Q935" t="s">
        <v>33</v>
      </c>
      <c r="R935">
        <f t="shared" si="59"/>
        <v>92.016298633017882</v>
      </c>
      <c r="S935" t="str" cm="1">
        <f t="array" ref="S935:T935">_xlfn.TEXTSPLIT(Q935, 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6">
        <f t="shared" si="56"/>
        <v>0.8193548387096774</v>
      </c>
      <c r="G936" t="s">
        <v>20</v>
      </c>
      <c r="H936">
        <v>105</v>
      </c>
      <c r="I936" t="s">
        <v>21</v>
      </c>
      <c r="J936" t="s">
        <v>22</v>
      </c>
      <c r="K936">
        <v>1456120800</v>
      </c>
      <c r="L936">
        <v>1456639200</v>
      </c>
      <c r="M936" s="9">
        <f t="shared" si="57"/>
        <v>42422.25</v>
      </c>
      <c r="N936" s="9">
        <f t="shared" si="58"/>
        <v>42428.25</v>
      </c>
      <c r="O936" t="b">
        <v>0</v>
      </c>
      <c r="P936" t="b">
        <v>0</v>
      </c>
      <c r="Q936" t="s">
        <v>33</v>
      </c>
      <c r="R936">
        <f t="shared" si="59"/>
        <v>107.42857142857143</v>
      </c>
      <c r="S936" t="str" cm="1">
        <f t="array" ref="S936:T936">_xlfn.TEXTSPLIT(Q936, 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6">
        <f t="shared" si="56"/>
        <v>0.64131147540983602</v>
      </c>
      <c r="G937" t="s">
        <v>20</v>
      </c>
      <c r="H937">
        <v>132</v>
      </c>
      <c r="I937" t="s">
        <v>21</v>
      </c>
      <c r="J937" t="s">
        <v>22</v>
      </c>
      <c r="K937">
        <v>1437714000</v>
      </c>
      <c r="L937">
        <v>1438318800</v>
      </c>
      <c r="M937" s="9">
        <f t="shared" si="57"/>
        <v>42209.208333333328</v>
      </c>
      <c r="N937" s="9">
        <f t="shared" si="58"/>
        <v>42216.208333333328</v>
      </c>
      <c r="O937" t="b">
        <v>0</v>
      </c>
      <c r="P937" t="b">
        <v>0</v>
      </c>
      <c r="Q937" t="s">
        <v>33</v>
      </c>
      <c r="R937">
        <f t="shared" si="59"/>
        <v>75.848484848484844</v>
      </c>
      <c r="S937" t="str" cm="1">
        <f t="array" ref="S937:T937">_xlfn.TEXTSPLIT(Q937, 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6">
        <f t="shared" si="56"/>
        <v>-0.98362403100775198</v>
      </c>
      <c r="G938" t="s">
        <v>14</v>
      </c>
      <c r="H938">
        <v>21</v>
      </c>
      <c r="I938" t="s">
        <v>21</v>
      </c>
      <c r="J938" t="s">
        <v>22</v>
      </c>
      <c r="K938">
        <v>1563771600</v>
      </c>
      <c r="L938">
        <v>1564030800</v>
      </c>
      <c r="M938" s="9">
        <f t="shared" si="57"/>
        <v>43668.208333333328</v>
      </c>
      <c r="N938" s="9">
        <f t="shared" si="58"/>
        <v>43671.208333333328</v>
      </c>
      <c r="O938" t="b">
        <v>1</v>
      </c>
      <c r="P938" t="b">
        <v>0</v>
      </c>
      <c r="Q938" t="s">
        <v>33</v>
      </c>
      <c r="R938">
        <f t="shared" si="59"/>
        <v>80.476190476190482</v>
      </c>
      <c r="S938" t="str" cm="1">
        <f t="array" ref="S938:T938">_xlfn.TEXTSPLIT(Q938, 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6">
        <f t="shared" si="56"/>
        <v>-0.50356140350877188</v>
      </c>
      <c r="G939" t="s">
        <v>74</v>
      </c>
      <c r="H939">
        <v>976</v>
      </c>
      <c r="I939" t="s">
        <v>21</v>
      </c>
      <c r="J939" t="s">
        <v>22</v>
      </c>
      <c r="K939">
        <v>1448517600</v>
      </c>
      <c r="L939">
        <v>1449295200</v>
      </c>
      <c r="M939" s="9">
        <f t="shared" si="57"/>
        <v>42334.25</v>
      </c>
      <c r="N939" s="9">
        <f t="shared" si="58"/>
        <v>42343.25</v>
      </c>
      <c r="O939" t="b">
        <v>0</v>
      </c>
      <c r="P939" t="b">
        <v>0</v>
      </c>
      <c r="Q939" t="s">
        <v>42</v>
      </c>
      <c r="R939">
        <f t="shared" si="59"/>
        <v>86.978483606557376</v>
      </c>
      <c r="S939" t="str" cm="1">
        <f t="array" ref="S939:T939">_xlfn.TEXTSPLIT(Q939, 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6">
        <f t="shared" si="56"/>
        <v>9.7065217391304345E-2</v>
      </c>
      <c r="G940" t="s">
        <v>20</v>
      </c>
      <c r="H940">
        <v>96</v>
      </c>
      <c r="I940" t="s">
        <v>21</v>
      </c>
      <c r="J940" t="s">
        <v>22</v>
      </c>
      <c r="K940">
        <v>1528779600</v>
      </c>
      <c r="L940">
        <v>1531890000</v>
      </c>
      <c r="M940" s="9">
        <f t="shared" si="57"/>
        <v>43263.208333333328</v>
      </c>
      <c r="N940" s="9">
        <f t="shared" si="58"/>
        <v>43299.208333333328</v>
      </c>
      <c r="O940" t="b">
        <v>0</v>
      </c>
      <c r="P940" t="b">
        <v>1</v>
      </c>
      <c r="Q940" t="s">
        <v>119</v>
      </c>
      <c r="R940">
        <f t="shared" si="59"/>
        <v>105.13541666666667</v>
      </c>
      <c r="S940" t="str" cm="1">
        <f t="array" ref="S940:T940">_xlfn.TEXTSPLIT(Q940, 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6">
        <f t="shared" si="56"/>
        <v>-0.50782051282051277</v>
      </c>
      <c r="G941" t="s">
        <v>14</v>
      </c>
      <c r="H941">
        <v>67</v>
      </c>
      <c r="I941" t="s">
        <v>21</v>
      </c>
      <c r="J941" t="s">
        <v>22</v>
      </c>
      <c r="K941">
        <v>1304744400</v>
      </c>
      <c r="L941">
        <v>1306213200</v>
      </c>
      <c r="M941" s="9">
        <f t="shared" si="57"/>
        <v>40670.208333333336</v>
      </c>
      <c r="N941" s="9">
        <f t="shared" si="58"/>
        <v>40687.208333333336</v>
      </c>
      <c r="O941" t="b">
        <v>0</v>
      </c>
      <c r="P941" t="b">
        <v>1</v>
      </c>
      <c r="Q941" t="s">
        <v>89</v>
      </c>
      <c r="R941">
        <f t="shared" si="59"/>
        <v>57.298507462686565</v>
      </c>
      <c r="S941" t="str" cm="1">
        <f t="array" ref="S941:T941">_xlfn.TEXTSPLIT(Q941, 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6">
        <f t="shared" si="56"/>
        <v>-0.37767676767676767</v>
      </c>
      <c r="G942" t="s">
        <v>47</v>
      </c>
      <c r="H942">
        <v>66</v>
      </c>
      <c r="I942" t="s">
        <v>15</v>
      </c>
      <c r="J942" t="s">
        <v>16</v>
      </c>
      <c r="K942">
        <v>1354341600</v>
      </c>
      <c r="L942">
        <v>1356242400</v>
      </c>
      <c r="M942" s="9">
        <f t="shared" si="57"/>
        <v>41244.25</v>
      </c>
      <c r="N942" s="9">
        <f t="shared" si="58"/>
        <v>41266.25</v>
      </c>
      <c r="O942" t="b">
        <v>0</v>
      </c>
      <c r="P942" t="b">
        <v>0</v>
      </c>
      <c r="Q942" t="s">
        <v>28</v>
      </c>
      <c r="R942">
        <f t="shared" si="59"/>
        <v>93.348484848484844</v>
      </c>
      <c r="S942" t="str" cm="1">
        <f t="array" ref="S942:T942">_xlfn.TEXTSPLIT(Q942, 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6">
        <f t="shared" si="56"/>
        <v>-0.86941860465116283</v>
      </c>
      <c r="G943" t="s">
        <v>14</v>
      </c>
      <c r="H943">
        <v>78</v>
      </c>
      <c r="I943" t="s">
        <v>21</v>
      </c>
      <c r="J943" t="s">
        <v>22</v>
      </c>
      <c r="K943">
        <v>1294552800</v>
      </c>
      <c r="L943">
        <v>1297576800</v>
      </c>
      <c r="M943" s="9">
        <f t="shared" si="57"/>
        <v>40552.25</v>
      </c>
      <c r="N943" s="9">
        <f t="shared" si="58"/>
        <v>40587.25</v>
      </c>
      <c r="O943" t="b">
        <v>1</v>
      </c>
      <c r="P943" t="b">
        <v>0</v>
      </c>
      <c r="Q943" t="s">
        <v>33</v>
      </c>
      <c r="R943">
        <f t="shared" si="59"/>
        <v>71.987179487179489</v>
      </c>
      <c r="S943" t="str" cm="1">
        <f t="array" ref="S943:T943">_xlfn.TEXTSPLIT(Q943, 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6">
        <f t="shared" si="56"/>
        <v>-0.35364583333333333</v>
      </c>
      <c r="G944" t="s">
        <v>14</v>
      </c>
      <c r="H944">
        <v>67</v>
      </c>
      <c r="I944" t="s">
        <v>26</v>
      </c>
      <c r="J944" t="s">
        <v>27</v>
      </c>
      <c r="K944">
        <v>1295935200</v>
      </c>
      <c r="L944">
        <v>1296194400</v>
      </c>
      <c r="M944" s="9">
        <f t="shared" si="57"/>
        <v>40568.25</v>
      </c>
      <c r="N944" s="9">
        <f t="shared" si="58"/>
        <v>40571.25</v>
      </c>
      <c r="O944" t="b">
        <v>0</v>
      </c>
      <c r="P944" t="b">
        <v>0</v>
      </c>
      <c r="Q944" t="s">
        <v>33</v>
      </c>
      <c r="R944">
        <f t="shared" si="59"/>
        <v>92.611940298507463</v>
      </c>
      <c r="S944" t="str" cm="1">
        <f t="array" ref="S944:T944">_xlfn.TEXTSPLIT(Q944, 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6">
        <f t="shared" si="56"/>
        <v>0.59586666666666666</v>
      </c>
      <c r="G945" t="s">
        <v>20</v>
      </c>
      <c r="H945">
        <v>114</v>
      </c>
      <c r="I945" t="s">
        <v>21</v>
      </c>
      <c r="J945" t="s">
        <v>22</v>
      </c>
      <c r="K945">
        <v>1411534800</v>
      </c>
      <c r="L945">
        <v>1414558800</v>
      </c>
      <c r="M945" s="9">
        <f t="shared" si="57"/>
        <v>41906.208333333336</v>
      </c>
      <c r="N945" s="9">
        <f t="shared" si="58"/>
        <v>41941.208333333336</v>
      </c>
      <c r="O945" t="b">
        <v>0</v>
      </c>
      <c r="P945" t="b">
        <v>0</v>
      </c>
      <c r="Q945" t="s">
        <v>17</v>
      </c>
      <c r="R945">
        <f t="shared" si="59"/>
        <v>104.99122807017544</v>
      </c>
      <c r="S945" t="str" cm="1">
        <f t="array" ref="S945:T945">_xlfn.TEXTSPLIT(Q945, 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6">
        <f t="shared" si="56"/>
        <v>-0.18579999999999999</v>
      </c>
      <c r="G946" t="s">
        <v>14</v>
      </c>
      <c r="H946">
        <v>263</v>
      </c>
      <c r="I946" t="s">
        <v>26</v>
      </c>
      <c r="J946" t="s">
        <v>27</v>
      </c>
      <c r="K946">
        <v>1486706400</v>
      </c>
      <c r="L946">
        <v>1488348000</v>
      </c>
      <c r="M946" s="9">
        <f t="shared" si="57"/>
        <v>42776.25</v>
      </c>
      <c r="N946" s="9">
        <f t="shared" si="58"/>
        <v>42795.25</v>
      </c>
      <c r="O946" t="b">
        <v>0</v>
      </c>
      <c r="P946" t="b">
        <v>0</v>
      </c>
      <c r="Q946" t="s">
        <v>122</v>
      </c>
      <c r="R946">
        <f t="shared" si="59"/>
        <v>30.958174904942965</v>
      </c>
      <c r="S946" t="str" cm="1">
        <f t="array" ref="S946:T946">_xlfn.TEXTSPLIT(Q946, 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6">
        <f t="shared" si="56"/>
        <v>-0.67555232558139533</v>
      </c>
      <c r="G947" t="s">
        <v>14</v>
      </c>
      <c r="H947">
        <v>1691</v>
      </c>
      <c r="I947" t="s">
        <v>21</v>
      </c>
      <c r="J947" t="s">
        <v>22</v>
      </c>
      <c r="K947">
        <v>1333602000</v>
      </c>
      <c r="L947">
        <v>1334898000</v>
      </c>
      <c r="M947" s="9">
        <f t="shared" si="57"/>
        <v>41004.208333333336</v>
      </c>
      <c r="N947" s="9">
        <f t="shared" si="58"/>
        <v>41019.208333333336</v>
      </c>
      <c r="O947" t="b">
        <v>1</v>
      </c>
      <c r="P947" t="b">
        <v>0</v>
      </c>
      <c r="Q947" t="s">
        <v>122</v>
      </c>
      <c r="R947">
        <f t="shared" si="59"/>
        <v>33.001182732111175</v>
      </c>
      <c r="S947" t="str" cm="1">
        <f t="array" ref="S947:T947">_xlfn.TEXTSPLIT(Q947, 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6">
        <f t="shared" si="56"/>
        <v>-0.90085881587508132</v>
      </c>
      <c r="G948" t="s">
        <v>14</v>
      </c>
      <c r="H948">
        <v>181</v>
      </c>
      <c r="I948" t="s">
        <v>21</v>
      </c>
      <c r="J948" t="s">
        <v>22</v>
      </c>
      <c r="K948">
        <v>1308200400</v>
      </c>
      <c r="L948">
        <v>1308373200</v>
      </c>
      <c r="M948" s="9">
        <f t="shared" si="57"/>
        <v>40710.208333333336</v>
      </c>
      <c r="N948" s="9">
        <f t="shared" si="58"/>
        <v>40712.208333333336</v>
      </c>
      <c r="O948" t="b">
        <v>0</v>
      </c>
      <c r="P948" t="b">
        <v>0</v>
      </c>
      <c r="Q948" t="s">
        <v>33</v>
      </c>
      <c r="R948">
        <f t="shared" si="59"/>
        <v>84.187845303867405</v>
      </c>
      <c r="S948" t="str" cm="1">
        <f t="array" ref="S948:T948">_xlfn.TEXTSPLIT(Q948, 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6">
        <f t="shared" si="56"/>
        <v>-0.73305555555555557</v>
      </c>
      <c r="G949" t="s">
        <v>14</v>
      </c>
      <c r="H949">
        <v>13</v>
      </c>
      <c r="I949" t="s">
        <v>21</v>
      </c>
      <c r="J949" t="s">
        <v>22</v>
      </c>
      <c r="K949">
        <v>1411707600</v>
      </c>
      <c r="L949">
        <v>1412312400</v>
      </c>
      <c r="M949" s="9">
        <f t="shared" si="57"/>
        <v>41908.208333333336</v>
      </c>
      <c r="N949" s="9">
        <f t="shared" si="58"/>
        <v>41915.208333333336</v>
      </c>
      <c r="O949" t="b">
        <v>0</v>
      </c>
      <c r="P949" t="b">
        <v>0</v>
      </c>
      <c r="Q949" t="s">
        <v>33</v>
      </c>
      <c r="R949">
        <f t="shared" si="59"/>
        <v>73.92307692307692</v>
      </c>
      <c r="S949" t="str" cm="1">
        <f t="array" ref="S949:T949">_xlfn.TEXTSPLIT(Q949, 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6">
        <f t="shared" si="56"/>
        <v>-0.37042553191489364</v>
      </c>
      <c r="G950" t="s">
        <v>74</v>
      </c>
      <c r="H950">
        <v>160</v>
      </c>
      <c r="I950" t="s">
        <v>21</v>
      </c>
      <c r="J950" t="s">
        <v>22</v>
      </c>
      <c r="K950">
        <v>1418364000</v>
      </c>
      <c r="L950">
        <v>1419228000</v>
      </c>
      <c r="M950" s="9">
        <f t="shared" si="57"/>
        <v>41985.25</v>
      </c>
      <c r="N950" s="9">
        <f t="shared" si="58"/>
        <v>41995.25</v>
      </c>
      <c r="O950" t="b">
        <v>1</v>
      </c>
      <c r="P950" t="b">
        <v>1</v>
      </c>
      <c r="Q950" t="s">
        <v>42</v>
      </c>
      <c r="R950">
        <f t="shared" si="59"/>
        <v>36.987499999999997</v>
      </c>
      <c r="S950" t="str" cm="1">
        <f t="array" ref="S950:T950">_xlfn.TEXTSPLIT(Q950, 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6">
        <f t="shared" si="56"/>
        <v>0.61355932203389829</v>
      </c>
      <c r="G951" t="s">
        <v>20</v>
      </c>
      <c r="H951">
        <v>203</v>
      </c>
      <c r="I951" t="s">
        <v>21</v>
      </c>
      <c r="J951" t="s">
        <v>22</v>
      </c>
      <c r="K951">
        <v>1429333200</v>
      </c>
      <c r="L951">
        <v>1430974800</v>
      </c>
      <c r="M951" s="9">
        <f t="shared" si="57"/>
        <v>42112.208333333328</v>
      </c>
      <c r="N951" s="9">
        <f t="shared" si="58"/>
        <v>42131.208333333328</v>
      </c>
      <c r="O951" t="b">
        <v>0</v>
      </c>
      <c r="P951" t="b">
        <v>0</v>
      </c>
      <c r="Q951" t="s">
        <v>28</v>
      </c>
      <c r="R951">
        <f t="shared" si="59"/>
        <v>46.896551724137929</v>
      </c>
      <c r="S951" t="str" cm="1">
        <f t="array" ref="S951:T951">_xlfn.TEXTSPLIT(Q951, 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6">
        <f t="shared" si="56"/>
        <v>-0.95</v>
      </c>
      <c r="G952" t="s">
        <v>14</v>
      </c>
      <c r="H952">
        <v>1</v>
      </c>
      <c r="I952" t="s">
        <v>21</v>
      </c>
      <c r="J952" t="s">
        <v>22</v>
      </c>
      <c r="K952">
        <v>1555390800</v>
      </c>
      <c r="L952">
        <v>1555822800</v>
      </c>
      <c r="M952" s="9">
        <f t="shared" si="57"/>
        <v>43571.208333333328</v>
      </c>
      <c r="N952" s="9">
        <f t="shared" si="58"/>
        <v>43576.208333333328</v>
      </c>
      <c r="O952" t="b">
        <v>0</v>
      </c>
      <c r="P952" t="b">
        <v>1</v>
      </c>
      <c r="Q952" t="s">
        <v>33</v>
      </c>
      <c r="R952">
        <f t="shared" si="59"/>
        <v>5</v>
      </c>
      <c r="S952" t="str" cm="1">
        <f t="array" ref="S952:T952">_xlfn.TEXTSPLIT(Q952, 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6">
        <f t="shared" si="56"/>
        <v>9.9693793103448272</v>
      </c>
      <c r="G953" t="s">
        <v>20</v>
      </c>
      <c r="H953">
        <v>1559</v>
      </c>
      <c r="I953" t="s">
        <v>21</v>
      </c>
      <c r="J953" t="s">
        <v>22</v>
      </c>
      <c r="K953">
        <v>1482732000</v>
      </c>
      <c r="L953">
        <v>1482818400</v>
      </c>
      <c r="M953" s="9">
        <f t="shared" si="57"/>
        <v>42730.25</v>
      </c>
      <c r="N953" s="9">
        <f t="shared" si="58"/>
        <v>42731.25</v>
      </c>
      <c r="O953" t="b">
        <v>0</v>
      </c>
      <c r="P953" t="b">
        <v>1</v>
      </c>
      <c r="Q953" t="s">
        <v>23</v>
      </c>
      <c r="R953">
        <f t="shared" si="59"/>
        <v>102.02437459910199</v>
      </c>
      <c r="S953" t="str" cm="1">
        <f t="array" ref="S953:T953">_xlfn.TEXTSPLIT(Q953, 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6">
        <f t="shared" si="56"/>
        <v>-0.29905841924398624</v>
      </c>
      <c r="G954" t="s">
        <v>74</v>
      </c>
      <c r="H954">
        <v>2266</v>
      </c>
      <c r="I954" t="s">
        <v>21</v>
      </c>
      <c r="J954" t="s">
        <v>22</v>
      </c>
      <c r="K954">
        <v>1470718800</v>
      </c>
      <c r="L954">
        <v>1471928400</v>
      </c>
      <c r="M954" s="9">
        <f t="shared" si="57"/>
        <v>42591.208333333328</v>
      </c>
      <c r="N954" s="9">
        <f t="shared" si="58"/>
        <v>42605.208333333328</v>
      </c>
      <c r="O954" t="b">
        <v>0</v>
      </c>
      <c r="P954" t="b">
        <v>0</v>
      </c>
      <c r="Q954" t="s">
        <v>42</v>
      </c>
      <c r="R954">
        <f t="shared" si="59"/>
        <v>45.007502206531335</v>
      </c>
      <c r="S954" t="str" cm="1">
        <f t="array" ref="S954:T954">_xlfn.TEXTSPLIT(Q954, 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6">
        <f t="shared" si="56"/>
        <v>-0.4</v>
      </c>
      <c r="G955" t="s">
        <v>14</v>
      </c>
      <c r="H955">
        <v>21</v>
      </c>
      <c r="I955" t="s">
        <v>21</v>
      </c>
      <c r="J955" t="s">
        <v>22</v>
      </c>
      <c r="K955">
        <v>1450591200</v>
      </c>
      <c r="L955">
        <v>1453701600</v>
      </c>
      <c r="M955" s="9">
        <f t="shared" si="57"/>
        <v>42358.25</v>
      </c>
      <c r="N955" s="9">
        <f t="shared" si="58"/>
        <v>42394.25</v>
      </c>
      <c r="O955" t="b">
        <v>0</v>
      </c>
      <c r="P955" t="b">
        <v>1</v>
      </c>
      <c r="Q955" t="s">
        <v>474</v>
      </c>
      <c r="R955">
        <f t="shared" si="59"/>
        <v>94.285714285714292</v>
      </c>
      <c r="S955" t="str" cm="1">
        <f t="array" ref="S955:T955">_xlfn.TEXTSPLIT(Q955, 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6">
        <f t="shared" si="56"/>
        <v>2.6709859154929578</v>
      </c>
      <c r="G956" t="s">
        <v>20</v>
      </c>
      <c r="H956">
        <v>1548</v>
      </c>
      <c r="I956" t="s">
        <v>26</v>
      </c>
      <c r="J956" t="s">
        <v>27</v>
      </c>
      <c r="K956">
        <v>1348290000</v>
      </c>
      <c r="L956">
        <v>1350363600</v>
      </c>
      <c r="M956" s="9">
        <f t="shared" si="57"/>
        <v>41174.208333333336</v>
      </c>
      <c r="N956" s="9">
        <f t="shared" si="58"/>
        <v>41198.208333333336</v>
      </c>
      <c r="O956" t="b">
        <v>0</v>
      </c>
      <c r="P956" t="b">
        <v>0</v>
      </c>
      <c r="Q956" t="s">
        <v>28</v>
      </c>
      <c r="R956">
        <f t="shared" si="59"/>
        <v>101.02325581395348</v>
      </c>
      <c r="S956" t="str" cm="1">
        <f t="array" ref="S956:T956">_xlfn.TEXTSPLIT(Q956, 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6">
        <f t="shared" si="56"/>
        <v>10.09</v>
      </c>
      <c r="G957" t="s">
        <v>20</v>
      </c>
      <c r="H957">
        <v>80</v>
      </c>
      <c r="I957" t="s">
        <v>21</v>
      </c>
      <c r="J957" t="s">
        <v>22</v>
      </c>
      <c r="K957">
        <v>1353823200</v>
      </c>
      <c r="L957">
        <v>1353996000</v>
      </c>
      <c r="M957" s="9">
        <f t="shared" si="57"/>
        <v>41238.25</v>
      </c>
      <c r="N957" s="9">
        <f t="shared" si="58"/>
        <v>41240.25</v>
      </c>
      <c r="O957" t="b">
        <v>0</v>
      </c>
      <c r="P957" t="b">
        <v>0</v>
      </c>
      <c r="Q957" t="s">
        <v>33</v>
      </c>
      <c r="R957">
        <f t="shared" si="59"/>
        <v>97.037499999999994</v>
      </c>
      <c r="S957" t="str" cm="1">
        <f t="array" ref="S957:T957">_xlfn.TEXTSPLIT(Q957, 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6">
        <f t="shared" si="56"/>
        <v>-0.80971215351812365</v>
      </c>
      <c r="G958" t="s">
        <v>14</v>
      </c>
      <c r="H958">
        <v>830</v>
      </c>
      <c r="I958" t="s">
        <v>21</v>
      </c>
      <c r="J958" t="s">
        <v>22</v>
      </c>
      <c r="K958">
        <v>1450764000</v>
      </c>
      <c r="L958">
        <v>1451109600</v>
      </c>
      <c r="M958" s="9">
        <f t="shared" si="57"/>
        <v>42360.25</v>
      </c>
      <c r="N958" s="9">
        <f t="shared" si="58"/>
        <v>42364.25</v>
      </c>
      <c r="O958" t="b">
        <v>0</v>
      </c>
      <c r="P958" t="b">
        <v>0</v>
      </c>
      <c r="Q958" t="s">
        <v>474</v>
      </c>
      <c r="R958">
        <f t="shared" si="59"/>
        <v>43.00963855421687</v>
      </c>
      <c r="S958" t="str" cm="1">
        <f t="array" ref="S958:T958">_xlfn.TEXTSPLIT(Q958, 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6">
        <f t="shared" si="56"/>
        <v>0.26877551020408164</v>
      </c>
      <c r="G959" t="s">
        <v>20</v>
      </c>
      <c r="H959">
        <v>131</v>
      </c>
      <c r="I959" t="s">
        <v>21</v>
      </c>
      <c r="J959" t="s">
        <v>22</v>
      </c>
      <c r="K959">
        <v>1329372000</v>
      </c>
      <c r="L959">
        <v>1329631200</v>
      </c>
      <c r="M959" s="9">
        <f t="shared" si="57"/>
        <v>40955.25</v>
      </c>
      <c r="N959" s="9">
        <f t="shared" si="58"/>
        <v>40958.25</v>
      </c>
      <c r="O959" t="b">
        <v>0</v>
      </c>
      <c r="P959" t="b">
        <v>0</v>
      </c>
      <c r="Q959" t="s">
        <v>33</v>
      </c>
      <c r="R959">
        <f t="shared" si="59"/>
        <v>94.916030534351151</v>
      </c>
      <c r="S959" t="str" cm="1">
        <f t="array" ref="S959:T959">_xlfn.TEXTSPLIT(Q959, 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f t="shared" si="56"/>
        <v>6.3463636363636367</v>
      </c>
      <c r="G960" t="s">
        <v>20</v>
      </c>
      <c r="H960">
        <v>112</v>
      </c>
      <c r="I960" t="s">
        <v>21</v>
      </c>
      <c r="J960" t="s">
        <v>22</v>
      </c>
      <c r="K960">
        <v>1277096400</v>
      </c>
      <c r="L960">
        <v>1278997200</v>
      </c>
      <c r="M960" s="9">
        <f t="shared" si="57"/>
        <v>40350.208333333336</v>
      </c>
      <c r="N960" s="9">
        <f t="shared" si="58"/>
        <v>40372.208333333336</v>
      </c>
      <c r="O960" t="b">
        <v>0</v>
      </c>
      <c r="P960" t="b">
        <v>0</v>
      </c>
      <c r="Q960" t="s">
        <v>71</v>
      </c>
      <c r="R960">
        <f t="shared" si="59"/>
        <v>72.151785714285708</v>
      </c>
      <c r="S960" t="str" cm="1">
        <f t="array" ref="S960:T960">_xlfn.TEXTSPLIT(Q960, 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6">
        <f t="shared" si="56"/>
        <v>-0.95426896551724139</v>
      </c>
      <c r="G961" t="s">
        <v>14</v>
      </c>
      <c r="H961">
        <v>130</v>
      </c>
      <c r="I961" t="s">
        <v>21</v>
      </c>
      <c r="J961" t="s">
        <v>22</v>
      </c>
      <c r="K961">
        <v>1277701200</v>
      </c>
      <c r="L961">
        <v>1280120400</v>
      </c>
      <c r="M961" s="9">
        <f t="shared" si="57"/>
        <v>40357.208333333336</v>
      </c>
      <c r="N961" s="9">
        <f t="shared" si="58"/>
        <v>40385.208333333336</v>
      </c>
      <c r="O961" t="b">
        <v>0</v>
      </c>
      <c r="P961" t="b">
        <v>0</v>
      </c>
      <c r="Q961" t="s">
        <v>206</v>
      </c>
      <c r="R961">
        <f t="shared" si="59"/>
        <v>51.007692307692309</v>
      </c>
      <c r="S961" t="str" cm="1">
        <f t="array" ref="S961:T961">_xlfn.TEXTSPLIT(Q961, 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6">
        <f t="shared" ref="F962:F1001" si="60">(E962-D962)/D962</f>
        <v>-0.14945454545454545</v>
      </c>
      <c r="G962" t="s">
        <v>14</v>
      </c>
      <c r="H962">
        <v>55</v>
      </c>
      <c r="I962" t="s">
        <v>21</v>
      </c>
      <c r="J962" t="s">
        <v>22</v>
      </c>
      <c r="K962">
        <v>1454911200</v>
      </c>
      <c r="L962">
        <v>1458104400</v>
      </c>
      <c r="M962" s="9">
        <f t="shared" si="57"/>
        <v>42408.25</v>
      </c>
      <c r="N962" s="9">
        <f t="shared" si="58"/>
        <v>42445.208333333328</v>
      </c>
      <c r="O962" t="b">
        <v>0</v>
      </c>
      <c r="P962" t="b">
        <v>0</v>
      </c>
      <c r="Q962" t="s">
        <v>28</v>
      </c>
      <c r="R962">
        <f t="shared" si="59"/>
        <v>85.054545454545448</v>
      </c>
      <c r="S962" t="str" cm="1">
        <f t="array" ref="S962:T962">_xlfn.TEXTSPLIT(Q962, 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6">
        <f t="shared" si="60"/>
        <v>0.19298245614035087</v>
      </c>
      <c r="G963" t="s">
        <v>20</v>
      </c>
      <c r="H963">
        <v>155</v>
      </c>
      <c r="I963" t="s">
        <v>21</v>
      </c>
      <c r="J963" t="s">
        <v>22</v>
      </c>
      <c r="K963">
        <v>1297922400</v>
      </c>
      <c r="L963">
        <v>1298268000</v>
      </c>
      <c r="M963" s="9">
        <f t="shared" ref="M963:M1001" si="61">(((K963/60)/60)/24)+DATE(1970,1,1)</f>
        <v>40591.25</v>
      </c>
      <c r="N963" s="9">
        <f t="shared" ref="N963:N1001" si="62">(((L963/60)/60)/24)+DATE(1970,1,1)</f>
        <v>40595.25</v>
      </c>
      <c r="O963" t="b">
        <v>0</v>
      </c>
      <c r="P963" t="b">
        <v>0</v>
      </c>
      <c r="Q963" t="s">
        <v>206</v>
      </c>
      <c r="R963">
        <f t="shared" ref="R963:R1001" si="63">IF(H963&gt;0,E963/H963,0)</f>
        <v>43.87096774193548</v>
      </c>
      <c r="S963" t="str" cm="1">
        <f t="array" ref="S963:T963">_xlfn.TEXTSPLIT(Q963, 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6">
        <f t="shared" si="60"/>
        <v>1.9602777777777778</v>
      </c>
      <c r="G964" t="s">
        <v>20</v>
      </c>
      <c r="H964">
        <v>266</v>
      </c>
      <c r="I964" t="s">
        <v>21</v>
      </c>
      <c r="J964" t="s">
        <v>22</v>
      </c>
      <c r="K964">
        <v>1384408800</v>
      </c>
      <c r="L964">
        <v>1386223200</v>
      </c>
      <c r="M964" s="9">
        <f t="shared" si="61"/>
        <v>41592.25</v>
      </c>
      <c r="N964" s="9">
        <f t="shared" si="62"/>
        <v>41613.25</v>
      </c>
      <c r="O964" t="b">
        <v>0</v>
      </c>
      <c r="P964" t="b">
        <v>0</v>
      </c>
      <c r="Q964" t="s">
        <v>17</v>
      </c>
      <c r="R964">
        <f t="shared" si="63"/>
        <v>40.063909774436091</v>
      </c>
      <c r="S964" t="str" cm="1">
        <f t="array" ref="S964:T964">_xlfn.TEXTSPLIT(Q964, 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6">
        <f t="shared" si="60"/>
        <v>-0.15305084745762712</v>
      </c>
      <c r="G965" t="s">
        <v>14</v>
      </c>
      <c r="H965">
        <v>114</v>
      </c>
      <c r="I965" t="s">
        <v>107</v>
      </c>
      <c r="J965" t="s">
        <v>108</v>
      </c>
      <c r="K965">
        <v>1299304800</v>
      </c>
      <c r="L965">
        <v>1299823200</v>
      </c>
      <c r="M965" s="9">
        <f t="shared" si="61"/>
        <v>40607.25</v>
      </c>
      <c r="N965" s="9">
        <f t="shared" si="62"/>
        <v>40613.25</v>
      </c>
      <c r="O965" t="b">
        <v>0</v>
      </c>
      <c r="P965" t="b">
        <v>1</v>
      </c>
      <c r="Q965" t="s">
        <v>122</v>
      </c>
      <c r="R965">
        <f t="shared" si="63"/>
        <v>43.833333333333336</v>
      </c>
      <c r="S965" t="str" cm="1">
        <f t="array" ref="S965:T965">_xlfn.TEXTSPLIT(Q965, 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6">
        <f t="shared" si="60"/>
        <v>2.5578378378378379</v>
      </c>
      <c r="G966" t="s">
        <v>20</v>
      </c>
      <c r="H966">
        <v>155</v>
      </c>
      <c r="I966" t="s">
        <v>21</v>
      </c>
      <c r="J966" t="s">
        <v>22</v>
      </c>
      <c r="K966">
        <v>1431320400</v>
      </c>
      <c r="L966">
        <v>1431752400</v>
      </c>
      <c r="M966" s="9">
        <f t="shared" si="61"/>
        <v>42135.208333333328</v>
      </c>
      <c r="N966" s="9">
        <f t="shared" si="62"/>
        <v>42140.208333333328</v>
      </c>
      <c r="O966" t="b">
        <v>0</v>
      </c>
      <c r="P966" t="b">
        <v>0</v>
      </c>
      <c r="Q966" t="s">
        <v>33</v>
      </c>
      <c r="R966">
        <f t="shared" si="63"/>
        <v>84.92903225806451</v>
      </c>
      <c r="S966" t="str" cm="1">
        <f t="array" ref="S966:T966">_xlfn.TEXTSPLIT(Q966, 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6">
        <f t="shared" si="60"/>
        <v>2.8640909090909092</v>
      </c>
      <c r="G967" t="s">
        <v>20</v>
      </c>
      <c r="H967">
        <v>207</v>
      </c>
      <c r="I967" t="s">
        <v>40</v>
      </c>
      <c r="J967" t="s">
        <v>41</v>
      </c>
      <c r="K967">
        <v>1264399200</v>
      </c>
      <c r="L967">
        <v>1267855200</v>
      </c>
      <c r="M967" s="9">
        <f t="shared" si="61"/>
        <v>40203.25</v>
      </c>
      <c r="N967" s="9">
        <f t="shared" si="62"/>
        <v>40243.25</v>
      </c>
      <c r="O967" t="b">
        <v>0</v>
      </c>
      <c r="P967" t="b">
        <v>0</v>
      </c>
      <c r="Q967" t="s">
        <v>23</v>
      </c>
      <c r="R967">
        <f t="shared" si="63"/>
        <v>41.067632850241544</v>
      </c>
      <c r="S967" t="str" cm="1">
        <f t="array" ref="S967:T967">_xlfn.TEXTSPLIT(Q967, 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6">
        <f t="shared" si="60"/>
        <v>6.9223529411764702</v>
      </c>
      <c r="G968" t="s">
        <v>20</v>
      </c>
      <c r="H968">
        <v>245</v>
      </c>
      <c r="I968" t="s">
        <v>21</v>
      </c>
      <c r="J968" t="s">
        <v>22</v>
      </c>
      <c r="K968">
        <v>1497502800</v>
      </c>
      <c r="L968">
        <v>1497675600</v>
      </c>
      <c r="M968" s="9">
        <f t="shared" si="61"/>
        <v>42901.208333333328</v>
      </c>
      <c r="N968" s="9">
        <f t="shared" si="62"/>
        <v>42903.208333333328</v>
      </c>
      <c r="O968" t="b">
        <v>0</v>
      </c>
      <c r="P968" t="b">
        <v>0</v>
      </c>
      <c r="Q968" t="s">
        <v>33</v>
      </c>
      <c r="R968">
        <f t="shared" si="63"/>
        <v>54.971428571428568</v>
      </c>
      <c r="S968" t="str" cm="1">
        <f t="array" ref="S968:T968">_xlfn.TEXTSPLIT(Q968, 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6">
        <f t="shared" si="60"/>
        <v>0.3703393665158371</v>
      </c>
      <c r="G969" t="s">
        <v>20</v>
      </c>
      <c r="H969">
        <v>1573</v>
      </c>
      <c r="I969" t="s">
        <v>21</v>
      </c>
      <c r="J969" t="s">
        <v>22</v>
      </c>
      <c r="K969">
        <v>1333688400</v>
      </c>
      <c r="L969">
        <v>1336885200</v>
      </c>
      <c r="M969" s="9">
        <f t="shared" si="61"/>
        <v>41005.208333333336</v>
      </c>
      <c r="N969" s="9">
        <f t="shared" si="62"/>
        <v>41042.208333333336</v>
      </c>
      <c r="O969" t="b">
        <v>0</v>
      </c>
      <c r="P969" t="b">
        <v>0</v>
      </c>
      <c r="Q969" t="s">
        <v>319</v>
      </c>
      <c r="R969">
        <f t="shared" si="63"/>
        <v>77.010807374443743</v>
      </c>
      <c r="S969" t="str" cm="1">
        <f t="array" ref="S969:T969">_xlfn.TEXTSPLIT(Q969, 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6">
        <f t="shared" si="60"/>
        <v>2.3820833333333336</v>
      </c>
      <c r="G970" t="s">
        <v>20</v>
      </c>
      <c r="H970">
        <v>114</v>
      </c>
      <c r="I970" t="s">
        <v>21</v>
      </c>
      <c r="J970" t="s">
        <v>22</v>
      </c>
      <c r="K970">
        <v>1293861600</v>
      </c>
      <c r="L970">
        <v>1295157600</v>
      </c>
      <c r="M970" s="9">
        <f t="shared" si="61"/>
        <v>40544.25</v>
      </c>
      <c r="N970" s="9">
        <f t="shared" si="62"/>
        <v>40559.25</v>
      </c>
      <c r="O970" t="b">
        <v>0</v>
      </c>
      <c r="P970" t="b">
        <v>0</v>
      </c>
      <c r="Q970" t="s">
        <v>17</v>
      </c>
      <c r="R970">
        <f t="shared" si="63"/>
        <v>71.201754385964918</v>
      </c>
      <c r="S970" t="str" cm="1">
        <f t="array" ref="S970:T970">_xlfn.TEXTSPLIT(Q970, 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6">
        <f t="shared" si="60"/>
        <v>8.2278481012658222E-2</v>
      </c>
      <c r="G971" t="s">
        <v>20</v>
      </c>
      <c r="H971">
        <v>93</v>
      </c>
      <c r="I971" t="s">
        <v>21</v>
      </c>
      <c r="J971" t="s">
        <v>22</v>
      </c>
      <c r="K971">
        <v>1576994400</v>
      </c>
      <c r="L971">
        <v>1577599200</v>
      </c>
      <c r="M971" s="9">
        <f t="shared" si="61"/>
        <v>43821.25</v>
      </c>
      <c r="N971" s="9">
        <f t="shared" si="62"/>
        <v>43828.25</v>
      </c>
      <c r="O971" t="b">
        <v>0</v>
      </c>
      <c r="P971" t="b">
        <v>0</v>
      </c>
      <c r="Q971" t="s">
        <v>33</v>
      </c>
      <c r="R971">
        <f t="shared" si="63"/>
        <v>91.935483870967744</v>
      </c>
      <c r="S971" t="str" cm="1">
        <f t="array" ref="S971:T971">_xlfn.TEXTSPLIT(Q971, 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6">
        <f t="shared" si="60"/>
        <v>-0.3924236037934668</v>
      </c>
      <c r="G972" t="s">
        <v>14</v>
      </c>
      <c r="H972">
        <v>594</v>
      </c>
      <c r="I972" t="s">
        <v>21</v>
      </c>
      <c r="J972" t="s">
        <v>22</v>
      </c>
      <c r="K972">
        <v>1304917200</v>
      </c>
      <c r="L972">
        <v>1305003600</v>
      </c>
      <c r="M972" s="9">
        <f t="shared" si="61"/>
        <v>40672.208333333336</v>
      </c>
      <c r="N972" s="9">
        <f t="shared" si="62"/>
        <v>40673.208333333336</v>
      </c>
      <c r="O972" t="b">
        <v>0</v>
      </c>
      <c r="P972" t="b">
        <v>0</v>
      </c>
      <c r="Q972" t="s">
        <v>33</v>
      </c>
      <c r="R972">
        <f t="shared" si="63"/>
        <v>97.069023569023571</v>
      </c>
      <c r="S972" t="str" cm="1">
        <f t="array" ref="S972:T972">_xlfn.TEXTSPLIT(Q972, 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6">
        <f t="shared" si="60"/>
        <v>-0.72274509803921572</v>
      </c>
      <c r="G973" t="s">
        <v>14</v>
      </c>
      <c r="H973">
        <v>24</v>
      </c>
      <c r="I973" t="s">
        <v>21</v>
      </c>
      <c r="J973" t="s">
        <v>22</v>
      </c>
      <c r="K973">
        <v>1381208400</v>
      </c>
      <c r="L973">
        <v>1381726800</v>
      </c>
      <c r="M973" s="9">
        <f t="shared" si="61"/>
        <v>41555.208333333336</v>
      </c>
      <c r="N973" s="9">
        <f t="shared" si="62"/>
        <v>41561.208333333336</v>
      </c>
      <c r="O973" t="b">
        <v>0</v>
      </c>
      <c r="P973" t="b">
        <v>0</v>
      </c>
      <c r="Q973" t="s">
        <v>269</v>
      </c>
      <c r="R973">
        <f t="shared" si="63"/>
        <v>58.916666666666664</v>
      </c>
      <c r="S973" t="str" cm="1">
        <f t="array" ref="S973:T973">_xlfn.TEXTSPLIT(Q973, 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6">
        <f t="shared" si="60"/>
        <v>1.2839344262295083</v>
      </c>
      <c r="G974" t="s">
        <v>20</v>
      </c>
      <c r="H974">
        <v>1681</v>
      </c>
      <c r="I974" t="s">
        <v>21</v>
      </c>
      <c r="J974" t="s">
        <v>22</v>
      </c>
      <c r="K974">
        <v>1401685200</v>
      </c>
      <c r="L974">
        <v>1402462800</v>
      </c>
      <c r="M974" s="9">
        <f t="shared" si="61"/>
        <v>41792.208333333336</v>
      </c>
      <c r="N974" s="9">
        <f t="shared" si="62"/>
        <v>41801.208333333336</v>
      </c>
      <c r="O974" t="b">
        <v>0</v>
      </c>
      <c r="P974" t="b">
        <v>1</v>
      </c>
      <c r="Q974" t="s">
        <v>28</v>
      </c>
      <c r="R974">
        <f t="shared" si="63"/>
        <v>58.015466983938133</v>
      </c>
      <c r="S974" t="str" cm="1">
        <f t="array" ref="S974:T974">_xlfn.TEXTSPLIT(Q974, 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6">
        <f t="shared" si="60"/>
        <v>-0.78384805945499592</v>
      </c>
      <c r="G975" t="s">
        <v>14</v>
      </c>
      <c r="H975">
        <v>252</v>
      </c>
      <c r="I975" t="s">
        <v>21</v>
      </c>
      <c r="J975" t="s">
        <v>22</v>
      </c>
      <c r="K975">
        <v>1291960800</v>
      </c>
      <c r="L975">
        <v>1292133600</v>
      </c>
      <c r="M975" s="9">
        <f t="shared" si="61"/>
        <v>40522.25</v>
      </c>
      <c r="N975" s="9">
        <f t="shared" si="62"/>
        <v>40524.25</v>
      </c>
      <c r="O975" t="b">
        <v>0</v>
      </c>
      <c r="P975" t="b">
        <v>1</v>
      </c>
      <c r="Q975" t="s">
        <v>33</v>
      </c>
      <c r="R975">
        <f t="shared" si="63"/>
        <v>103.87301587301587</v>
      </c>
      <c r="S975" t="str" cm="1">
        <f t="array" ref="S975:T975">_xlfn.TEXTSPLIT(Q975, 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6">
        <f t="shared" si="60"/>
        <v>2.73875</v>
      </c>
      <c r="G976" t="s">
        <v>20</v>
      </c>
      <c r="H976">
        <v>32</v>
      </c>
      <c r="I976" t="s">
        <v>21</v>
      </c>
      <c r="J976" t="s">
        <v>22</v>
      </c>
      <c r="K976">
        <v>1368853200</v>
      </c>
      <c r="L976">
        <v>1368939600</v>
      </c>
      <c r="M976" s="9">
        <f t="shared" si="61"/>
        <v>41412.208333333336</v>
      </c>
      <c r="N976" s="9">
        <f t="shared" si="62"/>
        <v>41413.208333333336</v>
      </c>
      <c r="O976" t="b">
        <v>0</v>
      </c>
      <c r="P976" t="b">
        <v>0</v>
      </c>
      <c r="Q976" t="s">
        <v>60</v>
      </c>
      <c r="R976">
        <f t="shared" si="63"/>
        <v>93.46875</v>
      </c>
      <c r="S976" t="str" cm="1">
        <f t="array" ref="S976:T976">_xlfn.TEXTSPLIT(Q976, 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6">
        <f t="shared" si="60"/>
        <v>0.54925925925925922</v>
      </c>
      <c r="G977" t="s">
        <v>20</v>
      </c>
      <c r="H977">
        <v>135</v>
      </c>
      <c r="I977" t="s">
        <v>21</v>
      </c>
      <c r="J977" t="s">
        <v>22</v>
      </c>
      <c r="K977">
        <v>1448776800</v>
      </c>
      <c r="L977">
        <v>1452146400</v>
      </c>
      <c r="M977" s="9">
        <f t="shared" si="61"/>
        <v>42337.25</v>
      </c>
      <c r="N977" s="9">
        <f t="shared" si="62"/>
        <v>42376.25</v>
      </c>
      <c r="O977" t="b">
        <v>0</v>
      </c>
      <c r="P977" t="b">
        <v>1</v>
      </c>
      <c r="Q977" t="s">
        <v>33</v>
      </c>
      <c r="R977">
        <f t="shared" si="63"/>
        <v>61.970370370370368</v>
      </c>
      <c r="S977" t="str" cm="1">
        <f t="array" ref="S977:T977">_xlfn.TEXTSPLIT(Q977, 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6">
        <f t="shared" si="60"/>
        <v>2.2214999999999998</v>
      </c>
      <c r="G978" t="s">
        <v>20</v>
      </c>
      <c r="H978">
        <v>140</v>
      </c>
      <c r="I978" t="s">
        <v>21</v>
      </c>
      <c r="J978" t="s">
        <v>22</v>
      </c>
      <c r="K978">
        <v>1296194400</v>
      </c>
      <c r="L978">
        <v>1296712800</v>
      </c>
      <c r="M978" s="9">
        <f t="shared" si="61"/>
        <v>40571.25</v>
      </c>
      <c r="N978" s="9">
        <f t="shared" si="62"/>
        <v>40577.25</v>
      </c>
      <c r="O978" t="b">
        <v>0</v>
      </c>
      <c r="P978" t="b">
        <v>1</v>
      </c>
      <c r="Q978" t="s">
        <v>33</v>
      </c>
      <c r="R978">
        <f t="shared" si="63"/>
        <v>92.042857142857144</v>
      </c>
      <c r="S978" t="str" cm="1">
        <f t="array" ref="S978:T978">_xlfn.TEXTSPLIT(Q978, 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6">
        <f t="shared" si="60"/>
        <v>-0.26042857142857145</v>
      </c>
      <c r="G979" t="s">
        <v>14</v>
      </c>
      <c r="H979">
        <v>67</v>
      </c>
      <c r="I979" t="s">
        <v>21</v>
      </c>
      <c r="J979" t="s">
        <v>22</v>
      </c>
      <c r="K979">
        <v>1517983200</v>
      </c>
      <c r="L979">
        <v>1520748000</v>
      </c>
      <c r="M979" s="9">
        <f t="shared" si="61"/>
        <v>43138.25</v>
      </c>
      <c r="N979" s="9">
        <f t="shared" si="62"/>
        <v>43170.25</v>
      </c>
      <c r="O979" t="b">
        <v>0</v>
      </c>
      <c r="P979" t="b">
        <v>0</v>
      </c>
      <c r="Q979" t="s">
        <v>17</v>
      </c>
      <c r="R979">
        <f t="shared" si="63"/>
        <v>77.268656716417908</v>
      </c>
      <c r="S979" t="str" cm="1">
        <f t="array" ref="S979:T979">_xlfn.TEXTSPLIT(Q979, 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6">
        <f t="shared" si="60"/>
        <v>7.641</v>
      </c>
      <c r="G980" t="s">
        <v>20</v>
      </c>
      <c r="H980">
        <v>92</v>
      </c>
      <c r="I980" t="s">
        <v>21</v>
      </c>
      <c r="J980" t="s">
        <v>22</v>
      </c>
      <c r="K980">
        <v>1478930400</v>
      </c>
      <c r="L980">
        <v>1480831200</v>
      </c>
      <c r="M980" s="9">
        <f t="shared" si="61"/>
        <v>42686.25</v>
      </c>
      <c r="N980" s="9">
        <f t="shared" si="62"/>
        <v>42708.25</v>
      </c>
      <c r="O980" t="b">
        <v>0</v>
      </c>
      <c r="P980" t="b">
        <v>0</v>
      </c>
      <c r="Q980" t="s">
        <v>89</v>
      </c>
      <c r="R980">
        <f t="shared" si="63"/>
        <v>93.923913043478265</v>
      </c>
      <c r="S980" t="str" cm="1">
        <f t="array" ref="S980:T980">_xlfn.TEXTSPLIT(Q980, 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6">
        <f t="shared" si="60"/>
        <v>0.43262458471760795</v>
      </c>
      <c r="G981" t="s">
        <v>20</v>
      </c>
      <c r="H981">
        <v>1015</v>
      </c>
      <c r="I981" t="s">
        <v>40</v>
      </c>
      <c r="J981" t="s">
        <v>41</v>
      </c>
      <c r="K981">
        <v>1426395600</v>
      </c>
      <c r="L981">
        <v>1426914000</v>
      </c>
      <c r="M981" s="9">
        <f t="shared" si="61"/>
        <v>42078.208333333328</v>
      </c>
      <c r="N981" s="9">
        <f t="shared" si="62"/>
        <v>42084.208333333328</v>
      </c>
      <c r="O981" t="b">
        <v>0</v>
      </c>
      <c r="P981" t="b">
        <v>0</v>
      </c>
      <c r="Q981" t="s">
        <v>33</v>
      </c>
      <c r="R981">
        <f t="shared" si="63"/>
        <v>84.969458128078813</v>
      </c>
      <c r="S981" t="str" cm="1">
        <f t="array" ref="S981:T981">_xlfn.TEXTSPLIT(Q981, 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6">
        <f t="shared" si="60"/>
        <v>-0.59718237704918031</v>
      </c>
      <c r="G982" t="s">
        <v>14</v>
      </c>
      <c r="H982">
        <v>742</v>
      </c>
      <c r="I982" t="s">
        <v>21</v>
      </c>
      <c r="J982" t="s">
        <v>22</v>
      </c>
      <c r="K982">
        <v>1446181200</v>
      </c>
      <c r="L982">
        <v>1446616800</v>
      </c>
      <c r="M982" s="9">
        <f t="shared" si="61"/>
        <v>42307.208333333328</v>
      </c>
      <c r="N982" s="9">
        <f t="shared" si="62"/>
        <v>42312.25</v>
      </c>
      <c r="O982" t="b">
        <v>1</v>
      </c>
      <c r="P982" t="b">
        <v>0</v>
      </c>
      <c r="Q982" t="s">
        <v>68</v>
      </c>
      <c r="R982">
        <f t="shared" si="63"/>
        <v>105.97035040431267</v>
      </c>
      <c r="S982" t="str" cm="1">
        <f t="array" ref="S982:T982">_xlfn.TEXTSPLIT(Q982, 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6">
        <f t="shared" si="60"/>
        <v>0.78223880597014928</v>
      </c>
      <c r="G983" t="s">
        <v>20</v>
      </c>
      <c r="H983">
        <v>323</v>
      </c>
      <c r="I983" t="s">
        <v>21</v>
      </c>
      <c r="J983" t="s">
        <v>22</v>
      </c>
      <c r="K983">
        <v>1514181600</v>
      </c>
      <c r="L983">
        <v>1517032800</v>
      </c>
      <c r="M983" s="9">
        <f t="shared" si="61"/>
        <v>43094.25</v>
      </c>
      <c r="N983" s="9">
        <f t="shared" si="62"/>
        <v>43127.25</v>
      </c>
      <c r="O983" t="b">
        <v>0</v>
      </c>
      <c r="P983" t="b">
        <v>0</v>
      </c>
      <c r="Q983" t="s">
        <v>28</v>
      </c>
      <c r="R983">
        <f t="shared" si="63"/>
        <v>36.969040247678016</v>
      </c>
      <c r="S983" t="str" cm="1">
        <f t="array" ref="S983:T983">_xlfn.TEXTSPLIT(Q983, 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6">
        <f t="shared" si="60"/>
        <v>-0.15069444444444444</v>
      </c>
      <c r="G984" t="s">
        <v>14</v>
      </c>
      <c r="H984">
        <v>75</v>
      </c>
      <c r="I984" t="s">
        <v>21</v>
      </c>
      <c r="J984" t="s">
        <v>22</v>
      </c>
      <c r="K984">
        <v>1311051600</v>
      </c>
      <c r="L984">
        <v>1311224400</v>
      </c>
      <c r="M984" s="9">
        <f t="shared" si="61"/>
        <v>40743.208333333336</v>
      </c>
      <c r="N984" s="9">
        <f t="shared" si="62"/>
        <v>40745.208333333336</v>
      </c>
      <c r="O984" t="b">
        <v>0</v>
      </c>
      <c r="P984" t="b">
        <v>1</v>
      </c>
      <c r="Q984" t="s">
        <v>42</v>
      </c>
      <c r="R984">
        <f t="shared" si="63"/>
        <v>81.533333333333331</v>
      </c>
      <c r="S984" t="str" cm="1">
        <f t="array" ref="S984:T984">_xlfn.TEXTSPLIT(Q984, 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6">
        <f t="shared" si="60"/>
        <v>0.45936483346243223</v>
      </c>
      <c r="G985" t="s">
        <v>20</v>
      </c>
      <c r="H985">
        <v>2326</v>
      </c>
      <c r="I985" t="s">
        <v>21</v>
      </c>
      <c r="J985" t="s">
        <v>22</v>
      </c>
      <c r="K985">
        <v>1564894800</v>
      </c>
      <c r="L985">
        <v>1566190800</v>
      </c>
      <c r="M985" s="9">
        <f t="shared" si="61"/>
        <v>43681.208333333328</v>
      </c>
      <c r="N985" s="9">
        <f t="shared" si="62"/>
        <v>43696.208333333328</v>
      </c>
      <c r="O985" t="b">
        <v>0</v>
      </c>
      <c r="P985" t="b">
        <v>0</v>
      </c>
      <c r="Q985" t="s">
        <v>42</v>
      </c>
      <c r="R985">
        <f t="shared" si="63"/>
        <v>80.999140154772135</v>
      </c>
      <c r="S985" t="str" cm="1">
        <f t="array" ref="S985:T985">_xlfn.TEXTSPLIT(Q985, 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6">
        <f t="shared" si="60"/>
        <v>0.52461538461538459</v>
      </c>
      <c r="G986" t="s">
        <v>20</v>
      </c>
      <c r="H986">
        <v>381</v>
      </c>
      <c r="I986" t="s">
        <v>21</v>
      </c>
      <c r="J986" t="s">
        <v>22</v>
      </c>
      <c r="K986">
        <v>1567918800</v>
      </c>
      <c r="L986">
        <v>1570165200</v>
      </c>
      <c r="M986" s="9">
        <f t="shared" si="61"/>
        <v>43716.208333333328</v>
      </c>
      <c r="N986" s="9">
        <f t="shared" si="62"/>
        <v>43742.208333333328</v>
      </c>
      <c r="O986" t="b">
        <v>0</v>
      </c>
      <c r="P986" t="b">
        <v>0</v>
      </c>
      <c r="Q986" t="s">
        <v>33</v>
      </c>
      <c r="R986">
        <f t="shared" si="63"/>
        <v>26.010498687664043</v>
      </c>
      <c r="S986" t="str" cm="1">
        <f t="array" ref="S986:T986">_xlfn.TEXTSPLIT(Q986, 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6">
        <f t="shared" si="60"/>
        <v>-0.32870457209847598</v>
      </c>
      <c r="G987" t="s">
        <v>14</v>
      </c>
      <c r="H987">
        <v>4405</v>
      </c>
      <c r="I987" t="s">
        <v>21</v>
      </c>
      <c r="J987" t="s">
        <v>22</v>
      </c>
      <c r="K987">
        <v>1386309600</v>
      </c>
      <c r="L987">
        <v>1388556000</v>
      </c>
      <c r="M987" s="9">
        <f t="shared" si="61"/>
        <v>41614.25</v>
      </c>
      <c r="N987" s="9">
        <f t="shared" si="62"/>
        <v>41640.25</v>
      </c>
      <c r="O987" t="b">
        <v>0</v>
      </c>
      <c r="P987" t="b">
        <v>1</v>
      </c>
      <c r="Q987" t="s">
        <v>23</v>
      </c>
      <c r="R987">
        <f t="shared" si="63"/>
        <v>25.998410896708286</v>
      </c>
      <c r="S987" t="str" cm="1">
        <f t="array" ref="S987:T987">_xlfn.TEXTSPLIT(Q987, 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6">
        <f t="shared" si="60"/>
        <v>-0.59692307692307689</v>
      </c>
      <c r="G988" t="s">
        <v>14</v>
      </c>
      <c r="H988">
        <v>92</v>
      </c>
      <c r="I988" t="s">
        <v>21</v>
      </c>
      <c r="J988" t="s">
        <v>22</v>
      </c>
      <c r="K988">
        <v>1301979600</v>
      </c>
      <c r="L988">
        <v>1303189200</v>
      </c>
      <c r="M988" s="9">
        <f t="shared" si="61"/>
        <v>40638.208333333336</v>
      </c>
      <c r="N988" s="9">
        <f t="shared" si="62"/>
        <v>40652.208333333336</v>
      </c>
      <c r="O988" t="b">
        <v>0</v>
      </c>
      <c r="P988" t="b">
        <v>0</v>
      </c>
      <c r="Q988" t="s">
        <v>23</v>
      </c>
      <c r="R988">
        <f t="shared" si="63"/>
        <v>34.173913043478258</v>
      </c>
      <c r="S988" t="str" cm="1">
        <f t="array" ref="S988:T988">_xlfn.TEXTSPLIT(Q988, 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6">
        <f t="shared" si="60"/>
        <v>1.1679032258064517</v>
      </c>
      <c r="G989" t="s">
        <v>20</v>
      </c>
      <c r="H989">
        <v>480</v>
      </c>
      <c r="I989" t="s">
        <v>21</v>
      </c>
      <c r="J989" t="s">
        <v>22</v>
      </c>
      <c r="K989">
        <v>1493269200</v>
      </c>
      <c r="L989">
        <v>1494478800</v>
      </c>
      <c r="M989" s="9">
        <f t="shared" si="61"/>
        <v>42852.208333333328</v>
      </c>
      <c r="N989" s="9">
        <f t="shared" si="62"/>
        <v>42866.208333333328</v>
      </c>
      <c r="O989" t="b">
        <v>0</v>
      </c>
      <c r="P989" t="b">
        <v>0</v>
      </c>
      <c r="Q989" t="s">
        <v>42</v>
      </c>
      <c r="R989">
        <f t="shared" si="63"/>
        <v>28.002083333333335</v>
      </c>
      <c r="S989" t="str" cm="1">
        <f t="array" ref="S989:T989">_xlfn.TEXTSPLIT(Q989, 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6">
        <f t="shared" si="60"/>
        <v>-0.47882978723404257</v>
      </c>
      <c r="G990" t="s">
        <v>14</v>
      </c>
      <c r="H990">
        <v>64</v>
      </c>
      <c r="I990" t="s">
        <v>21</v>
      </c>
      <c r="J990" t="s">
        <v>22</v>
      </c>
      <c r="K990">
        <v>1478930400</v>
      </c>
      <c r="L990">
        <v>1480744800</v>
      </c>
      <c r="M990" s="9">
        <f t="shared" si="61"/>
        <v>42686.25</v>
      </c>
      <c r="N990" s="9">
        <f t="shared" si="62"/>
        <v>42707.25</v>
      </c>
      <c r="O990" t="b">
        <v>0</v>
      </c>
      <c r="P990" t="b">
        <v>0</v>
      </c>
      <c r="Q990" t="s">
        <v>133</v>
      </c>
      <c r="R990">
        <f t="shared" si="63"/>
        <v>76.546875</v>
      </c>
      <c r="S990" t="str" cm="1">
        <f t="array" ref="S990:T990">_xlfn.TEXTSPLIT(Q990, 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6">
        <f t="shared" si="60"/>
        <v>3.9958333333333331</v>
      </c>
      <c r="G991" t="s">
        <v>20</v>
      </c>
      <c r="H991">
        <v>226</v>
      </c>
      <c r="I991" t="s">
        <v>21</v>
      </c>
      <c r="J991" t="s">
        <v>22</v>
      </c>
      <c r="K991">
        <v>1555390800</v>
      </c>
      <c r="L991">
        <v>1555822800</v>
      </c>
      <c r="M991" s="9">
        <f t="shared" si="61"/>
        <v>43571.208333333328</v>
      </c>
      <c r="N991" s="9">
        <f t="shared" si="62"/>
        <v>43576.208333333328</v>
      </c>
      <c r="O991" t="b">
        <v>0</v>
      </c>
      <c r="P991" t="b">
        <v>0</v>
      </c>
      <c r="Q991" t="s">
        <v>206</v>
      </c>
      <c r="R991">
        <f t="shared" si="63"/>
        <v>53.053097345132741</v>
      </c>
      <c r="S991" t="str" cm="1">
        <f t="array" ref="S991:T991">_xlfn.TEXTSPLIT(Q991, 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6">
        <f t="shared" si="60"/>
        <v>-0.1232051282051282</v>
      </c>
      <c r="G992" t="s">
        <v>14</v>
      </c>
      <c r="H992">
        <v>64</v>
      </c>
      <c r="I992" t="s">
        <v>21</v>
      </c>
      <c r="J992" t="s">
        <v>22</v>
      </c>
      <c r="K992">
        <v>1456984800</v>
      </c>
      <c r="L992">
        <v>1458882000</v>
      </c>
      <c r="M992" s="9">
        <f t="shared" si="61"/>
        <v>42432.25</v>
      </c>
      <c r="N992" s="9">
        <f t="shared" si="62"/>
        <v>42454.208333333328</v>
      </c>
      <c r="O992" t="b">
        <v>0</v>
      </c>
      <c r="P992" t="b">
        <v>1</v>
      </c>
      <c r="Q992" t="s">
        <v>53</v>
      </c>
      <c r="R992">
        <f t="shared" si="63"/>
        <v>106.859375</v>
      </c>
      <c r="S992" t="str" cm="1">
        <f t="array" ref="S992:T992">_xlfn.TEXTSPLIT(Q992, 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6">
        <f t="shared" si="60"/>
        <v>0.13173469387755102</v>
      </c>
      <c r="G993" t="s">
        <v>20</v>
      </c>
      <c r="H993">
        <v>241</v>
      </c>
      <c r="I993" t="s">
        <v>21</v>
      </c>
      <c r="J993" t="s">
        <v>22</v>
      </c>
      <c r="K993">
        <v>1411621200</v>
      </c>
      <c r="L993">
        <v>1411966800</v>
      </c>
      <c r="M993" s="9">
        <f t="shared" si="61"/>
        <v>41907.208333333336</v>
      </c>
      <c r="N993" s="9">
        <f t="shared" si="62"/>
        <v>41911.208333333336</v>
      </c>
      <c r="O993" t="b">
        <v>0</v>
      </c>
      <c r="P993" t="b">
        <v>1</v>
      </c>
      <c r="Q993" t="s">
        <v>23</v>
      </c>
      <c r="R993">
        <f t="shared" si="63"/>
        <v>46.020746887966808</v>
      </c>
      <c r="S993" t="str" cm="1">
        <f t="array" ref="S993:T993">_xlfn.TEXTSPLIT(Q993, 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6">
        <f t="shared" si="60"/>
        <v>3.2654838709677421</v>
      </c>
      <c r="G994" t="s">
        <v>20</v>
      </c>
      <c r="H994">
        <v>132</v>
      </c>
      <c r="I994" t="s">
        <v>21</v>
      </c>
      <c r="J994" t="s">
        <v>22</v>
      </c>
      <c r="K994">
        <v>1525669200</v>
      </c>
      <c r="L994">
        <v>1526878800</v>
      </c>
      <c r="M994" s="9">
        <f t="shared" si="61"/>
        <v>43227.208333333328</v>
      </c>
      <c r="N994" s="9">
        <f t="shared" si="62"/>
        <v>43241.208333333328</v>
      </c>
      <c r="O994" t="b">
        <v>0</v>
      </c>
      <c r="P994" t="b">
        <v>1</v>
      </c>
      <c r="Q994" t="s">
        <v>53</v>
      </c>
      <c r="R994">
        <f t="shared" si="63"/>
        <v>100.17424242424242</v>
      </c>
      <c r="S994" t="str" cm="1">
        <f t="array" ref="S994:T994">_xlfn.TEXTSPLIT(Q994, 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6">
        <f t="shared" si="60"/>
        <v>-0.22367346938775509</v>
      </c>
      <c r="G995" t="s">
        <v>74</v>
      </c>
      <c r="H995">
        <v>75</v>
      </c>
      <c r="I995" t="s">
        <v>107</v>
      </c>
      <c r="J995" t="s">
        <v>108</v>
      </c>
      <c r="K995">
        <v>1450936800</v>
      </c>
      <c r="L995">
        <v>1452405600</v>
      </c>
      <c r="M995" s="9">
        <f t="shared" si="61"/>
        <v>42362.25</v>
      </c>
      <c r="N995" s="9">
        <f t="shared" si="62"/>
        <v>42379.25</v>
      </c>
      <c r="O995" t="b">
        <v>0</v>
      </c>
      <c r="P995" t="b">
        <v>1</v>
      </c>
      <c r="Q995" t="s">
        <v>122</v>
      </c>
      <c r="R995">
        <f t="shared" si="63"/>
        <v>101.44</v>
      </c>
      <c r="S995" t="str" cm="1">
        <f t="array" ref="S995:T995">_xlfn.TEXTSPLIT(Q995, 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6">
        <f t="shared" si="60"/>
        <v>-0.47503189227498227</v>
      </c>
      <c r="G996" t="s">
        <v>14</v>
      </c>
      <c r="H996">
        <v>842</v>
      </c>
      <c r="I996" t="s">
        <v>21</v>
      </c>
      <c r="J996" t="s">
        <v>22</v>
      </c>
      <c r="K996">
        <v>1413522000</v>
      </c>
      <c r="L996">
        <v>1414040400</v>
      </c>
      <c r="M996" s="9">
        <f t="shared" si="61"/>
        <v>41929.208333333336</v>
      </c>
      <c r="N996" s="9">
        <f t="shared" si="62"/>
        <v>41935.208333333336</v>
      </c>
      <c r="O996" t="b">
        <v>0</v>
      </c>
      <c r="P996" t="b">
        <v>1</v>
      </c>
      <c r="Q996" t="s">
        <v>206</v>
      </c>
      <c r="R996">
        <f t="shared" si="63"/>
        <v>87.972684085510693</v>
      </c>
      <c r="S996" t="str" cm="1">
        <f t="array" ref="S996:T996">_xlfn.TEXTSPLIT(Q996, 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6">
        <f t="shared" si="60"/>
        <v>0.57467625899280572</v>
      </c>
      <c r="G997" t="s">
        <v>20</v>
      </c>
      <c r="H997">
        <v>2043</v>
      </c>
      <c r="I997" t="s">
        <v>21</v>
      </c>
      <c r="J997" t="s">
        <v>22</v>
      </c>
      <c r="K997">
        <v>1541307600</v>
      </c>
      <c r="L997">
        <v>1543816800</v>
      </c>
      <c r="M997" s="9">
        <f t="shared" si="61"/>
        <v>43408.208333333328</v>
      </c>
      <c r="N997" s="9">
        <f t="shared" si="62"/>
        <v>43437.25</v>
      </c>
      <c r="O997" t="b">
        <v>0</v>
      </c>
      <c r="P997" t="b">
        <v>1</v>
      </c>
      <c r="Q997" t="s">
        <v>17</v>
      </c>
      <c r="R997">
        <f t="shared" si="63"/>
        <v>74.995594713656388</v>
      </c>
      <c r="S997" t="str" cm="1">
        <f t="array" ref="S997:T997">_xlfn.TEXTSPLIT(Q997, 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6">
        <f t="shared" si="60"/>
        <v>-0.27060606060606063</v>
      </c>
      <c r="G998" t="s">
        <v>14</v>
      </c>
      <c r="H998">
        <v>112</v>
      </c>
      <c r="I998" t="s">
        <v>21</v>
      </c>
      <c r="J998" t="s">
        <v>22</v>
      </c>
      <c r="K998">
        <v>1357106400</v>
      </c>
      <c r="L998">
        <v>1359698400</v>
      </c>
      <c r="M998" s="9">
        <f t="shared" si="61"/>
        <v>41276.25</v>
      </c>
      <c r="N998" s="9">
        <f t="shared" si="62"/>
        <v>41306.25</v>
      </c>
      <c r="O998" t="b">
        <v>0</v>
      </c>
      <c r="P998" t="b">
        <v>0</v>
      </c>
      <c r="Q998" t="s">
        <v>33</v>
      </c>
      <c r="R998">
        <f t="shared" si="63"/>
        <v>42.982142857142854</v>
      </c>
      <c r="S998" t="str" cm="1">
        <f t="array" ref="S998:T998">_xlfn.TEXTSPLIT(Q998, 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6">
        <f t="shared" si="60"/>
        <v>-0.39434210526315788</v>
      </c>
      <c r="G999" t="s">
        <v>74</v>
      </c>
      <c r="H999">
        <v>139</v>
      </c>
      <c r="I999" t="s">
        <v>107</v>
      </c>
      <c r="J999" t="s">
        <v>108</v>
      </c>
      <c r="K999">
        <v>1390197600</v>
      </c>
      <c r="L999">
        <v>1390629600</v>
      </c>
      <c r="M999" s="9">
        <f t="shared" si="61"/>
        <v>41659.25</v>
      </c>
      <c r="N999" s="9">
        <f t="shared" si="62"/>
        <v>41664.25</v>
      </c>
      <c r="O999" t="b">
        <v>0</v>
      </c>
      <c r="P999" t="b">
        <v>0</v>
      </c>
      <c r="Q999" t="s">
        <v>33</v>
      </c>
      <c r="R999">
        <f t="shared" si="63"/>
        <v>33.115107913669064</v>
      </c>
      <c r="S999" t="str" cm="1">
        <f t="array" ref="S999:T999">_xlfn.TEXTSPLIT(Q999, 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6">
        <f t="shared" si="60"/>
        <v>-0.4320870870870871</v>
      </c>
      <c r="G1000" t="s">
        <v>14</v>
      </c>
      <c r="H1000">
        <v>374</v>
      </c>
      <c r="I1000" t="s">
        <v>21</v>
      </c>
      <c r="J1000" t="s">
        <v>22</v>
      </c>
      <c r="K1000">
        <v>1265868000</v>
      </c>
      <c r="L1000">
        <v>1267077600</v>
      </c>
      <c r="M1000" s="9">
        <f t="shared" si="61"/>
        <v>40220.25</v>
      </c>
      <c r="N1000" s="9">
        <f t="shared" si="62"/>
        <v>40234.25</v>
      </c>
      <c r="O1000" t="b">
        <v>0</v>
      </c>
      <c r="P1000" t="b">
        <v>1</v>
      </c>
      <c r="Q1000" t="s">
        <v>60</v>
      </c>
      <c r="R1000">
        <f t="shared" si="63"/>
        <v>101.13101604278074</v>
      </c>
      <c r="S1000" t="str" cm="1">
        <f t="array" ref="S1000:T1000">_xlfn.TEXTSPLIT(Q1000, 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6">
        <f t="shared" si="60"/>
        <v>-0.43457245724572457</v>
      </c>
      <c r="G1001" t="s">
        <v>74</v>
      </c>
      <c r="H1001">
        <v>1122</v>
      </c>
      <c r="I1001" t="s">
        <v>21</v>
      </c>
      <c r="J1001" t="s">
        <v>22</v>
      </c>
      <c r="K1001">
        <v>1467176400</v>
      </c>
      <c r="L1001">
        <v>1467781200</v>
      </c>
      <c r="M1001" s="9">
        <f t="shared" si="61"/>
        <v>42550.208333333328</v>
      </c>
      <c r="N1001" s="9">
        <f t="shared" si="62"/>
        <v>42557.208333333328</v>
      </c>
      <c r="O1001" t="b">
        <v>0</v>
      </c>
      <c r="P1001" t="b">
        <v>0</v>
      </c>
      <c r="Q1001" t="s">
        <v>17</v>
      </c>
      <c r="R1001">
        <f t="shared" si="63"/>
        <v>55.98841354723708</v>
      </c>
      <c r="S1001" t="str" cm="1">
        <f t="array" ref="S1001:T1001">_xlfn.TEXTSPLIT(Q1001, "/")</f>
        <v>food</v>
      </c>
      <c r="T1001" t="str">
        <v>food trucks</v>
      </c>
    </row>
  </sheetData>
  <conditionalFormatting sqref="F1:F1048576">
    <cfRule type="colorScale" priority="1">
      <colorScale>
        <cfvo type="num" val="0"/>
        <cfvo type="num" val="1"/>
        <cfvo type="num" val="2"/>
        <color rgb="FFFF0000"/>
        <color rgb="FF00B050"/>
        <color rgb="FF00B0F0"/>
      </colorScale>
    </cfRule>
  </conditionalFormatting>
  <conditionalFormatting sqref="G2:G1001">
    <cfRule type="containsText" dxfId="3" priority="4" operator="containsText" text="canceled">
      <formula>NOT(ISERROR(SEARCH("canceled",G2)))</formula>
    </cfRule>
    <cfRule type="containsText" dxfId="2" priority="5" operator="containsText" text="live">
      <formula>NOT(ISERROR(SEARCH("live",G2)))</formula>
    </cfRule>
    <cfRule type="containsText" dxfId="1" priority="6" operator="containsText" text="successful">
      <formula>NOT(ISERROR(SEARCH("successful",G2)))</formula>
    </cfRule>
    <cfRule type="containsText" dxfId="0" priority="7" operator="containsText" text="failed">
      <formula>NOT(ISERROR(SEARCH("failed",G2)))</formula>
    </cfRule>
    <cfRule type="colorScale" priority="9">
      <colorScale>
        <cfvo type="formula" val="$G$1=&quot;failed&quot;"/>
        <cfvo type="formula" val="$G$1=&quot;successful&quot;"/>
        <cfvo type="formula" val="$G$1=&quot;live&quot;"/>
        <color rgb="FFFF0000"/>
        <color rgb="FF00B050"/>
        <color rgb="FF00B0F0"/>
      </colorScale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4AEF-D4E0-BA4F-AB6A-000CE34E946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outcome count</vt:lpstr>
      <vt:lpstr>sub-cat</vt:lpstr>
      <vt:lpstr>years line</vt:lpstr>
      <vt:lpstr>Analysis</vt:lpstr>
      <vt:lpstr>Crowdfunding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Matt Soriano</cp:lastModifiedBy>
  <dcterms:created xsi:type="dcterms:W3CDTF">2021-09-29T18:52:28Z</dcterms:created>
  <dcterms:modified xsi:type="dcterms:W3CDTF">2023-12-21T19:04:23Z</dcterms:modified>
</cp:coreProperties>
</file>