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tore\department\im\share\personal\090186\ABC_data\Cartilage\fastQ\QC_fastQ\"/>
    </mc:Choice>
  </mc:AlternateContent>
  <bookViews>
    <workbookView xWindow="37410" yWindow="810" windowWidth="31020" windowHeight="20040" activeTab="2"/>
  </bookViews>
  <sheets>
    <sheet name="Cartilage" sheetId="1" r:id="rId1"/>
    <sheet name="fastQC" sheetId="2" r:id="rId2"/>
    <sheet name="filter 1" sheetId="3" r:id="rId3"/>
  </sheets>
  <definedNames>
    <definedName name="_xlnm._FilterDatabase" localSheetId="2" hidden="1">'filter 1'!$A$1:$Q$2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5" i="3" l="1"/>
  <c r="B103" i="2" l="1"/>
  <c r="N116" i="1" l="1"/>
  <c r="N112" i="1" s="1"/>
  <c r="N113" i="1"/>
  <c r="N115" i="1"/>
  <c r="N114" i="1"/>
  <c r="N63" i="1"/>
  <c r="N44" i="1"/>
  <c r="N43" i="1"/>
  <c r="N42" i="1"/>
  <c r="N41" i="1"/>
  <c r="N40" i="1"/>
  <c r="N54" i="1"/>
  <c r="N45" i="1"/>
  <c r="N39" i="1"/>
  <c r="N37" i="1"/>
  <c r="N38" i="1"/>
  <c r="N35" i="1"/>
  <c r="N34" i="1"/>
  <c r="N32" i="1"/>
  <c r="N33" i="1"/>
  <c r="N27" i="1" s="1"/>
  <c r="N30" i="1"/>
  <c r="N31" i="1"/>
  <c r="N11" i="1"/>
  <c r="N28" i="1"/>
  <c r="N29" i="1"/>
  <c r="N36" i="1" l="1"/>
  <c r="N26" i="1"/>
  <c r="N25" i="1"/>
  <c r="N24" i="1"/>
  <c r="N22" i="1"/>
  <c r="N23" i="1"/>
  <c r="N21" i="1"/>
  <c r="N20" i="1"/>
  <c r="N19" i="1"/>
  <c r="N18" i="1"/>
  <c r="N16" i="1"/>
  <c r="N17" i="1"/>
  <c r="N15" i="1"/>
  <c r="N14" i="1"/>
  <c r="N13" i="1"/>
  <c r="N12" i="1"/>
  <c r="N10" i="1"/>
  <c r="N2" i="1"/>
  <c r="N9" i="1"/>
  <c r="N8" i="1"/>
  <c r="N7" i="1"/>
  <c r="B63" i="1"/>
  <c r="N6" i="1"/>
  <c r="N5" i="1"/>
  <c r="N4" i="1"/>
  <c r="N3" i="1"/>
</calcChain>
</file>

<file path=xl/sharedStrings.xml><?xml version="1.0" encoding="utf-8"?>
<sst xmlns="http://schemas.openxmlformats.org/spreadsheetml/2006/main" count="3158" uniqueCount="281">
  <si>
    <t>GEO</t>
  </si>
  <si>
    <t>samples</t>
  </si>
  <si>
    <t>Reads/Coverage/Depth</t>
  </si>
  <si>
    <t>Plateform</t>
  </si>
  <si>
    <t>Type of data</t>
  </si>
  <si>
    <t>OA or healthy</t>
  </si>
  <si>
    <t>BAM</t>
  </si>
  <si>
    <t>Unit</t>
  </si>
  <si>
    <t>GSE122877</t>
  </si>
  <si>
    <t>2x75bp, paired-end, ∼ 50 million per sample</t>
  </si>
  <si>
    <t>Illumina NextSeq 500</t>
  </si>
  <si>
    <t>ATAC-Seq</t>
  </si>
  <si>
    <t>healthy</t>
  </si>
  <si>
    <t>NO</t>
  </si>
  <si>
    <t>Gb</t>
  </si>
  <si>
    <t>GSE153260</t>
  </si>
  <si>
    <t>75bp, paired-end,∼50 million reads per sample</t>
  </si>
  <si>
    <t>GSE108301</t>
  </si>
  <si>
    <t>50bp, paired-end, around 50 millions aligned reads (lowest 38 million and highest 74 million)</t>
  </si>
  <si>
    <t>Illumina HiSeq 2000</t>
  </si>
  <si>
    <t>OA</t>
  </si>
  <si>
    <t>GSE129031</t>
  </si>
  <si>
    <t>50bp, single-end, 30-65 million reads per sample</t>
  </si>
  <si>
    <t>Illumina HiSeq 2500</t>
  </si>
  <si>
    <t>Chip-Seq</t>
  </si>
  <si>
    <t>75pb, single-end, 30-65 million reads per sample</t>
  </si>
  <si>
    <t>GSE111850</t>
  </si>
  <si>
    <r>
      <t xml:space="preserve">INFO MISSING, </t>
    </r>
    <r>
      <rPr>
        <sz val="11"/>
        <rFont val="Calibri"/>
        <family val="2"/>
        <scheme val="minor"/>
      </rPr>
      <t>single-end</t>
    </r>
  </si>
  <si>
    <t>GSE215599</t>
  </si>
  <si>
    <t>paired-end</t>
  </si>
  <si>
    <t>Illumina NovaSeq 6000</t>
  </si>
  <si>
    <t>Dnase-seq</t>
  </si>
  <si>
    <t>Mb</t>
  </si>
  <si>
    <t>RUN</t>
  </si>
  <si>
    <t>Downloaded fastQ</t>
  </si>
  <si>
    <t>Layout</t>
  </si>
  <si>
    <t xml:space="preserve">SRR8943513 </t>
  </si>
  <si>
    <t>paired</t>
  </si>
  <si>
    <t>YES</t>
  </si>
  <si>
    <t>QC</t>
  </si>
  <si>
    <t>Alignement</t>
  </si>
  <si>
    <t>Indexed/sorted</t>
  </si>
  <si>
    <t>SRR8943514</t>
  </si>
  <si>
    <t>SRR8943515</t>
  </si>
  <si>
    <t>SRR8943516</t>
  </si>
  <si>
    <t>SRR8943517</t>
  </si>
  <si>
    <t>SRR8943518</t>
  </si>
  <si>
    <t>SRR8943519</t>
  </si>
  <si>
    <t>SRR8943520</t>
  </si>
  <si>
    <t>!! 3 RUNS PER SAMPLE</t>
  </si>
  <si>
    <t xml:space="preserve">SRR12091595 </t>
  </si>
  <si>
    <t>SRR12091596</t>
  </si>
  <si>
    <t>SRR12091597</t>
  </si>
  <si>
    <t>SRR12091598</t>
  </si>
  <si>
    <t>SRR12091599</t>
  </si>
  <si>
    <t>SRR12091600</t>
  </si>
  <si>
    <t>SRR12091601</t>
  </si>
  <si>
    <t>SRR12091602</t>
  </si>
  <si>
    <t>SRR12091603</t>
  </si>
  <si>
    <t>SRR12091604</t>
  </si>
  <si>
    <t>SRR12091605</t>
  </si>
  <si>
    <t>SRR12091606</t>
  </si>
  <si>
    <t>SRR12091607</t>
  </si>
  <si>
    <t>SRR12091608</t>
  </si>
  <si>
    <t>SRR12091609</t>
  </si>
  <si>
    <t xml:space="preserve">SRR6391860 </t>
  </si>
  <si>
    <t xml:space="preserve">SRR6391858 </t>
  </si>
  <si>
    <t xml:space="preserve">SRR6391862 </t>
  </si>
  <si>
    <t>SRR6391864</t>
  </si>
  <si>
    <t>SRR6391866</t>
  </si>
  <si>
    <t xml:space="preserve">SRR6391868 </t>
  </si>
  <si>
    <t xml:space="preserve">SRR6391870 </t>
  </si>
  <si>
    <t xml:space="preserve">SRR6391872 </t>
  </si>
  <si>
    <t>SRR6391859</t>
  </si>
  <si>
    <t>SRR6391861</t>
  </si>
  <si>
    <t>SRR6391863</t>
  </si>
  <si>
    <t>SRR6391865</t>
  </si>
  <si>
    <t>SRR6391867</t>
  </si>
  <si>
    <t>SRR6391869</t>
  </si>
  <si>
    <t>SRR6391871</t>
  </si>
  <si>
    <t>SRR6391873</t>
  </si>
  <si>
    <t>Size (fastQ)</t>
  </si>
  <si>
    <t>SRR8810693</t>
  </si>
  <si>
    <t>single</t>
  </si>
  <si>
    <t>SRR8810694</t>
  </si>
  <si>
    <t>SRR8810695</t>
  </si>
  <si>
    <t>SRR8810704</t>
  </si>
  <si>
    <t>SRR8810705</t>
  </si>
  <si>
    <t>SRR8810706</t>
  </si>
  <si>
    <t>SRR8810708</t>
  </si>
  <si>
    <t>SRR8810692</t>
  </si>
  <si>
    <t>SRR8810698</t>
  </si>
  <si>
    <t>SRR8810699</t>
  </si>
  <si>
    <t>SRR8810700</t>
  </si>
  <si>
    <t>SRR8810701</t>
  </si>
  <si>
    <t>SRR8810710</t>
  </si>
  <si>
    <t>SRR8810711</t>
  </si>
  <si>
    <t>SRR8810712</t>
  </si>
  <si>
    <t>SRR8810713</t>
  </si>
  <si>
    <t>SRR6836012</t>
  </si>
  <si>
    <t>SRR6836013</t>
  </si>
  <si>
    <t>SRR6836014</t>
  </si>
  <si>
    <t>SRR6836015</t>
  </si>
  <si>
    <t>SRR6836017</t>
  </si>
  <si>
    <t>SRR6836018</t>
  </si>
  <si>
    <t>SRR6836019</t>
  </si>
  <si>
    <t>SRR6836020</t>
  </si>
  <si>
    <t>SRR6836022</t>
  </si>
  <si>
    <t>SRR6836023</t>
  </si>
  <si>
    <t>SRR6836024</t>
  </si>
  <si>
    <t>SRR6836025</t>
  </si>
  <si>
    <t>SRR6836027</t>
  </si>
  <si>
    <t>SRR6836028</t>
  </si>
  <si>
    <t>SRR6836029</t>
  </si>
  <si>
    <t>SRR6836030</t>
  </si>
  <si>
    <t>SRR6836032</t>
  </si>
  <si>
    <t>SRR6836033</t>
  </si>
  <si>
    <t>SRR6836034</t>
  </si>
  <si>
    <t>SRR6836035</t>
  </si>
  <si>
    <t>SRR6836037</t>
  </si>
  <si>
    <t>SRR6836038</t>
  </si>
  <si>
    <t>SRR6836039</t>
  </si>
  <si>
    <t>SRR6836040</t>
  </si>
  <si>
    <t>SRR6836042</t>
  </si>
  <si>
    <t>SRR6836043</t>
  </si>
  <si>
    <t>SRR6836044</t>
  </si>
  <si>
    <t>SRR6836045</t>
  </si>
  <si>
    <t>SRR6836047</t>
  </si>
  <si>
    <t>SRR6836048</t>
  </si>
  <si>
    <t>SRR6836049</t>
  </si>
  <si>
    <t>SRR6836050</t>
  </si>
  <si>
    <t>SRR6836052</t>
  </si>
  <si>
    <t>SRR6836053</t>
  </si>
  <si>
    <t>SRR6836054</t>
  </si>
  <si>
    <t>SRR6836055</t>
  </si>
  <si>
    <t>SRR6836057</t>
  </si>
  <si>
    <t>SRR6836058</t>
  </si>
  <si>
    <t>SRR6836059</t>
  </si>
  <si>
    <t>SRR6836060</t>
  </si>
  <si>
    <t>SRR6836062</t>
  </si>
  <si>
    <t>SRR6836063</t>
  </si>
  <si>
    <t>SRR6836064</t>
  </si>
  <si>
    <t>SRR6836065</t>
  </si>
  <si>
    <t>SRR6836067</t>
  </si>
  <si>
    <t>SRR6836068</t>
  </si>
  <si>
    <t>SRR6836069</t>
  </si>
  <si>
    <t>SRR6836070</t>
  </si>
  <si>
    <t>!! 2 RUNS PER SAMPLE</t>
  </si>
  <si>
    <t xml:space="preserve">SRR21927059 </t>
  </si>
  <si>
    <t>SRR21927060</t>
  </si>
  <si>
    <t>SRR21927057</t>
  </si>
  <si>
    <t>SRR21927058</t>
  </si>
  <si>
    <t>Adapter Content</t>
  </si>
  <si>
    <t>Phred score per base (Sequence quality histograms)</t>
  </si>
  <si>
    <t>Average Phred score per sequence (per sequence quality score)</t>
  </si>
  <si>
    <t>Sequencing depth</t>
  </si>
  <si>
    <t>SRR8943513_1</t>
  </si>
  <si>
    <t>SRR8943513_2</t>
  </si>
  <si>
    <t>Read length</t>
  </si>
  <si>
    <t>SRR8943514_1</t>
  </si>
  <si>
    <t>SRR8943514_2</t>
  </si>
  <si>
    <t>SRR8943515_1</t>
  </si>
  <si>
    <t>SRR8943515_2</t>
  </si>
  <si>
    <t>SRR8943516_1</t>
  </si>
  <si>
    <t>SRR8943517_1</t>
  </si>
  <si>
    <t>SRR8943518_1</t>
  </si>
  <si>
    <t>SRR8943516_2</t>
  </si>
  <si>
    <t>SRR8943517_2</t>
  </si>
  <si>
    <t>SRR8943518_2</t>
  </si>
  <si>
    <t>SRR8943519_1</t>
  </si>
  <si>
    <t>SRR8943519_2</t>
  </si>
  <si>
    <t>SRR8943520_1</t>
  </si>
  <si>
    <t>SRR8943520_2</t>
  </si>
  <si>
    <t>42bp</t>
  </si>
  <si>
    <t>GC% (per sequence GC content)</t>
  </si>
  <si>
    <t>ATAC 25-50 millions reads Dnase 20-50 millions reads CHIP 10-20 and 35-45millions</t>
  </si>
  <si>
    <t>ACTG% (per base sequence content)</t>
  </si>
  <si>
    <t>&gt;28</t>
  </si>
  <si>
    <t>according to graph</t>
  </si>
  <si>
    <t>40-60%</t>
  </si>
  <si>
    <t>General quality (per base N content)</t>
  </si>
  <si>
    <t>lower than 5%</t>
  </si>
  <si>
    <t>library diversity or enrichment (sequence duplication level)</t>
  </si>
  <si>
    <t>Overrepresented sequences</t>
  </si>
  <si>
    <t>&lt;0.1% but really should be 0</t>
  </si>
  <si>
    <t>less than 10%</t>
  </si>
  <si>
    <t>SRR12091595_1</t>
  </si>
  <si>
    <t>SRR12091595_2</t>
  </si>
  <si>
    <t>SRR12091596_1</t>
  </si>
  <si>
    <t>SRR12091597_1</t>
  </si>
  <si>
    <t>SRR12091598_1</t>
  </si>
  <si>
    <t>SRR12091599_1</t>
  </si>
  <si>
    <t>SRR12091600_1</t>
  </si>
  <si>
    <t>SRR12091601_1</t>
  </si>
  <si>
    <t>SRR12091602_1</t>
  </si>
  <si>
    <t>SRR12091603_1</t>
  </si>
  <si>
    <t>SRR12091604_1</t>
  </si>
  <si>
    <t>SRR12091605_1</t>
  </si>
  <si>
    <t>SRR12091606_1</t>
  </si>
  <si>
    <t>SRR12091607_1</t>
  </si>
  <si>
    <t>SRR12091608_1</t>
  </si>
  <si>
    <t>SRR12091609_1</t>
  </si>
  <si>
    <t>SRR12091596_2</t>
  </si>
  <si>
    <t>SRR12091597_2</t>
  </si>
  <si>
    <t>SRR12091598_2</t>
  </si>
  <si>
    <t>SRR12091599_2</t>
  </si>
  <si>
    <t>SRR12091600_2</t>
  </si>
  <si>
    <t>SRR12091601_2</t>
  </si>
  <si>
    <t>SRR12091602_2</t>
  </si>
  <si>
    <t>SRR12091603_2</t>
  </si>
  <si>
    <t>SRR12091604_2</t>
  </si>
  <si>
    <t>SRR12091605_2</t>
  </si>
  <si>
    <t>SRR12091606_2</t>
  </si>
  <si>
    <t>SRR12091607_2</t>
  </si>
  <si>
    <t>SRR12091608_2</t>
  </si>
  <si>
    <t>SRR12091609_2</t>
  </si>
  <si>
    <t>SRR6391858 _1</t>
  </si>
  <si>
    <t>SRR6391860_1</t>
  </si>
  <si>
    <t>SRR6391862_1</t>
  </si>
  <si>
    <t>SRR6391864_1</t>
  </si>
  <si>
    <t>SRR6391866_1</t>
  </si>
  <si>
    <t>SRR6391868_1</t>
  </si>
  <si>
    <t>SRR6391870_1</t>
  </si>
  <si>
    <t>SRR6391872_1</t>
  </si>
  <si>
    <t>SRR6391858 _2</t>
  </si>
  <si>
    <t>SRR6391860_2</t>
  </si>
  <si>
    <t>SRR6391862_2</t>
  </si>
  <si>
    <t>SRR6391864_2</t>
  </si>
  <si>
    <t>SRR6391866_2</t>
  </si>
  <si>
    <t>SRR6391868_2</t>
  </si>
  <si>
    <t>SRR6391870_2</t>
  </si>
  <si>
    <t>SRR6391872_2</t>
  </si>
  <si>
    <t>SRR6391859_1</t>
  </si>
  <si>
    <t>SRR6391861_1</t>
  </si>
  <si>
    <t>SRR6391863_1</t>
  </si>
  <si>
    <t>SRR6391865_1</t>
  </si>
  <si>
    <t>SRR6391867_1</t>
  </si>
  <si>
    <t>SRR6391869_1</t>
  </si>
  <si>
    <t>SRR6391871_1</t>
  </si>
  <si>
    <t>SRR6391873_1</t>
  </si>
  <si>
    <t>SRR6391859_2</t>
  </si>
  <si>
    <t>SRR21927057_1</t>
  </si>
  <si>
    <t>SRR21927058_1</t>
  </si>
  <si>
    <t>SRR21927059_1</t>
  </si>
  <si>
    <t>SRR21927060_1</t>
  </si>
  <si>
    <t>SRR6391861_2</t>
  </si>
  <si>
    <t>SRR6391863_2</t>
  </si>
  <si>
    <t>SRR6391865_2</t>
  </si>
  <si>
    <t>SRR6391867_2</t>
  </si>
  <si>
    <t>SRR6391869_2</t>
  </si>
  <si>
    <t>SRR6391871_2</t>
  </si>
  <si>
    <t>SRR6391873_2</t>
  </si>
  <si>
    <t>SRR21927057_2</t>
  </si>
  <si>
    <t>SRR21927058_2</t>
  </si>
  <si>
    <t>SRR21927059_2</t>
  </si>
  <si>
    <t>SRR21927060_2</t>
  </si>
  <si>
    <t>51bp</t>
  </si>
  <si>
    <t>101bp</t>
  </si>
  <si>
    <t>76bp</t>
  </si>
  <si>
    <t>ok</t>
  </si>
  <si>
    <t>fail</t>
  </si>
  <si>
    <t>warning</t>
  </si>
  <si>
    <t>75 bp</t>
  </si>
  <si>
    <t>50 bp</t>
  </si>
  <si>
    <t>Duplication</t>
  </si>
  <si>
    <t>3 runs per samples</t>
  </si>
  <si>
    <t>Comments</t>
  </si>
  <si>
    <t>me1</t>
  </si>
  <si>
    <t>ac</t>
  </si>
  <si>
    <t>me1 (Rep1)</t>
  </si>
  <si>
    <t>ac (Rep1)</t>
  </si>
  <si>
    <t>me1(Rep2)</t>
  </si>
  <si>
    <t>ac (Rep2)</t>
  </si>
  <si>
    <t>Keep/Discard</t>
  </si>
  <si>
    <t>DISCARD</t>
  </si>
  <si>
    <t xml:space="preserve">General quality --&gt; OK 
Phred score  --&gt; OK
GC% --&gt; OK
Issue with duplication level that is too high, however it can be due to PCR amplification or the pooled library they are using and can be disregarded. Additionnaly, there are no overrepressented sequence which implies no contamination or problem during sample preparation.
However, the "per base sequence content" keeps failing for every sample but only due to a drop towards the end of the sequence. According to litterature (https://doi.org/10.1186/s13059-020-1929-3), a slight drop is acceptable -&gt; what should we do?
 </t>
  </si>
  <si>
    <t>GC% --&gt; OK
Overall duplication level --&gt; OK
However, based on the failed Phred score and  failed "per base N content" which indicates the general quality of the sequencing I would disregard the 2 datasets.
The big issue here is that the second dataset is our only OA dataset, so is there something to do to make it usable? this data has been used and published by another group, so it's not supposed to be that bad, right?</t>
  </si>
  <si>
    <t>exactly the same as the first set but the duplication level is lower for a few sample.
Additionnaly, all samples with a reading depth lower than Encode standards for ATAC-seq (https://www.encodeproject.org/atac-seq/) were immediatly disregarded.
Still, should we do something about the "per base sequence content"?</t>
  </si>
  <si>
    <t>General quality --&gt; OK 
Phred score  --&gt; OK
GC% --&gt; OK
Overall duplication level --&gt; ok
All samples with a reading depth lowwer than Encode stands for Dnase-seq (https://www.encodeproject.org/data-standards/dnase-seq-encode4/) were immediatly disregarded. 
However, the remaining samples need trimming (adapter content fails).</t>
  </si>
  <si>
    <t>I believe we should disregard all samples with an inssuficient reading depth according to Encode standards for histone specific Chip-Seq (https://www.encodeproject.org/chip-seq/histone/). The remaining samples look good.</t>
  </si>
  <si>
    <t>I would keep all the samples and do an average of all replicate to use into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</si>
</sst>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222222"/>
      <name val="Calibri"/>
      <family val="2"/>
      <scheme val="minor"/>
    </font>
    <font>
      <b/>
      <sz val="11"/>
      <color rgb="FFFF0000"/>
      <name val="Calibri"/>
      <family val="2"/>
      <scheme val="minor"/>
    </font>
    <font>
      <sz val="10"/>
      <color theme="1"/>
      <name val="Calibri"/>
      <family val="2"/>
      <scheme val="minor"/>
    </font>
    <font>
      <sz val="11"/>
      <color rgb="FF9C0006"/>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FC7CE"/>
      </patternFill>
    </fill>
  </fills>
  <borders count="5">
    <border>
      <left/>
      <right/>
      <top/>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s>
  <cellStyleXfs count="2">
    <xf numFmtId="0" fontId="0" fillId="0" borderId="0"/>
    <xf numFmtId="0" fontId="8" fillId="7" borderId="0" applyNumberFormat="0" applyBorder="0" applyAlignment="0" applyProtection="0"/>
  </cellStyleXfs>
  <cellXfs count="48">
    <xf numFmtId="0" fontId="0" fillId="0" borderId="0" xfId="0"/>
    <xf numFmtId="0" fontId="2" fillId="0" borderId="1" xfId="0" applyFont="1" applyBorder="1"/>
    <xf numFmtId="0" fontId="2" fillId="0" borderId="1" xfId="0" applyFont="1" applyBorder="1" applyAlignment="1">
      <alignment horizontal="center"/>
    </xf>
    <xf numFmtId="0" fontId="3" fillId="0" borderId="0" xfId="0" applyFont="1"/>
    <xf numFmtId="0" fontId="0" fillId="0" borderId="0" xfId="0" applyAlignment="1">
      <alignment horizontal="center"/>
    </xf>
    <xf numFmtId="0" fontId="4" fillId="0" borderId="0" xfId="0" applyFont="1"/>
    <xf numFmtId="0" fontId="0" fillId="2" borderId="0" xfId="0" applyFill="1"/>
    <xf numFmtId="0" fontId="5" fillId="0" borderId="0" xfId="0" applyFont="1"/>
    <xf numFmtId="0" fontId="2" fillId="0" borderId="0" xfId="0" applyFont="1" applyAlignment="1">
      <alignment horizontal="center"/>
    </xf>
    <xf numFmtId="0" fontId="0" fillId="3" borderId="0" xfId="0" applyFill="1"/>
    <xf numFmtId="0" fontId="0" fillId="0" borderId="2" xfId="0" applyBorder="1"/>
    <xf numFmtId="0" fontId="6" fillId="0" borderId="0" xfId="0" applyFont="1"/>
    <xf numFmtId="0" fontId="0" fillId="0" borderId="0" xfId="0" applyFill="1" applyBorder="1"/>
    <xf numFmtId="0" fontId="0" fillId="4" borderId="0" xfId="0" applyFill="1"/>
    <xf numFmtId="0" fontId="1" fillId="0" borderId="0" xfId="0" applyFont="1"/>
    <xf numFmtId="0" fontId="0" fillId="0" borderId="0" xfId="0" applyAlignment="1">
      <alignment horizontal="center" wrapText="1"/>
    </xf>
    <xf numFmtId="0" fontId="2" fillId="5" borderId="0" xfId="0" applyFont="1" applyFill="1"/>
    <xf numFmtId="0" fontId="0" fillId="5" borderId="0" xfId="0" applyFill="1"/>
    <xf numFmtId="0" fontId="2" fillId="0" borderId="0" xfId="0" applyFont="1" applyAlignment="1">
      <alignment horizontal="left"/>
    </xf>
    <xf numFmtId="0" fontId="2" fillId="0" borderId="0" xfId="0" applyFont="1" applyAlignment="1"/>
    <xf numFmtId="0" fontId="0" fillId="0" borderId="0" xfId="0" applyAlignment="1"/>
    <xf numFmtId="0" fontId="0" fillId="0" borderId="0" xfId="0" applyAlignment="1">
      <alignment horizontal="left"/>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6" borderId="0" xfId="0" applyFill="1"/>
    <xf numFmtId="0" fontId="0" fillId="0" borderId="0" xfId="0" applyFill="1"/>
    <xf numFmtId="9" fontId="0" fillId="0" borderId="0" xfId="0" applyNumberFormat="1"/>
    <xf numFmtId="0" fontId="8" fillId="7" borderId="0" xfId="1"/>
    <xf numFmtId="10" fontId="0" fillId="0" borderId="0" xfId="0" applyNumberFormat="1" applyAlignment="1">
      <alignment vertical="center" wrapText="1"/>
    </xf>
    <xf numFmtId="9" fontId="0" fillId="0" borderId="0" xfId="0" applyNumberFormat="1" applyAlignment="1">
      <alignment vertical="center" wrapText="1"/>
    </xf>
    <xf numFmtId="0" fontId="0" fillId="0" borderId="0" xfId="0" applyAlignment="1">
      <alignment vertical="center" wrapText="1"/>
    </xf>
    <xf numFmtId="0" fontId="7" fillId="0" borderId="4" xfId="0" applyFont="1" applyBorder="1" applyAlignment="1">
      <alignment horizontal="center" vertical="center" wrapText="1"/>
    </xf>
    <xf numFmtId="0" fontId="2" fillId="0" borderId="3" xfId="0" applyFont="1" applyBorder="1" applyAlignment="1">
      <alignment horizontal="center" vertical="center" wrapText="1"/>
    </xf>
    <xf numFmtId="0" fontId="8" fillId="7" borderId="0" xfId="1" applyAlignment="1">
      <alignment vertical="center" wrapText="1"/>
    </xf>
    <xf numFmtId="0" fontId="0" fillId="6" borderId="0" xfId="0" applyFill="1" applyAlignment="1">
      <alignment horizontal="center" vertical="center"/>
    </xf>
    <xf numFmtId="0" fontId="0" fillId="0" borderId="0" xfId="0"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7"/>
  <sheetViews>
    <sheetView zoomScale="90" zoomScaleNormal="90" workbookViewId="0">
      <selection activeCell="E35" sqref="E35"/>
    </sheetView>
  </sheetViews>
  <sheetFormatPr defaultRowHeight="15" x14ac:dyDescent="0.25"/>
  <cols>
    <col min="1" max="1" width="14.140625" customWidth="1"/>
    <col min="3" max="4" width="15" customWidth="1"/>
    <col min="5" max="5" width="56.85546875" customWidth="1"/>
    <col min="6" max="6" width="23.7109375" customWidth="1"/>
    <col min="7" max="7" width="12" customWidth="1"/>
    <col min="8" max="8" width="18" customWidth="1"/>
    <col min="9" max="12" width="17.85546875" customWidth="1"/>
    <col min="14" max="14" width="11.5703125" customWidth="1"/>
  </cols>
  <sheetData>
    <row r="1" spans="1:16" s="1" customFormat="1" ht="15.75" thickBot="1" x14ac:dyDescent="0.3">
      <c r="A1" s="1" t="s">
        <v>0</v>
      </c>
      <c r="B1" s="2" t="s">
        <v>1</v>
      </c>
      <c r="C1" s="2" t="s">
        <v>33</v>
      </c>
      <c r="D1" s="2" t="s">
        <v>35</v>
      </c>
      <c r="E1" s="1" t="s">
        <v>2</v>
      </c>
      <c r="F1" s="1" t="s">
        <v>3</v>
      </c>
      <c r="G1" s="1" t="s">
        <v>4</v>
      </c>
      <c r="H1" s="1" t="s">
        <v>5</v>
      </c>
      <c r="I1" s="1" t="s">
        <v>34</v>
      </c>
      <c r="J1" s="2" t="s">
        <v>39</v>
      </c>
      <c r="K1" s="2" t="s">
        <v>40</v>
      </c>
      <c r="L1" s="2" t="s">
        <v>41</v>
      </c>
      <c r="M1" s="1" t="s">
        <v>6</v>
      </c>
      <c r="N1" s="1" t="s">
        <v>81</v>
      </c>
      <c r="O1" s="1" t="s">
        <v>7</v>
      </c>
    </row>
    <row r="2" spans="1:16" ht="15.75" thickTop="1" x14ac:dyDescent="0.25">
      <c r="A2" s="3" t="s">
        <v>8</v>
      </c>
      <c r="B2" s="4">
        <v>8</v>
      </c>
      <c r="C2" s="4"/>
      <c r="D2" s="4"/>
      <c r="E2" t="s">
        <v>9</v>
      </c>
      <c r="F2" s="5" t="s">
        <v>10</v>
      </c>
      <c r="G2" s="6" t="s">
        <v>11</v>
      </c>
      <c r="H2" s="4" t="s">
        <v>12</v>
      </c>
      <c r="I2" s="19" t="s">
        <v>38</v>
      </c>
      <c r="J2" s="19" t="s">
        <v>13</v>
      </c>
      <c r="K2" s="19" t="s">
        <v>13</v>
      </c>
      <c r="L2" s="20" t="s">
        <v>13</v>
      </c>
      <c r="M2" t="s">
        <v>13</v>
      </c>
      <c r="N2" s="16">
        <f xml:space="preserve"> SUM(N3:N10) * 10^-3</f>
        <v>50.984000000000002</v>
      </c>
      <c r="O2" s="17" t="s">
        <v>14</v>
      </c>
    </row>
    <row r="3" spans="1:16" x14ac:dyDescent="0.25">
      <c r="A3" s="3"/>
      <c r="B3" s="4"/>
      <c r="C3" s="4" t="s">
        <v>36</v>
      </c>
      <c r="D3" s="4" t="s">
        <v>37</v>
      </c>
      <c r="F3" s="5"/>
      <c r="G3" s="6"/>
      <c r="H3" s="4"/>
      <c r="I3" s="8" t="s">
        <v>38</v>
      </c>
      <c r="J3" s="8" t="s">
        <v>13</v>
      </c>
      <c r="K3" s="8" t="s">
        <v>13</v>
      </c>
      <c r="L3" s="4" t="s">
        <v>13</v>
      </c>
      <c r="M3" t="s">
        <v>13</v>
      </c>
      <c r="N3">
        <f xml:space="preserve"> 5739 + 5612</f>
        <v>11351</v>
      </c>
      <c r="O3" t="s">
        <v>32</v>
      </c>
    </row>
    <row r="4" spans="1:16" x14ac:dyDescent="0.25">
      <c r="A4" s="3"/>
      <c r="B4" s="4"/>
      <c r="C4" s="4" t="s">
        <v>42</v>
      </c>
      <c r="D4" s="4" t="s">
        <v>37</v>
      </c>
      <c r="F4" s="5"/>
      <c r="G4" s="6"/>
      <c r="H4" s="4"/>
      <c r="I4" s="8" t="s">
        <v>38</v>
      </c>
      <c r="J4" s="8" t="s">
        <v>13</v>
      </c>
      <c r="K4" s="8" t="s">
        <v>13</v>
      </c>
      <c r="L4" s="4" t="s">
        <v>13</v>
      </c>
      <c r="M4" t="s">
        <v>13</v>
      </c>
      <c r="N4">
        <f xml:space="preserve"> 4175 + 1277</f>
        <v>5452</v>
      </c>
      <c r="O4" t="s">
        <v>32</v>
      </c>
    </row>
    <row r="5" spans="1:16" x14ac:dyDescent="0.25">
      <c r="A5" s="3"/>
      <c r="B5" s="4"/>
      <c r="C5" s="4" t="s">
        <v>43</v>
      </c>
      <c r="D5" s="4" t="s">
        <v>37</v>
      </c>
      <c r="F5" s="5"/>
      <c r="G5" s="6"/>
      <c r="H5" s="4"/>
      <c r="I5" s="8" t="s">
        <v>38</v>
      </c>
      <c r="J5" s="8" t="s">
        <v>13</v>
      </c>
      <c r="K5" s="8" t="s">
        <v>13</v>
      </c>
      <c r="L5" s="4" t="s">
        <v>13</v>
      </c>
      <c r="M5" t="s">
        <v>13</v>
      </c>
      <c r="N5">
        <f xml:space="preserve"> 4789 + 4821</f>
        <v>9610</v>
      </c>
      <c r="O5" t="s">
        <v>32</v>
      </c>
    </row>
    <row r="6" spans="1:16" x14ac:dyDescent="0.25">
      <c r="A6" s="3"/>
      <c r="B6" s="4"/>
      <c r="C6" s="4" t="s">
        <v>44</v>
      </c>
      <c r="D6" s="4" t="s">
        <v>37</v>
      </c>
      <c r="F6" s="5"/>
      <c r="G6" s="6"/>
      <c r="H6" s="4"/>
      <c r="I6" s="8" t="s">
        <v>38</v>
      </c>
      <c r="J6" s="8" t="s">
        <v>13</v>
      </c>
      <c r="K6" s="8" t="s">
        <v>13</v>
      </c>
      <c r="L6" s="4" t="s">
        <v>13</v>
      </c>
      <c r="M6" t="s">
        <v>13</v>
      </c>
      <c r="N6">
        <f xml:space="preserve"> 1837 + 1913</f>
        <v>3750</v>
      </c>
      <c r="O6" t="s">
        <v>32</v>
      </c>
    </row>
    <row r="7" spans="1:16" x14ac:dyDescent="0.25">
      <c r="A7" s="3"/>
      <c r="B7" s="4"/>
      <c r="C7" s="4" t="s">
        <v>45</v>
      </c>
      <c r="D7" s="4" t="s">
        <v>37</v>
      </c>
      <c r="F7" s="5"/>
      <c r="G7" s="6"/>
      <c r="H7" s="4"/>
      <c r="I7" s="8" t="s">
        <v>38</v>
      </c>
      <c r="J7" s="8" t="s">
        <v>13</v>
      </c>
      <c r="K7" s="8" t="s">
        <v>13</v>
      </c>
      <c r="L7" s="4" t="s">
        <v>13</v>
      </c>
      <c r="M7" t="s">
        <v>13</v>
      </c>
      <c r="N7">
        <f xml:space="preserve"> 3795 + 3856</f>
        <v>7651</v>
      </c>
      <c r="O7" t="s">
        <v>32</v>
      </c>
    </row>
    <row r="8" spans="1:16" x14ac:dyDescent="0.25">
      <c r="A8" s="3"/>
      <c r="B8" s="4"/>
      <c r="C8" s="4" t="s">
        <v>46</v>
      </c>
      <c r="D8" s="4" t="s">
        <v>37</v>
      </c>
      <c r="F8" s="5"/>
      <c r="G8" s="6"/>
      <c r="H8" s="4"/>
      <c r="I8" s="8" t="s">
        <v>38</v>
      </c>
      <c r="J8" s="8" t="s">
        <v>13</v>
      </c>
      <c r="K8" s="8" t="s">
        <v>13</v>
      </c>
      <c r="L8" s="4" t="s">
        <v>13</v>
      </c>
      <c r="M8" t="s">
        <v>13</v>
      </c>
      <c r="N8">
        <f xml:space="preserve"> 2655 + 2564</f>
        <v>5219</v>
      </c>
      <c r="O8" t="s">
        <v>32</v>
      </c>
    </row>
    <row r="9" spans="1:16" x14ac:dyDescent="0.25">
      <c r="A9" s="3"/>
      <c r="B9" s="4"/>
      <c r="C9" s="4" t="s">
        <v>47</v>
      </c>
      <c r="D9" s="4" t="s">
        <v>37</v>
      </c>
      <c r="F9" s="5"/>
      <c r="G9" s="6"/>
      <c r="H9" s="4"/>
      <c r="I9" s="8" t="s">
        <v>38</v>
      </c>
      <c r="J9" s="8" t="s">
        <v>13</v>
      </c>
      <c r="K9" s="8" t="s">
        <v>13</v>
      </c>
      <c r="L9" s="4" t="s">
        <v>13</v>
      </c>
      <c r="M9" t="s">
        <v>13</v>
      </c>
      <c r="N9">
        <f xml:space="preserve"> 1535 + 1521</f>
        <v>3056</v>
      </c>
      <c r="O9" t="s">
        <v>32</v>
      </c>
    </row>
    <row r="10" spans="1:16" x14ac:dyDescent="0.25">
      <c r="A10" s="3"/>
      <c r="B10" s="4"/>
      <c r="C10" s="4" t="s">
        <v>48</v>
      </c>
      <c r="D10" s="4" t="s">
        <v>37</v>
      </c>
      <c r="F10" s="5"/>
      <c r="G10" s="6"/>
      <c r="H10" s="4"/>
      <c r="I10" s="8" t="s">
        <v>38</v>
      </c>
      <c r="J10" s="8" t="s">
        <v>13</v>
      </c>
      <c r="K10" s="8" t="s">
        <v>13</v>
      </c>
      <c r="L10" s="4" t="s">
        <v>13</v>
      </c>
      <c r="M10" t="s">
        <v>13</v>
      </c>
      <c r="N10">
        <f xml:space="preserve"> 2430 +2465</f>
        <v>4895</v>
      </c>
      <c r="O10" t="s">
        <v>32</v>
      </c>
    </row>
    <row r="11" spans="1:16" x14ac:dyDescent="0.25">
      <c r="A11" t="s">
        <v>15</v>
      </c>
      <c r="B11" s="4">
        <v>5</v>
      </c>
      <c r="C11" s="4"/>
      <c r="D11" s="4"/>
      <c r="E11" s="3" t="s">
        <v>16</v>
      </c>
      <c r="F11" t="s">
        <v>10</v>
      </c>
      <c r="G11" s="6" t="s">
        <v>11</v>
      </c>
      <c r="H11" s="4" t="s">
        <v>12</v>
      </c>
      <c r="I11" s="19" t="s">
        <v>38</v>
      </c>
      <c r="J11" s="19" t="s">
        <v>13</v>
      </c>
      <c r="K11" s="19" t="s">
        <v>13</v>
      </c>
      <c r="L11" s="20" t="s">
        <v>13</v>
      </c>
      <c r="M11" t="s">
        <v>13</v>
      </c>
      <c r="N11" s="16">
        <f xml:space="preserve"> SUM(N12:N26) * 10^-3</f>
        <v>51.393000000000001</v>
      </c>
      <c r="O11" s="16" t="s">
        <v>14</v>
      </c>
      <c r="P11" s="14" t="s">
        <v>49</v>
      </c>
    </row>
    <row r="12" spans="1:16" x14ac:dyDescent="0.25">
      <c r="B12" s="4"/>
      <c r="C12" s="4" t="s">
        <v>50</v>
      </c>
      <c r="D12" s="4" t="s">
        <v>37</v>
      </c>
      <c r="E12" s="3"/>
      <c r="G12" s="6"/>
      <c r="H12" s="4"/>
      <c r="I12" s="8" t="s">
        <v>38</v>
      </c>
      <c r="J12" s="8" t="s">
        <v>13</v>
      </c>
      <c r="K12" s="8" t="s">
        <v>13</v>
      </c>
      <c r="L12" s="4" t="s">
        <v>13</v>
      </c>
      <c r="M12" t="s">
        <v>13</v>
      </c>
      <c r="N12">
        <f xml:space="preserve"> 1167 + 1206</f>
        <v>2373</v>
      </c>
      <c r="O12" t="s">
        <v>32</v>
      </c>
    </row>
    <row r="13" spans="1:16" x14ac:dyDescent="0.25">
      <c r="B13" s="4"/>
      <c r="C13" s="4" t="s">
        <v>51</v>
      </c>
      <c r="D13" s="4" t="s">
        <v>37</v>
      </c>
      <c r="E13" s="3"/>
      <c r="G13" s="6"/>
      <c r="H13" s="4"/>
      <c r="I13" s="8" t="s">
        <v>38</v>
      </c>
      <c r="J13" s="8" t="s">
        <v>13</v>
      </c>
      <c r="K13" s="8" t="s">
        <v>13</v>
      </c>
      <c r="L13" s="4" t="s">
        <v>13</v>
      </c>
      <c r="M13" t="s">
        <v>13</v>
      </c>
      <c r="N13">
        <f xml:space="preserve"> 2269 + 2208</f>
        <v>4477</v>
      </c>
      <c r="O13" t="s">
        <v>32</v>
      </c>
    </row>
    <row r="14" spans="1:16" x14ac:dyDescent="0.25">
      <c r="B14" s="4"/>
      <c r="C14" s="4" t="s">
        <v>52</v>
      </c>
      <c r="D14" s="4" t="s">
        <v>37</v>
      </c>
      <c r="E14" s="3"/>
      <c r="G14" s="6"/>
      <c r="H14" s="4"/>
      <c r="I14" s="8" t="s">
        <v>38</v>
      </c>
      <c r="J14" s="8" t="s">
        <v>13</v>
      </c>
      <c r="K14" s="8" t="s">
        <v>13</v>
      </c>
      <c r="L14" s="4" t="s">
        <v>13</v>
      </c>
      <c r="M14" t="s">
        <v>13</v>
      </c>
      <c r="N14">
        <f xml:space="preserve"> 2531 + 2602</f>
        <v>5133</v>
      </c>
      <c r="O14" t="s">
        <v>32</v>
      </c>
    </row>
    <row r="15" spans="1:16" x14ac:dyDescent="0.25">
      <c r="B15" s="4"/>
      <c r="C15" s="4" t="s">
        <v>53</v>
      </c>
      <c r="D15" s="4" t="s">
        <v>37</v>
      </c>
      <c r="E15" s="3"/>
      <c r="G15" s="6"/>
      <c r="H15" s="4"/>
      <c r="I15" s="8" t="s">
        <v>38</v>
      </c>
      <c r="J15" s="8" t="s">
        <v>13</v>
      </c>
      <c r="K15" s="8" t="s">
        <v>13</v>
      </c>
      <c r="L15" s="4" t="s">
        <v>13</v>
      </c>
      <c r="M15" t="s">
        <v>13</v>
      </c>
      <c r="N15">
        <f xml:space="preserve"> 1495 + 1528</f>
        <v>3023</v>
      </c>
      <c r="O15" t="s">
        <v>32</v>
      </c>
    </row>
    <row r="16" spans="1:16" x14ac:dyDescent="0.25">
      <c r="B16" s="4"/>
      <c r="C16" s="4" t="s">
        <v>54</v>
      </c>
      <c r="D16" s="4" t="s">
        <v>37</v>
      </c>
      <c r="E16" s="3"/>
      <c r="G16" s="6"/>
      <c r="H16" s="4"/>
      <c r="I16" s="8" t="s">
        <v>38</v>
      </c>
      <c r="J16" s="8" t="s">
        <v>13</v>
      </c>
      <c r="K16" s="8" t="s">
        <v>13</v>
      </c>
      <c r="L16" s="4" t="s">
        <v>13</v>
      </c>
      <c r="M16" t="s">
        <v>13</v>
      </c>
      <c r="N16">
        <f xml:space="preserve"> 1754 + 1528</f>
        <v>3282</v>
      </c>
      <c r="O16" t="s">
        <v>32</v>
      </c>
    </row>
    <row r="17" spans="1:15" x14ac:dyDescent="0.25">
      <c r="B17" s="4"/>
      <c r="C17" s="4" t="s">
        <v>55</v>
      </c>
      <c r="D17" s="4" t="s">
        <v>37</v>
      </c>
      <c r="E17" s="3"/>
      <c r="G17" s="6"/>
      <c r="H17" s="4"/>
      <c r="I17" s="8" t="s">
        <v>38</v>
      </c>
      <c r="J17" s="8" t="s">
        <v>13</v>
      </c>
      <c r="K17" s="8" t="s">
        <v>13</v>
      </c>
      <c r="L17" s="4" t="s">
        <v>13</v>
      </c>
      <c r="M17" t="s">
        <v>13</v>
      </c>
      <c r="N17">
        <f xml:space="preserve"> 2407 + 2460</f>
        <v>4867</v>
      </c>
      <c r="O17" t="s">
        <v>32</v>
      </c>
    </row>
    <row r="18" spans="1:15" x14ac:dyDescent="0.25">
      <c r="B18" s="4"/>
      <c r="C18" s="4" t="s">
        <v>56</v>
      </c>
      <c r="D18" s="4" t="s">
        <v>37</v>
      </c>
      <c r="E18" s="3"/>
      <c r="G18" s="6"/>
      <c r="H18" s="4"/>
      <c r="I18" s="8" t="s">
        <v>38</v>
      </c>
      <c r="J18" s="8" t="s">
        <v>13</v>
      </c>
      <c r="K18" s="8" t="s">
        <v>13</v>
      </c>
      <c r="L18" s="4" t="s">
        <v>13</v>
      </c>
      <c r="M18" t="s">
        <v>13</v>
      </c>
      <c r="N18">
        <f xml:space="preserve"> 1455 + 1465</f>
        <v>2920</v>
      </c>
      <c r="O18" t="s">
        <v>32</v>
      </c>
    </row>
    <row r="19" spans="1:15" x14ac:dyDescent="0.25">
      <c r="B19" s="4"/>
      <c r="C19" s="4" t="s">
        <v>57</v>
      </c>
      <c r="D19" s="4" t="s">
        <v>37</v>
      </c>
      <c r="E19" s="3"/>
      <c r="G19" s="6"/>
      <c r="H19" s="4"/>
      <c r="I19" s="8" t="s">
        <v>38</v>
      </c>
      <c r="J19" s="8" t="s">
        <v>13</v>
      </c>
      <c r="K19" s="8" t="s">
        <v>13</v>
      </c>
      <c r="L19" s="4" t="s">
        <v>13</v>
      </c>
      <c r="M19" t="s">
        <v>13</v>
      </c>
      <c r="N19">
        <f xml:space="preserve"> 1983 + 2000</f>
        <v>3983</v>
      </c>
      <c r="O19" t="s">
        <v>32</v>
      </c>
    </row>
    <row r="20" spans="1:15" x14ac:dyDescent="0.25">
      <c r="B20" s="4"/>
      <c r="C20" s="4" t="s">
        <v>58</v>
      </c>
      <c r="D20" s="4" t="s">
        <v>37</v>
      </c>
      <c r="E20" s="3"/>
      <c r="G20" s="6"/>
      <c r="H20" s="4"/>
      <c r="I20" s="8" t="s">
        <v>38</v>
      </c>
      <c r="J20" s="8" t="s">
        <v>13</v>
      </c>
      <c r="K20" s="8" t="s">
        <v>13</v>
      </c>
      <c r="L20" s="4" t="s">
        <v>13</v>
      </c>
      <c r="M20" t="s">
        <v>13</v>
      </c>
      <c r="N20">
        <f xml:space="preserve"> 1853 + 1868</f>
        <v>3721</v>
      </c>
      <c r="O20" t="s">
        <v>32</v>
      </c>
    </row>
    <row r="21" spans="1:15" x14ac:dyDescent="0.25">
      <c r="B21" s="4"/>
      <c r="C21" s="4" t="s">
        <v>59</v>
      </c>
      <c r="D21" s="4" t="s">
        <v>37</v>
      </c>
      <c r="E21" s="3"/>
      <c r="G21" s="6"/>
      <c r="H21" s="4"/>
      <c r="I21" s="8" t="s">
        <v>38</v>
      </c>
      <c r="J21" s="8" t="s">
        <v>13</v>
      </c>
      <c r="K21" s="8" t="s">
        <v>13</v>
      </c>
      <c r="L21" s="4" t="s">
        <v>13</v>
      </c>
      <c r="M21" t="s">
        <v>13</v>
      </c>
      <c r="N21">
        <f xml:space="preserve"> 1069 + 1141</f>
        <v>2210</v>
      </c>
      <c r="O21" t="s">
        <v>32</v>
      </c>
    </row>
    <row r="22" spans="1:15" x14ac:dyDescent="0.25">
      <c r="B22" s="4"/>
      <c r="C22" s="4" t="s">
        <v>60</v>
      </c>
      <c r="D22" s="4" t="s">
        <v>37</v>
      </c>
      <c r="E22" s="3"/>
      <c r="G22" s="6"/>
      <c r="H22" s="4"/>
      <c r="I22" s="8" t="s">
        <v>38</v>
      </c>
      <c r="J22" s="8" t="s">
        <v>13</v>
      </c>
      <c r="K22" s="8" t="s">
        <v>13</v>
      </c>
      <c r="L22" s="4" t="s">
        <v>13</v>
      </c>
      <c r="M22" t="s">
        <v>13</v>
      </c>
      <c r="N22">
        <f xml:space="preserve"> 1536 + 1596</f>
        <v>3132</v>
      </c>
      <c r="O22" t="s">
        <v>32</v>
      </c>
    </row>
    <row r="23" spans="1:15" x14ac:dyDescent="0.25">
      <c r="B23" s="4"/>
      <c r="C23" s="4" t="s">
        <v>61</v>
      </c>
      <c r="D23" s="4" t="s">
        <v>37</v>
      </c>
      <c r="E23" s="3"/>
      <c r="G23" s="6"/>
      <c r="H23" s="4"/>
      <c r="I23" s="8" t="s">
        <v>38</v>
      </c>
      <c r="J23" s="8" t="s">
        <v>13</v>
      </c>
      <c r="K23" s="8" t="s">
        <v>13</v>
      </c>
      <c r="L23" s="4" t="s">
        <v>13</v>
      </c>
      <c r="M23" t="s">
        <v>13</v>
      </c>
      <c r="N23">
        <f xml:space="preserve"> 1511 + 1564</f>
        <v>3075</v>
      </c>
      <c r="O23" t="s">
        <v>32</v>
      </c>
    </row>
    <row r="24" spans="1:15" x14ac:dyDescent="0.25">
      <c r="B24" s="4"/>
      <c r="C24" s="4" t="s">
        <v>62</v>
      </c>
      <c r="D24" s="4" t="s">
        <v>37</v>
      </c>
      <c r="E24" s="3"/>
      <c r="G24" s="6"/>
      <c r="H24" s="4"/>
      <c r="I24" s="8" t="s">
        <v>38</v>
      </c>
      <c r="J24" s="8" t="s">
        <v>13</v>
      </c>
      <c r="K24" s="8" t="s">
        <v>13</v>
      </c>
      <c r="L24" s="4" t="s">
        <v>13</v>
      </c>
      <c r="M24" t="s">
        <v>13</v>
      </c>
      <c r="N24">
        <f xml:space="preserve"> 1598 + 1613</f>
        <v>3211</v>
      </c>
      <c r="O24" t="s">
        <v>32</v>
      </c>
    </row>
    <row r="25" spans="1:15" x14ac:dyDescent="0.25">
      <c r="B25" s="4"/>
      <c r="C25" s="4" t="s">
        <v>63</v>
      </c>
      <c r="D25" s="4" t="s">
        <v>37</v>
      </c>
      <c r="E25" s="3"/>
      <c r="G25" s="6"/>
      <c r="H25" s="4"/>
      <c r="I25" s="8" t="s">
        <v>38</v>
      </c>
      <c r="J25" s="8" t="s">
        <v>13</v>
      </c>
      <c r="K25" s="8" t="s">
        <v>13</v>
      </c>
      <c r="L25" s="4" t="s">
        <v>13</v>
      </c>
      <c r="M25" t="s">
        <v>13</v>
      </c>
      <c r="N25">
        <f xml:space="preserve"> 1746 + 1763</f>
        <v>3509</v>
      </c>
      <c r="O25" t="s">
        <v>32</v>
      </c>
    </row>
    <row r="26" spans="1:15" x14ac:dyDescent="0.25">
      <c r="B26" s="4"/>
      <c r="C26" s="4" t="s">
        <v>64</v>
      </c>
      <c r="D26" s="4" t="s">
        <v>37</v>
      </c>
      <c r="E26" s="3"/>
      <c r="G26" s="6"/>
      <c r="H26" s="4"/>
      <c r="I26" s="8" t="s">
        <v>38</v>
      </c>
      <c r="J26" s="8" t="s">
        <v>13</v>
      </c>
      <c r="K26" s="8" t="s">
        <v>13</v>
      </c>
      <c r="L26" s="4" t="s">
        <v>13</v>
      </c>
      <c r="M26" t="s">
        <v>13</v>
      </c>
      <c r="N26">
        <f xml:space="preserve"> 1231 + 1246</f>
        <v>2477</v>
      </c>
      <c r="O26" t="s">
        <v>32</v>
      </c>
    </row>
    <row r="27" spans="1:15" x14ac:dyDescent="0.25">
      <c r="A27" s="7" t="s">
        <v>17</v>
      </c>
      <c r="B27" s="4">
        <v>8</v>
      </c>
      <c r="C27" s="4"/>
      <c r="D27" s="4"/>
      <c r="E27" t="s">
        <v>18</v>
      </c>
      <c r="F27" t="s">
        <v>19</v>
      </c>
      <c r="G27" s="6" t="s">
        <v>11</v>
      </c>
      <c r="H27" s="4" t="s">
        <v>12</v>
      </c>
      <c r="I27" s="18" t="s">
        <v>38</v>
      </c>
      <c r="J27" s="18" t="s">
        <v>13</v>
      </c>
      <c r="K27" s="18" t="s">
        <v>13</v>
      </c>
      <c r="L27" s="21" t="s">
        <v>13</v>
      </c>
      <c r="M27" t="s">
        <v>13</v>
      </c>
      <c r="N27" s="16">
        <f xml:space="preserve"> SUM(N28:N35) * 10 ^-3</f>
        <v>40.911000000000001</v>
      </c>
      <c r="O27" s="16" t="s">
        <v>14</v>
      </c>
    </row>
    <row r="28" spans="1:15" x14ac:dyDescent="0.25">
      <c r="B28" s="4"/>
      <c r="C28" s="15" t="s">
        <v>66</v>
      </c>
      <c r="D28" s="4" t="s">
        <v>37</v>
      </c>
      <c r="E28" s="3"/>
      <c r="G28" s="6"/>
      <c r="H28" s="4"/>
      <c r="I28" s="8" t="s">
        <v>38</v>
      </c>
      <c r="J28" s="8" t="s">
        <v>13</v>
      </c>
      <c r="K28" s="8" t="s">
        <v>13</v>
      </c>
      <c r="L28" s="4" t="s">
        <v>13</v>
      </c>
      <c r="M28" t="s">
        <v>13</v>
      </c>
      <c r="N28">
        <f xml:space="preserve"> 3047 + 3058</f>
        <v>6105</v>
      </c>
      <c r="O28" t="s">
        <v>32</v>
      </c>
    </row>
    <row r="29" spans="1:15" x14ac:dyDescent="0.25">
      <c r="B29" s="4"/>
      <c r="C29" s="4" t="s">
        <v>65</v>
      </c>
      <c r="D29" s="4" t="s">
        <v>37</v>
      </c>
      <c r="E29" s="3"/>
      <c r="G29" s="6"/>
      <c r="H29" s="4"/>
      <c r="I29" s="8" t="s">
        <v>38</v>
      </c>
      <c r="J29" s="8" t="s">
        <v>13</v>
      </c>
      <c r="K29" s="8" t="s">
        <v>13</v>
      </c>
      <c r="L29" s="4" t="s">
        <v>13</v>
      </c>
      <c r="M29" t="s">
        <v>13</v>
      </c>
      <c r="N29">
        <f xml:space="preserve"> 2360 + 2368</f>
        <v>4728</v>
      </c>
      <c r="O29" t="s">
        <v>32</v>
      </c>
    </row>
    <row r="30" spans="1:15" x14ac:dyDescent="0.25">
      <c r="B30" s="4"/>
      <c r="C30" s="4" t="s">
        <v>67</v>
      </c>
      <c r="D30" s="4" t="s">
        <v>37</v>
      </c>
      <c r="E30" s="3"/>
      <c r="G30" s="6"/>
      <c r="H30" s="4"/>
      <c r="I30" s="8" t="s">
        <v>38</v>
      </c>
      <c r="J30" s="8" t="s">
        <v>13</v>
      </c>
      <c r="K30" s="8" t="s">
        <v>13</v>
      </c>
      <c r="L30" s="4" t="s">
        <v>13</v>
      </c>
      <c r="M30" t="s">
        <v>13</v>
      </c>
      <c r="N30">
        <f xml:space="preserve"> 3583 + 3618</f>
        <v>7201</v>
      </c>
      <c r="O30" t="s">
        <v>32</v>
      </c>
    </row>
    <row r="31" spans="1:15" x14ac:dyDescent="0.25">
      <c r="B31" s="4"/>
      <c r="C31" s="4" t="s">
        <v>68</v>
      </c>
      <c r="D31" s="4" t="s">
        <v>37</v>
      </c>
      <c r="E31" s="3"/>
      <c r="G31" s="6"/>
      <c r="H31" s="4"/>
      <c r="I31" s="8" t="s">
        <v>38</v>
      </c>
      <c r="J31" s="8" t="s">
        <v>13</v>
      </c>
      <c r="K31" s="8" t="s">
        <v>13</v>
      </c>
      <c r="L31" s="4" t="s">
        <v>13</v>
      </c>
      <c r="M31" t="s">
        <v>13</v>
      </c>
      <c r="N31">
        <f xml:space="preserve"> 2725 + 2758</f>
        <v>5483</v>
      </c>
      <c r="O31" t="s">
        <v>32</v>
      </c>
    </row>
    <row r="32" spans="1:15" x14ac:dyDescent="0.25">
      <c r="B32" s="4"/>
      <c r="C32" s="4" t="s">
        <v>69</v>
      </c>
      <c r="D32" s="4" t="s">
        <v>37</v>
      </c>
      <c r="E32" s="3"/>
      <c r="G32" s="6"/>
      <c r="H32" s="4"/>
      <c r="I32" s="8" t="s">
        <v>38</v>
      </c>
      <c r="J32" s="8" t="s">
        <v>13</v>
      </c>
      <c r="K32" s="8" t="s">
        <v>13</v>
      </c>
      <c r="L32" s="4" t="s">
        <v>13</v>
      </c>
      <c r="M32" t="s">
        <v>13</v>
      </c>
      <c r="N32">
        <f xml:space="preserve"> 2468 + 2518</f>
        <v>4986</v>
      </c>
      <c r="O32" t="s">
        <v>32</v>
      </c>
    </row>
    <row r="33" spans="1:15" x14ac:dyDescent="0.25">
      <c r="B33" s="4"/>
      <c r="C33" s="4" t="s">
        <v>70</v>
      </c>
      <c r="D33" s="4" t="s">
        <v>37</v>
      </c>
      <c r="E33" s="3"/>
      <c r="G33" s="6"/>
      <c r="H33" s="4"/>
      <c r="I33" s="8" t="s">
        <v>38</v>
      </c>
      <c r="J33" s="8" t="s">
        <v>13</v>
      </c>
      <c r="K33" s="8" t="s">
        <v>13</v>
      </c>
      <c r="L33" s="4" t="s">
        <v>13</v>
      </c>
      <c r="M33" t="s">
        <v>13</v>
      </c>
      <c r="N33">
        <f xml:space="preserve"> 1506 + 1536</f>
        <v>3042</v>
      </c>
      <c r="O33" t="s">
        <v>32</v>
      </c>
    </row>
    <row r="34" spans="1:15" x14ac:dyDescent="0.25">
      <c r="B34" s="4"/>
      <c r="C34" s="4" t="s">
        <v>71</v>
      </c>
      <c r="D34" s="4" t="s">
        <v>37</v>
      </c>
      <c r="E34" s="3"/>
      <c r="G34" s="6"/>
      <c r="H34" s="4"/>
      <c r="I34" s="8" t="s">
        <v>38</v>
      </c>
      <c r="J34" s="8" t="s">
        <v>13</v>
      </c>
      <c r="K34" s="8" t="s">
        <v>13</v>
      </c>
      <c r="L34" s="4" t="s">
        <v>13</v>
      </c>
      <c r="M34" t="s">
        <v>13</v>
      </c>
      <c r="N34">
        <f xml:space="preserve"> 2679 + 2711</f>
        <v>5390</v>
      </c>
      <c r="O34" t="s">
        <v>32</v>
      </c>
    </row>
    <row r="35" spans="1:15" x14ac:dyDescent="0.25">
      <c r="B35" s="4"/>
      <c r="C35" s="4" t="s">
        <v>72</v>
      </c>
      <c r="D35" s="4" t="s">
        <v>37</v>
      </c>
      <c r="E35" s="3"/>
      <c r="G35" s="6"/>
      <c r="H35" s="4"/>
      <c r="I35" s="8" t="s">
        <v>38</v>
      </c>
      <c r="J35" s="8" t="s">
        <v>13</v>
      </c>
      <c r="K35" s="8" t="s">
        <v>13</v>
      </c>
      <c r="L35" s="4" t="s">
        <v>13</v>
      </c>
      <c r="M35" t="s">
        <v>13</v>
      </c>
      <c r="N35">
        <f xml:space="preserve"> 1967 + 2009</f>
        <v>3976</v>
      </c>
      <c r="O35" t="s">
        <v>32</v>
      </c>
    </row>
    <row r="36" spans="1:15" x14ac:dyDescent="0.25">
      <c r="A36" s="7" t="s">
        <v>17</v>
      </c>
      <c r="B36" s="4">
        <v>8</v>
      </c>
      <c r="C36" s="4"/>
      <c r="D36" s="4"/>
      <c r="E36" t="s">
        <v>18</v>
      </c>
      <c r="F36" t="s">
        <v>19</v>
      </c>
      <c r="G36" s="6" t="s">
        <v>11</v>
      </c>
      <c r="H36" s="8" t="s">
        <v>20</v>
      </c>
      <c r="I36" s="21" t="s">
        <v>38</v>
      </c>
      <c r="J36" s="18" t="s">
        <v>13</v>
      </c>
      <c r="K36" s="18" t="s">
        <v>13</v>
      </c>
      <c r="L36" s="21" t="s">
        <v>13</v>
      </c>
      <c r="M36" s="21" t="s">
        <v>13</v>
      </c>
      <c r="N36" s="17">
        <f xml:space="preserve"> SUM(N37:N44) * 10^-3</f>
        <v>37.142000000000003</v>
      </c>
      <c r="O36" s="17" t="s">
        <v>14</v>
      </c>
    </row>
    <row r="37" spans="1:15" x14ac:dyDescent="0.25">
      <c r="B37" s="4"/>
      <c r="C37" s="15" t="s">
        <v>73</v>
      </c>
      <c r="D37" s="4" t="s">
        <v>37</v>
      </c>
      <c r="E37" s="3"/>
      <c r="G37" s="6"/>
      <c r="H37" s="4"/>
      <c r="I37" s="8" t="s">
        <v>38</v>
      </c>
      <c r="J37" s="8" t="s">
        <v>13</v>
      </c>
      <c r="K37" s="8" t="s">
        <v>13</v>
      </c>
      <c r="L37" s="4" t="s">
        <v>13</v>
      </c>
      <c r="M37" t="s">
        <v>13</v>
      </c>
      <c r="N37">
        <f xml:space="preserve"> 2740 + 2747</f>
        <v>5487</v>
      </c>
      <c r="O37" t="s">
        <v>32</v>
      </c>
    </row>
    <row r="38" spans="1:15" x14ac:dyDescent="0.25">
      <c r="B38" s="4"/>
      <c r="C38" s="4" t="s">
        <v>74</v>
      </c>
      <c r="D38" s="4" t="s">
        <v>37</v>
      </c>
      <c r="E38" s="3"/>
      <c r="G38" s="6"/>
      <c r="H38" s="4"/>
      <c r="I38" s="8" t="s">
        <v>38</v>
      </c>
      <c r="J38" s="8" t="s">
        <v>13</v>
      </c>
      <c r="K38" s="8" t="s">
        <v>13</v>
      </c>
      <c r="L38" s="4" t="s">
        <v>13</v>
      </c>
      <c r="M38" t="s">
        <v>13</v>
      </c>
      <c r="N38">
        <f xml:space="preserve"> 2328 + 2342</f>
        <v>4670</v>
      </c>
      <c r="O38" t="s">
        <v>32</v>
      </c>
    </row>
    <row r="39" spans="1:15" x14ac:dyDescent="0.25">
      <c r="B39" s="4"/>
      <c r="C39" s="4" t="s">
        <v>75</v>
      </c>
      <c r="D39" s="4" t="s">
        <v>37</v>
      </c>
      <c r="E39" s="3"/>
      <c r="G39" s="6"/>
      <c r="H39" s="4"/>
      <c r="I39" s="8" t="s">
        <v>38</v>
      </c>
      <c r="J39" s="8" t="s">
        <v>13</v>
      </c>
      <c r="K39" s="8" t="s">
        <v>13</v>
      </c>
      <c r="L39" s="4" t="s">
        <v>13</v>
      </c>
      <c r="M39" t="s">
        <v>13</v>
      </c>
      <c r="N39">
        <f xml:space="preserve"> 2372 + 2351</f>
        <v>4723</v>
      </c>
      <c r="O39" t="s">
        <v>32</v>
      </c>
    </row>
    <row r="40" spans="1:15" x14ac:dyDescent="0.25">
      <c r="B40" s="4"/>
      <c r="C40" s="4" t="s">
        <v>76</v>
      </c>
      <c r="D40" s="4" t="s">
        <v>37</v>
      </c>
      <c r="E40" s="3"/>
      <c r="G40" s="6"/>
      <c r="H40" s="4"/>
      <c r="I40" s="8" t="s">
        <v>38</v>
      </c>
      <c r="J40" s="8" t="s">
        <v>13</v>
      </c>
      <c r="K40" s="8" t="s">
        <v>13</v>
      </c>
      <c r="L40" s="4" t="s">
        <v>13</v>
      </c>
      <c r="M40" t="s">
        <v>13</v>
      </c>
      <c r="N40">
        <f xml:space="preserve"> 2557 + 2588</f>
        <v>5145</v>
      </c>
      <c r="O40" t="s">
        <v>32</v>
      </c>
    </row>
    <row r="41" spans="1:15" x14ac:dyDescent="0.25">
      <c r="B41" s="4"/>
      <c r="C41" s="4" t="s">
        <v>77</v>
      </c>
      <c r="D41" s="4" t="s">
        <v>37</v>
      </c>
      <c r="E41" s="3"/>
      <c r="G41" s="6"/>
      <c r="H41" s="4"/>
      <c r="I41" s="8" t="s">
        <v>38</v>
      </c>
      <c r="J41" s="8" t="s">
        <v>13</v>
      </c>
      <c r="K41" s="8" t="s">
        <v>13</v>
      </c>
      <c r="L41" s="4" t="s">
        <v>13</v>
      </c>
      <c r="M41" t="s">
        <v>13</v>
      </c>
      <c r="N41">
        <f xml:space="preserve"> 2119 + 2085</f>
        <v>4204</v>
      </c>
      <c r="O41" t="s">
        <v>32</v>
      </c>
    </row>
    <row r="42" spans="1:15" x14ac:dyDescent="0.25">
      <c r="B42" s="4"/>
      <c r="C42" s="4" t="s">
        <v>78</v>
      </c>
      <c r="D42" s="4" t="s">
        <v>37</v>
      </c>
      <c r="E42" s="3"/>
      <c r="G42" s="6"/>
      <c r="H42" s="4"/>
      <c r="I42" s="8" t="s">
        <v>38</v>
      </c>
      <c r="J42" s="8" t="s">
        <v>13</v>
      </c>
      <c r="K42" s="8" t="s">
        <v>13</v>
      </c>
      <c r="L42" s="4" t="s">
        <v>13</v>
      </c>
      <c r="M42" t="s">
        <v>13</v>
      </c>
      <c r="N42">
        <f xml:space="preserve"> 1902 + 1928</f>
        <v>3830</v>
      </c>
      <c r="O42" t="s">
        <v>32</v>
      </c>
    </row>
    <row r="43" spans="1:15" x14ac:dyDescent="0.25">
      <c r="B43" s="4"/>
      <c r="C43" s="4" t="s">
        <v>79</v>
      </c>
      <c r="D43" s="4" t="s">
        <v>37</v>
      </c>
      <c r="E43" s="3"/>
      <c r="G43" s="6"/>
      <c r="H43" s="4"/>
      <c r="I43" s="8" t="s">
        <v>38</v>
      </c>
      <c r="J43" s="8" t="s">
        <v>13</v>
      </c>
      <c r="K43" s="8" t="s">
        <v>13</v>
      </c>
      <c r="L43" s="4" t="s">
        <v>13</v>
      </c>
      <c r="M43" t="s">
        <v>13</v>
      </c>
      <c r="N43">
        <f xml:space="preserve"> 2470 + 2481</f>
        <v>4951</v>
      </c>
      <c r="O43" t="s">
        <v>32</v>
      </c>
    </row>
    <row r="44" spans="1:15" x14ac:dyDescent="0.25">
      <c r="B44" s="4"/>
      <c r="C44" s="4" t="s">
        <v>80</v>
      </c>
      <c r="D44" s="4" t="s">
        <v>37</v>
      </c>
      <c r="E44" s="3"/>
      <c r="G44" s="6"/>
      <c r="H44" s="4"/>
      <c r="I44" s="8" t="s">
        <v>38</v>
      </c>
      <c r="J44" s="8" t="s">
        <v>13</v>
      </c>
      <c r="K44" s="8" t="s">
        <v>13</v>
      </c>
      <c r="L44" s="4" t="s">
        <v>13</v>
      </c>
      <c r="M44" t="s">
        <v>13</v>
      </c>
      <c r="N44">
        <f xml:space="preserve"> 2056 + 2076</f>
        <v>4132</v>
      </c>
      <c r="O44" t="s">
        <v>32</v>
      </c>
    </row>
    <row r="45" spans="1:15" x14ac:dyDescent="0.25">
      <c r="A45" t="s">
        <v>21</v>
      </c>
      <c r="B45" s="4">
        <v>8</v>
      </c>
      <c r="C45" s="4"/>
      <c r="D45" s="4"/>
      <c r="E45" t="s">
        <v>22</v>
      </c>
      <c r="F45" t="s">
        <v>23</v>
      </c>
      <c r="G45" s="9" t="s">
        <v>24</v>
      </c>
      <c r="H45" s="4" t="s">
        <v>12</v>
      </c>
      <c r="I45" s="21" t="s">
        <v>38</v>
      </c>
      <c r="J45" s="18" t="s">
        <v>13</v>
      </c>
      <c r="K45" s="18" t="s">
        <v>13</v>
      </c>
      <c r="L45" s="21" t="s">
        <v>13</v>
      </c>
      <c r="M45" t="s">
        <v>13</v>
      </c>
      <c r="N45" s="17">
        <f xml:space="preserve"> SUM(N46:N53) * 10^-3</f>
        <v>14.891</v>
      </c>
      <c r="O45" s="17" t="s">
        <v>14</v>
      </c>
    </row>
    <row r="46" spans="1:15" x14ac:dyDescent="0.25">
      <c r="B46" s="4"/>
      <c r="C46" s="4" t="s">
        <v>82</v>
      </c>
      <c r="D46" s="4" t="s">
        <v>83</v>
      </c>
      <c r="E46" s="3"/>
      <c r="G46" s="9"/>
      <c r="H46" s="4"/>
      <c r="I46" s="8" t="s">
        <v>38</v>
      </c>
      <c r="J46" s="8" t="s">
        <v>13</v>
      </c>
      <c r="K46" s="8" t="s">
        <v>13</v>
      </c>
      <c r="L46" s="4" t="s">
        <v>13</v>
      </c>
      <c r="M46" t="s">
        <v>13</v>
      </c>
      <c r="N46">
        <v>1748</v>
      </c>
      <c r="O46" t="s">
        <v>32</v>
      </c>
    </row>
    <row r="47" spans="1:15" x14ac:dyDescent="0.25">
      <c r="B47" s="4"/>
      <c r="C47" s="4" t="s">
        <v>84</v>
      </c>
      <c r="D47" s="4" t="s">
        <v>83</v>
      </c>
      <c r="E47" s="3"/>
      <c r="G47" s="9"/>
      <c r="H47" s="4"/>
      <c r="I47" s="8" t="s">
        <v>38</v>
      </c>
      <c r="J47" s="8" t="s">
        <v>13</v>
      </c>
      <c r="K47" s="8" t="s">
        <v>13</v>
      </c>
      <c r="L47" s="4" t="s">
        <v>13</v>
      </c>
      <c r="M47" t="s">
        <v>13</v>
      </c>
      <c r="N47">
        <v>1190</v>
      </c>
      <c r="O47" t="s">
        <v>32</v>
      </c>
    </row>
    <row r="48" spans="1:15" x14ac:dyDescent="0.25">
      <c r="B48" s="4"/>
      <c r="C48" s="4" t="s">
        <v>85</v>
      </c>
      <c r="D48" s="4" t="s">
        <v>83</v>
      </c>
      <c r="E48" s="3"/>
      <c r="G48" s="9"/>
      <c r="H48" s="4"/>
      <c r="I48" s="8" t="s">
        <v>38</v>
      </c>
      <c r="J48" s="8" t="s">
        <v>13</v>
      </c>
      <c r="K48" s="8" t="s">
        <v>13</v>
      </c>
      <c r="L48" s="4" t="s">
        <v>13</v>
      </c>
      <c r="M48" t="s">
        <v>13</v>
      </c>
      <c r="N48">
        <v>1385</v>
      </c>
      <c r="O48" t="s">
        <v>32</v>
      </c>
    </row>
    <row r="49" spans="1:15" x14ac:dyDescent="0.25">
      <c r="B49" s="4"/>
      <c r="C49" s="4" t="s">
        <v>86</v>
      </c>
      <c r="D49" s="4" t="s">
        <v>83</v>
      </c>
      <c r="E49" s="3"/>
      <c r="G49" s="9"/>
      <c r="H49" s="4"/>
      <c r="I49" s="8" t="s">
        <v>38</v>
      </c>
      <c r="J49" s="8" t="s">
        <v>13</v>
      </c>
      <c r="K49" s="8" t="s">
        <v>13</v>
      </c>
      <c r="L49" s="4" t="s">
        <v>13</v>
      </c>
      <c r="M49" t="s">
        <v>13</v>
      </c>
      <c r="N49">
        <v>3557</v>
      </c>
      <c r="O49" t="s">
        <v>32</v>
      </c>
    </row>
    <row r="50" spans="1:15" x14ac:dyDescent="0.25">
      <c r="B50" s="4"/>
      <c r="C50" s="4" t="s">
        <v>87</v>
      </c>
      <c r="D50" s="4" t="s">
        <v>83</v>
      </c>
      <c r="E50" s="3"/>
      <c r="G50" s="9"/>
      <c r="H50" s="4"/>
      <c r="I50" s="8" t="s">
        <v>38</v>
      </c>
      <c r="J50" s="8" t="s">
        <v>13</v>
      </c>
      <c r="K50" s="8" t="s">
        <v>13</v>
      </c>
      <c r="L50" s="4" t="s">
        <v>13</v>
      </c>
      <c r="M50" t="s">
        <v>13</v>
      </c>
      <c r="N50">
        <v>1348</v>
      </c>
      <c r="O50" t="s">
        <v>32</v>
      </c>
    </row>
    <row r="51" spans="1:15" x14ac:dyDescent="0.25">
      <c r="B51" s="4"/>
      <c r="C51" s="4" t="s">
        <v>88</v>
      </c>
      <c r="D51" s="4" t="s">
        <v>83</v>
      </c>
      <c r="E51" s="3"/>
      <c r="G51" s="9"/>
      <c r="H51" s="4"/>
      <c r="I51" s="8" t="s">
        <v>38</v>
      </c>
      <c r="J51" s="8" t="s">
        <v>13</v>
      </c>
      <c r="K51" s="8" t="s">
        <v>13</v>
      </c>
      <c r="L51" s="4" t="s">
        <v>13</v>
      </c>
      <c r="M51" t="s">
        <v>13</v>
      </c>
      <c r="N51">
        <v>1563</v>
      </c>
      <c r="O51" t="s">
        <v>32</v>
      </c>
    </row>
    <row r="52" spans="1:15" x14ac:dyDescent="0.25">
      <c r="B52" s="4"/>
      <c r="C52" s="4" t="s">
        <v>89</v>
      </c>
      <c r="D52" s="4" t="s">
        <v>83</v>
      </c>
      <c r="E52" s="3"/>
      <c r="G52" s="9"/>
      <c r="H52" s="4"/>
      <c r="I52" s="8" t="s">
        <v>38</v>
      </c>
      <c r="J52" s="8" t="s">
        <v>13</v>
      </c>
      <c r="K52" s="8" t="s">
        <v>13</v>
      </c>
      <c r="L52" s="4" t="s">
        <v>13</v>
      </c>
      <c r="M52" t="s">
        <v>13</v>
      </c>
      <c r="N52">
        <v>2682</v>
      </c>
      <c r="O52" t="s">
        <v>32</v>
      </c>
    </row>
    <row r="53" spans="1:15" ht="15.75" thickBot="1" x14ac:dyDescent="0.3">
      <c r="B53" s="4"/>
      <c r="C53" s="4" t="s">
        <v>90</v>
      </c>
      <c r="D53" s="4" t="s">
        <v>83</v>
      </c>
      <c r="E53" s="3"/>
      <c r="G53" s="9"/>
      <c r="H53" s="4"/>
      <c r="I53" s="8" t="s">
        <v>38</v>
      </c>
      <c r="J53" s="8" t="s">
        <v>13</v>
      </c>
      <c r="K53" s="8" t="s">
        <v>13</v>
      </c>
      <c r="L53" s="4" t="s">
        <v>13</v>
      </c>
      <c r="M53" t="s">
        <v>13</v>
      </c>
      <c r="N53">
        <v>1418</v>
      </c>
      <c r="O53" t="s">
        <v>32</v>
      </c>
    </row>
    <row r="54" spans="1:15" ht="15.75" thickTop="1" x14ac:dyDescent="0.25">
      <c r="A54" t="s">
        <v>21</v>
      </c>
      <c r="B54" s="4">
        <v>8</v>
      </c>
      <c r="C54" s="4"/>
      <c r="D54" s="4"/>
      <c r="E54" s="10" t="s">
        <v>25</v>
      </c>
      <c r="F54" t="s">
        <v>10</v>
      </c>
      <c r="G54" s="9" t="s">
        <v>24</v>
      </c>
      <c r="H54" s="4" t="s">
        <v>12</v>
      </c>
      <c r="I54" s="18" t="s">
        <v>38</v>
      </c>
      <c r="J54" s="18" t="s">
        <v>13</v>
      </c>
      <c r="K54" s="18" t="s">
        <v>13</v>
      </c>
      <c r="L54" s="21" t="s">
        <v>13</v>
      </c>
      <c r="M54" t="s">
        <v>13</v>
      </c>
      <c r="N54" s="17">
        <f xml:space="preserve"> SUM(N55:N62) * 10^-3</f>
        <v>13.065</v>
      </c>
      <c r="O54" s="17" t="s">
        <v>14</v>
      </c>
    </row>
    <row r="55" spans="1:15" x14ac:dyDescent="0.25">
      <c r="B55" s="4"/>
      <c r="C55" s="4" t="s">
        <v>91</v>
      </c>
      <c r="D55" s="4" t="s">
        <v>83</v>
      </c>
      <c r="E55" s="3"/>
      <c r="G55" s="9"/>
      <c r="H55" s="4"/>
      <c r="I55" s="8" t="s">
        <v>38</v>
      </c>
      <c r="J55" s="8" t="s">
        <v>13</v>
      </c>
      <c r="K55" s="8" t="s">
        <v>13</v>
      </c>
      <c r="L55" s="4" t="s">
        <v>13</v>
      </c>
      <c r="M55" t="s">
        <v>13</v>
      </c>
      <c r="N55">
        <v>1430</v>
      </c>
      <c r="O55" t="s">
        <v>32</v>
      </c>
    </row>
    <row r="56" spans="1:15" x14ac:dyDescent="0.25">
      <c r="B56" s="4"/>
      <c r="C56" s="4" t="s">
        <v>92</v>
      </c>
      <c r="D56" s="4" t="s">
        <v>83</v>
      </c>
      <c r="E56" s="3"/>
      <c r="G56" s="9"/>
      <c r="H56" s="4"/>
      <c r="I56" s="8" t="s">
        <v>38</v>
      </c>
      <c r="J56" s="8" t="s">
        <v>13</v>
      </c>
      <c r="K56" s="8" t="s">
        <v>13</v>
      </c>
      <c r="L56" s="4" t="s">
        <v>13</v>
      </c>
      <c r="M56" t="s">
        <v>13</v>
      </c>
      <c r="N56">
        <v>1540</v>
      </c>
      <c r="O56" t="s">
        <v>32</v>
      </c>
    </row>
    <row r="57" spans="1:15" x14ac:dyDescent="0.25">
      <c r="B57" s="4"/>
      <c r="C57" s="4" t="s">
        <v>93</v>
      </c>
      <c r="D57" s="4" t="s">
        <v>83</v>
      </c>
      <c r="E57" s="3"/>
      <c r="G57" s="9"/>
      <c r="H57" s="4"/>
      <c r="I57" s="8" t="s">
        <v>38</v>
      </c>
      <c r="J57" s="8" t="s">
        <v>13</v>
      </c>
      <c r="K57" s="8" t="s">
        <v>13</v>
      </c>
      <c r="L57" s="4" t="s">
        <v>13</v>
      </c>
      <c r="M57" t="s">
        <v>13</v>
      </c>
      <c r="N57">
        <v>1419</v>
      </c>
      <c r="O57" t="s">
        <v>32</v>
      </c>
    </row>
    <row r="58" spans="1:15" x14ac:dyDescent="0.25">
      <c r="B58" s="4"/>
      <c r="C58" s="4" t="s">
        <v>94</v>
      </c>
      <c r="D58" s="4" t="s">
        <v>83</v>
      </c>
      <c r="E58" s="3"/>
      <c r="G58" s="9"/>
      <c r="H58" s="4"/>
      <c r="I58" s="8" t="s">
        <v>38</v>
      </c>
      <c r="J58" s="8" t="s">
        <v>13</v>
      </c>
      <c r="K58" s="8" t="s">
        <v>13</v>
      </c>
      <c r="L58" s="4" t="s">
        <v>13</v>
      </c>
      <c r="M58" t="s">
        <v>13</v>
      </c>
      <c r="N58">
        <v>1266</v>
      </c>
      <c r="O58" t="s">
        <v>32</v>
      </c>
    </row>
    <row r="59" spans="1:15" x14ac:dyDescent="0.25">
      <c r="B59" s="4"/>
      <c r="C59" s="4" t="s">
        <v>95</v>
      </c>
      <c r="D59" s="4" t="s">
        <v>83</v>
      </c>
      <c r="E59" s="3"/>
      <c r="G59" s="9"/>
      <c r="H59" s="4"/>
      <c r="I59" s="8" t="s">
        <v>38</v>
      </c>
      <c r="J59" s="8" t="s">
        <v>13</v>
      </c>
      <c r="K59" s="8" t="s">
        <v>13</v>
      </c>
      <c r="L59" s="4" t="s">
        <v>13</v>
      </c>
      <c r="M59" t="s">
        <v>13</v>
      </c>
      <c r="N59">
        <v>1299</v>
      </c>
      <c r="O59" t="s">
        <v>32</v>
      </c>
    </row>
    <row r="60" spans="1:15" x14ac:dyDescent="0.25">
      <c r="B60" s="4"/>
      <c r="C60" s="4" t="s">
        <v>96</v>
      </c>
      <c r="D60" s="4" t="s">
        <v>83</v>
      </c>
      <c r="E60" s="3"/>
      <c r="G60" s="9"/>
      <c r="H60" s="4"/>
      <c r="I60" s="8" t="s">
        <v>38</v>
      </c>
      <c r="J60" s="8" t="s">
        <v>13</v>
      </c>
      <c r="K60" s="8" t="s">
        <v>13</v>
      </c>
      <c r="L60" s="4" t="s">
        <v>13</v>
      </c>
      <c r="M60" t="s">
        <v>13</v>
      </c>
      <c r="N60">
        <v>2225</v>
      </c>
      <c r="O60" t="s">
        <v>32</v>
      </c>
    </row>
    <row r="61" spans="1:15" x14ac:dyDescent="0.25">
      <c r="B61" s="4"/>
      <c r="C61" s="4" t="s">
        <v>97</v>
      </c>
      <c r="D61" s="4" t="s">
        <v>83</v>
      </c>
      <c r="E61" s="3"/>
      <c r="G61" s="9"/>
      <c r="H61" s="4"/>
      <c r="I61" s="8" t="s">
        <v>38</v>
      </c>
      <c r="J61" s="8" t="s">
        <v>13</v>
      </c>
      <c r="K61" s="8" t="s">
        <v>13</v>
      </c>
      <c r="L61" s="4" t="s">
        <v>13</v>
      </c>
      <c r="M61" t="s">
        <v>13</v>
      </c>
      <c r="N61">
        <v>2252</v>
      </c>
      <c r="O61" t="s">
        <v>32</v>
      </c>
    </row>
    <row r="62" spans="1:15" x14ac:dyDescent="0.25">
      <c r="B62" s="4"/>
      <c r="C62" s="4" t="s">
        <v>98</v>
      </c>
      <c r="D62" s="4" t="s">
        <v>83</v>
      </c>
      <c r="E62" s="3"/>
      <c r="G62" s="9"/>
      <c r="H62" s="4"/>
      <c r="I62" s="8" t="s">
        <v>38</v>
      </c>
      <c r="J62" s="8" t="s">
        <v>13</v>
      </c>
      <c r="K62" s="8" t="s">
        <v>13</v>
      </c>
      <c r="L62" s="4" t="s">
        <v>13</v>
      </c>
      <c r="M62" t="s">
        <v>13</v>
      </c>
      <c r="N62">
        <v>1634</v>
      </c>
      <c r="O62" t="s">
        <v>32</v>
      </c>
    </row>
    <row r="63" spans="1:15" x14ac:dyDescent="0.25">
      <c r="A63" t="s">
        <v>26</v>
      </c>
      <c r="B63" s="4">
        <f xml:space="preserve"> 60 -12</f>
        <v>48</v>
      </c>
      <c r="C63" s="4"/>
      <c r="D63" s="4"/>
      <c r="E63" s="11" t="s">
        <v>27</v>
      </c>
      <c r="F63" t="s">
        <v>23</v>
      </c>
      <c r="G63" s="9" t="s">
        <v>24</v>
      </c>
      <c r="H63" s="4" t="s">
        <v>12</v>
      </c>
      <c r="I63" s="18" t="s">
        <v>38</v>
      </c>
      <c r="J63" s="18" t="s">
        <v>13</v>
      </c>
      <c r="K63" s="18" t="s">
        <v>13</v>
      </c>
      <c r="L63" s="21" t="s">
        <v>13</v>
      </c>
      <c r="M63" t="s">
        <v>13</v>
      </c>
      <c r="N63" s="17">
        <f xml:space="preserve"> SUM(N64:N111) * 10^-3</f>
        <v>16.747</v>
      </c>
      <c r="O63" s="17" t="s">
        <v>14</v>
      </c>
    </row>
    <row r="64" spans="1:15" x14ac:dyDescent="0.25">
      <c r="B64" s="4"/>
      <c r="C64" s="4" t="s">
        <v>99</v>
      </c>
      <c r="D64" s="4" t="s">
        <v>83</v>
      </c>
      <c r="E64" s="11"/>
      <c r="G64" s="9"/>
      <c r="H64" s="4"/>
      <c r="I64" s="8" t="s">
        <v>38</v>
      </c>
      <c r="J64" s="8" t="s">
        <v>13</v>
      </c>
      <c r="K64" s="8" t="s">
        <v>13</v>
      </c>
      <c r="L64" s="4" t="s">
        <v>13</v>
      </c>
      <c r="M64" t="s">
        <v>13</v>
      </c>
      <c r="N64">
        <v>258</v>
      </c>
      <c r="O64" t="s">
        <v>32</v>
      </c>
    </row>
    <row r="65" spans="2:15" x14ac:dyDescent="0.25">
      <c r="B65" s="4"/>
      <c r="C65" s="4" t="s">
        <v>100</v>
      </c>
      <c r="D65" s="4" t="s">
        <v>83</v>
      </c>
      <c r="E65" s="3"/>
      <c r="G65" s="9"/>
      <c r="H65" s="4"/>
      <c r="I65" s="8" t="s">
        <v>38</v>
      </c>
      <c r="J65" s="8" t="s">
        <v>13</v>
      </c>
      <c r="K65" s="8" t="s">
        <v>13</v>
      </c>
      <c r="L65" s="4" t="s">
        <v>13</v>
      </c>
      <c r="M65" t="s">
        <v>13</v>
      </c>
      <c r="N65">
        <v>356</v>
      </c>
      <c r="O65" t="s">
        <v>32</v>
      </c>
    </row>
    <row r="66" spans="2:15" x14ac:dyDescent="0.25">
      <c r="B66" s="4"/>
      <c r="C66" s="4" t="s">
        <v>101</v>
      </c>
      <c r="D66" s="4" t="s">
        <v>83</v>
      </c>
      <c r="E66" s="3"/>
      <c r="G66" s="9"/>
      <c r="H66" s="4"/>
      <c r="I66" s="8" t="s">
        <v>38</v>
      </c>
      <c r="J66" s="8" t="s">
        <v>13</v>
      </c>
      <c r="K66" s="8" t="s">
        <v>13</v>
      </c>
      <c r="L66" s="4" t="s">
        <v>13</v>
      </c>
      <c r="M66" t="s">
        <v>13</v>
      </c>
      <c r="N66">
        <v>260</v>
      </c>
      <c r="O66" t="s">
        <v>32</v>
      </c>
    </row>
    <row r="67" spans="2:15" x14ac:dyDescent="0.25">
      <c r="B67" s="4"/>
      <c r="C67" s="4" t="s">
        <v>102</v>
      </c>
      <c r="D67" s="4" t="s">
        <v>83</v>
      </c>
      <c r="E67" s="3"/>
      <c r="G67" s="9"/>
      <c r="H67" s="4"/>
      <c r="I67" s="8" t="s">
        <v>38</v>
      </c>
      <c r="J67" s="8" t="s">
        <v>13</v>
      </c>
      <c r="K67" s="8" t="s">
        <v>13</v>
      </c>
      <c r="L67" s="4" t="s">
        <v>13</v>
      </c>
      <c r="M67" t="s">
        <v>13</v>
      </c>
      <c r="N67">
        <v>235</v>
      </c>
      <c r="O67" t="s">
        <v>32</v>
      </c>
    </row>
    <row r="68" spans="2:15" x14ac:dyDescent="0.25">
      <c r="B68" s="4"/>
      <c r="C68" s="4" t="s">
        <v>103</v>
      </c>
      <c r="D68" s="4" t="s">
        <v>83</v>
      </c>
      <c r="E68" s="3"/>
      <c r="G68" s="9"/>
      <c r="H68" s="4"/>
      <c r="I68" s="8" t="s">
        <v>38</v>
      </c>
      <c r="J68" s="8" t="s">
        <v>13</v>
      </c>
      <c r="K68" s="8" t="s">
        <v>13</v>
      </c>
      <c r="L68" s="4" t="s">
        <v>13</v>
      </c>
      <c r="M68" t="s">
        <v>13</v>
      </c>
      <c r="N68">
        <v>315</v>
      </c>
      <c r="O68" t="s">
        <v>32</v>
      </c>
    </row>
    <row r="69" spans="2:15" x14ac:dyDescent="0.25">
      <c r="B69" s="4"/>
      <c r="C69" s="4" t="s">
        <v>104</v>
      </c>
      <c r="D69" s="4" t="s">
        <v>83</v>
      </c>
      <c r="E69" s="3"/>
      <c r="G69" s="9"/>
      <c r="H69" s="4"/>
      <c r="I69" s="8" t="s">
        <v>38</v>
      </c>
      <c r="J69" s="8" t="s">
        <v>13</v>
      </c>
      <c r="K69" s="8" t="s">
        <v>13</v>
      </c>
      <c r="L69" s="4" t="s">
        <v>13</v>
      </c>
      <c r="M69" t="s">
        <v>13</v>
      </c>
      <c r="N69">
        <v>285</v>
      </c>
      <c r="O69" t="s">
        <v>32</v>
      </c>
    </row>
    <row r="70" spans="2:15" x14ac:dyDescent="0.25">
      <c r="B70" s="4"/>
      <c r="C70" s="4" t="s">
        <v>105</v>
      </c>
      <c r="D70" s="4" t="s">
        <v>83</v>
      </c>
      <c r="E70" s="3"/>
      <c r="G70" s="9"/>
      <c r="H70" s="4"/>
      <c r="I70" s="8" t="s">
        <v>38</v>
      </c>
      <c r="J70" s="8" t="s">
        <v>13</v>
      </c>
      <c r="K70" s="8" t="s">
        <v>13</v>
      </c>
      <c r="L70" s="4" t="s">
        <v>13</v>
      </c>
      <c r="M70" t="s">
        <v>13</v>
      </c>
      <c r="N70">
        <v>342</v>
      </c>
      <c r="O70" t="s">
        <v>32</v>
      </c>
    </row>
    <row r="71" spans="2:15" x14ac:dyDescent="0.25">
      <c r="B71" s="4"/>
      <c r="C71" s="4" t="s">
        <v>106</v>
      </c>
      <c r="D71" s="4" t="s">
        <v>83</v>
      </c>
      <c r="E71" s="3"/>
      <c r="G71" s="9"/>
      <c r="H71" s="4"/>
      <c r="I71" s="8" t="s">
        <v>38</v>
      </c>
      <c r="J71" s="8" t="s">
        <v>13</v>
      </c>
      <c r="K71" s="8" t="s">
        <v>13</v>
      </c>
      <c r="L71" s="4" t="s">
        <v>13</v>
      </c>
      <c r="M71" t="s">
        <v>13</v>
      </c>
      <c r="N71">
        <v>254</v>
      </c>
      <c r="O71" t="s">
        <v>32</v>
      </c>
    </row>
    <row r="72" spans="2:15" x14ac:dyDescent="0.25">
      <c r="B72" s="4"/>
      <c r="C72" s="4" t="s">
        <v>107</v>
      </c>
      <c r="D72" s="4" t="s">
        <v>83</v>
      </c>
      <c r="E72" s="3"/>
      <c r="G72" s="9"/>
      <c r="H72" s="4"/>
      <c r="I72" s="8" t="s">
        <v>38</v>
      </c>
      <c r="J72" s="8" t="s">
        <v>13</v>
      </c>
      <c r="K72" s="8" t="s">
        <v>13</v>
      </c>
      <c r="L72" s="4" t="s">
        <v>13</v>
      </c>
      <c r="M72" t="s">
        <v>13</v>
      </c>
      <c r="N72">
        <v>261</v>
      </c>
      <c r="O72" t="s">
        <v>32</v>
      </c>
    </row>
    <row r="73" spans="2:15" x14ac:dyDescent="0.25">
      <c r="B73" s="4"/>
      <c r="C73" s="4" t="s">
        <v>108</v>
      </c>
      <c r="D73" s="4" t="s">
        <v>83</v>
      </c>
      <c r="E73" s="11"/>
      <c r="G73" s="9"/>
      <c r="H73" s="4"/>
      <c r="I73" s="8" t="s">
        <v>38</v>
      </c>
      <c r="J73" s="8" t="s">
        <v>13</v>
      </c>
      <c r="K73" s="8" t="s">
        <v>13</v>
      </c>
      <c r="L73" s="4" t="s">
        <v>13</v>
      </c>
      <c r="M73" t="s">
        <v>13</v>
      </c>
      <c r="N73">
        <v>296</v>
      </c>
      <c r="O73" t="s">
        <v>32</v>
      </c>
    </row>
    <row r="74" spans="2:15" x14ac:dyDescent="0.25">
      <c r="B74" s="4"/>
      <c r="C74" s="4" t="s">
        <v>109</v>
      </c>
      <c r="D74" s="4" t="s">
        <v>83</v>
      </c>
      <c r="E74" s="11"/>
      <c r="G74" s="9"/>
      <c r="H74" s="4"/>
      <c r="I74" s="8" t="s">
        <v>38</v>
      </c>
      <c r="J74" s="8" t="s">
        <v>13</v>
      </c>
      <c r="K74" s="8" t="s">
        <v>13</v>
      </c>
      <c r="L74" s="4" t="s">
        <v>13</v>
      </c>
      <c r="M74" t="s">
        <v>13</v>
      </c>
      <c r="N74">
        <v>347</v>
      </c>
      <c r="O74" t="s">
        <v>32</v>
      </c>
    </row>
    <row r="75" spans="2:15" x14ac:dyDescent="0.25">
      <c r="B75" s="4"/>
      <c r="C75" s="4" t="s">
        <v>110</v>
      </c>
      <c r="D75" s="4" t="s">
        <v>83</v>
      </c>
      <c r="E75" s="3"/>
      <c r="G75" s="9"/>
      <c r="H75" s="4"/>
      <c r="I75" s="8" t="s">
        <v>38</v>
      </c>
      <c r="J75" s="8" t="s">
        <v>13</v>
      </c>
      <c r="K75" s="8" t="s">
        <v>13</v>
      </c>
      <c r="L75" s="4" t="s">
        <v>13</v>
      </c>
      <c r="M75" t="s">
        <v>13</v>
      </c>
      <c r="N75">
        <v>293</v>
      </c>
      <c r="O75" t="s">
        <v>32</v>
      </c>
    </row>
    <row r="76" spans="2:15" x14ac:dyDescent="0.25">
      <c r="B76" s="4"/>
      <c r="C76" s="4" t="s">
        <v>111</v>
      </c>
      <c r="D76" s="4" t="s">
        <v>83</v>
      </c>
      <c r="E76" s="3"/>
      <c r="G76" s="9"/>
      <c r="H76" s="4"/>
      <c r="I76" s="8" t="s">
        <v>38</v>
      </c>
      <c r="J76" s="8" t="s">
        <v>13</v>
      </c>
      <c r="K76" s="8" t="s">
        <v>13</v>
      </c>
      <c r="L76" s="4" t="s">
        <v>13</v>
      </c>
      <c r="M76" t="s">
        <v>13</v>
      </c>
      <c r="N76">
        <v>402</v>
      </c>
      <c r="O76" t="s">
        <v>32</v>
      </c>
    </row>
    <row r="77" spans="2:15" x14ac:dyDescent="0.25">
      <c r="B77" s="4"/>
      <c r="C77" s="4" t="s">
        <v>112</v>
      </c>
      <c r="D77" s="4" t="s">
        <v>83</v>
      </c>
      <c r="E77" s="3"/>
      <c r="G77" s="9"/>
      <c r="H77" s="4"/>
      <c r="I77" s="8" t="s">
        <v>38</v>
      </c>
      <c r="J77" s="8" t="s">
        <v>13</v>
      </c>
      <c r="K77" s="8" t="s">
        <v>13</v>
      </c>
      <c r="L77" s="4" t="s">
        <v>13</v>
      </c>
      <c r="M77" t="s">
        <v>13</v>
      </c>
      <c r="N77">
        <v>219</v>
      </c>
      <c r="O77" t="s">
        <v>32</v>
      </c>
    </row>
    <row r="78" spans="2:15" x14ac:dyDescent="0.25">
      <c r="B78" s="4"/>
      <c r="C78" s="4" t="s">
        <v>113</v>
      </c>
      <c r="D78" s="4" t="s">
        <v>83</v>
      </c>
      <c r="E78" s="3"/>
      <c r="G78" s="9"/>
      <c r="H78" s="4"/>
      <c r="I78" s="8" t="s">
        <v>38</v>
      </c>
      <c r="J78" s="8" t="s">
        <v>13</v>
      </c>
      <c r="K78" s="8" t="s">
        <v>13</v>
      </c>
      <c r="L78" s="4" t="s">
        <v>13</v>
      </c>
      <c r="M78" t="s">
        <v>13</v>
      </c>
      <c r="N78">
        <v>205</v>
      </c>
      <c r="O78" t="s">
        <v>32</v>
      </c>
    </row>
    <row r="79" spans="2:15" x14ac:dyDescent="0.25">
      <c r="B79" s="4"/>
      <c r="C79" s="4" t="s">
        <v>114</v>
      </c>
      <c r="D79" s="4" t="s">
        <v>83</v>
      </c>
      <c r="E79" s="3"/>
      <c r="G79" s="9"/>
      <c r="H79" s="4"/>
      <c r="I79" s="8" t="s">
        <v>38</v>
      </c>
      <c r="J79" s="8" t="s">
        <v>13</v>
      </c>
      <c r="K79" s="8" t="s">
        <v>13</v>
      </c>
      <c r="L79" s="4" t="s">
        <v>13</v>
      </c>
      <c r="M79" t="s">
        <v>13</v>
      </c>
      <c r="N79">
        <v>358</v>
      </c>
      <c r="O79" t="s">
        <v>32</v>
      </c>
    </row>
    <row r="80" spans="2:15" x14ac:dyDescent="0.25">
      <c r="B80" s="4"/>
      <c r="C80" s="4" t="s">
        <v>115</v>
      </c>
      <c r="D80" s="4" t="s">
        <v>83</v>
      </c>
      <c r="E80" s="3"/>
      <c r="G80" s="9"/>
      <c r="H80" s="4"/>
      <c r="I80" s="8" t="s">
        <v>38</v>
      </c>
      <c r="J80" s="8" t="s">
        <v>13</v>
      </c>
      <c r="K80" s="8" t="s">
        <v>13</v>
      </c>
      <c r="L80" s="4" t="s">
        <v>13</v>
      </c>
      <c r="M80" t="s">
        <v>13</v>
      </c>
      <c r="N80">
        <v>237</v>
      </c>
      <c r="O80" t="s">
        <v>32</v>
      </c>
    </row>
    <row r="81" spans="2:15" x14ac:dyDescent="0.25">
      <c r="B81" s="4"/>
      <c r="C81" s="4" t="s">
        <v>116</v>
      </c>
      <c r="D81" s="4" t="s">
        <v>83</v>
      </c>
      <c r="E81" s="3"/>
      <c r="G81" s="9"/>
      <c r="H81" s="4"/>
      <c r="I81" s="8" t="s">
        <v>38</v>
      </c>
      <c r="J81" s="8" t="s">
        <v>13</v>
      </c>
      <c r="K81" s="8" t="s">
        <v>13</v>
      </c>
      <c r="L81" s="4" t="s">
        <v>13</v>
      </c>
      <c r="M81" t="s">
        <v>13</v>
      </c>
      <c r="N81">
        <v>304</v>
      </c>
      <c r="O81" t="s">
        <v>32</v>
      </c>
    </row>
    <row r="82" spans="2:15" x14ac:dyDescent="0.25">
      <c r="B82" s="4"/>
      <c r="C82" s="4" t="s">
        <v>117</v>
      </c>
      <c r="D82" s="4" t="s">
        <v>83</v>
      </c>
      <c r="E82" s="3"/>
      <c r="G82" s="9"/>
      <c r="H82" s="4"/>
      <c r="I82" s="8" t="s">
        <v>38</v>
      </c>
      <c r="J82" s="8" t="s">
        <v>13</v>
      </c>
      <c r="K82" s="8" t="s">
        <v>13</v>
      </c>
      <c r="L82" s="4" t="s">
        <v>13</v>
      </c>
      <c r="M82" t="s">
        <v>13</v>
      </c>
      <c r="N82">
        <v>166</v>
      </c>
      <c r="O82" t="s">
        <v>32</v>
      </c>
    </row>
    <row r="83" spans="2:15" x14ac:dyDescent="0.25">
      <c r="B83" s="4"/>
      <c r="C83" s="4" t="s">
        <v>118</v>
      </c>
      <c r="D83" s="4" t="s">
        <v>83</v>
      </c>
      <c r="E83" s="11"/>
      <c r="G83" s="9"/>
      <c r="H83" s="4"/>
      <c r="I83" s="8" t="s">
        <v>38</v>
      </c>
      <c r="J83" s="8" t="s">
        <v>13</v>
      </c>
      <c r="K83" s="8" t="s">
        <v>13</v>
      </c>
      <c r="L83" s="4" t="s">
        <v>13</v>
      </c>
      <c r="M83" t="s">
        <v>13</v>
      </c>
      <c r="N83">
        <v>259</v>
      </c>
      <c r="O83" t="s">
        <v>32</v>
      </c>
    </row>
    <row r="84" spans="2:15" x14ac:dyDescent="0.25">
      <c r="B84" s="4"/>
      <c r="C84" s="4" t="s">
        <v>119</v>
      </c>
      <c r="D84" s="4" t="s">
        <v>83</v>
      </c>
      <c r="E84" s="11"/>
      <c r="G84" s="9"/>
      <c r="H84" s="4"/>
      <c r="I84" s="8" t="s">
        <v>38</v>
      </c>
      <c r="J84" s="8" t="s">
        <v>13</v>
      </c>
      <c r="K84" s="8" t="s">
        <v>13</v>
      </c>
      <c r="L84" s="4" t="s">
        <v>13</v>
      </c>
      <c r="M84" t="s">
        <v>13</v>
      </c>
      <c r="N84">
        <v>207</v>
      </c>
      <c r="O84" t="s">
        <v>32</v>
      </c>
    </row>
    <row r="85" spans="2:15" x14ac:dyDescent="0.25">
      <c r="B85" s="4"/>
      <c r="C85" s="4" t="s">
        <v>120</v>
      </c>
      <c r="D85" s="4" t="s">
        <v>83</v>
      </c>
      <c r="E85" s="3"/>
      <c r="G85" s="9"/>
      <c r="H85" s="4"/>
      <c r="I85" s="8" t="s">
        <v>38</v>
      </c>
      <c r="J85" s="8" t="s">
        <v>13</v>
      </c>
      <c r="K85" s="8" t="s">
        <v>13</v>
      </c>
      <c r="L85" s="4" t="s">
        <v>13</v>
      </c>
      <c r="M85" t="s">
        <v>13</v>
      </c>
      <c r="N85">
        <v>270</v>
      </c>
      <c r="O85" t="s">
        <v>32</v>
      </c>
    </row>
    <row r="86" spans="2:15" x14ac:dyDescent="0.25">
      <c r="B86" s="4"/>
      <c r="C86" s="4" t="s">
        <v>121</v>
      </c>
      <c r="D86" s="4" t="s">
        <v>83</v>
      </c>
      <c r="E86" s="3"/>
      <c r="G86" s="9"/>
      <c r="H86" s="4"/>
      <c r="I86" s="8" t="s">
        <v>38</v>
      </c>
      <c r="J86" s="8" t="s">
        <v>13</v>
      </c>
      <c r="K86" s="8" t="s">
        <v>13</v>
      </c>
      <c r="L86" s="4" t="s">
        <v>13</v>
      </c>
      <c r="M86" t="s">
        <v>13</v>
      </c>
      <c r="N86">
        <v>217</v>
      </c>
      <c r="O86" t="s">
        <v>32</v>
      </c>
    </row>
    <row r="87" spans="2:15" x14ac:dyDescent="0.25">
      <c r="B87" s="4"/>
      <c r="C87" s="4" t="s">
        <v>122</v>
      </c>
      <c r="D87" s="4" t="s">
        <v>83</v>
      </c>
      <c r="E87" s="3"/>
      <c r="G87" s="9"/>
      <c r="H87" s="4"/>
      <c r="I87" s="8" t="s">
        <v>38</v>
      </c>
      <c r="J87" s="8" t="s">
        <v>13</v>
      </c>
      <c r="K87" s="8" t="s">
        <v>13</v>
      </c>
      <c r="L87" s="4" t="s">
        <v>13</v>
      </c>
      <c r="M87" t="s">
        <v>13</v>
      </c>
      <c r="N87">
        <v>282</v>
      </c>
      <c r="O87" t="s">
        <v>32</v>
      </c>
    </row>
    <row r="88" spans="2:15" x14ac:dyDescent="0.25">
      <c r="B88" s="4"/>
      <c r="C88" s="4" t="s">
        <v>123</v>
      </c>
      <c r="D88" s="4" t="s">
        <v>83</v>
      </c>
      <c r="E88" s="3"/>
      <c r="G88" s="9"/>
      <c r="H88" s="4"/>
      <c r="I88" s="8" t="s">
        <v>38</v>
      </c>
      <c r="J88" s="8" t="s">
        <v>13</v>
      </c>
      <c r="K88" s="8" t="s">
        <v>13</v>
      </c>
      <c r="L88" s="4" t="s">
        <v>13</v>
      </c>
      <c r="M88" t="s">
        <v>13</v>
      </c>
      <c r="N88">
        <v>534</v>
      </c>
      <c r="O88" t="s">
        <v>32</v>
      </c>
    </row>
    <row r="89" spans="2:15" x14ac:dyDescent="0.25">
      <c r="B89" s="4"/>
      <c r="C89" s="4" t="s">
        <v>124</v>
      </c>
      <c r="D89" s="4" t="s">
        <v>83</v>
      </c>
      <c r="E89" s="3"/>
      <c r="G89" s="9"/>
      <c r="H89" s="4"/>
      <c r="I89" s="8" t="s">
        <v>38</v>
      </c>
      <c r="J89" s="8" t="s">
        <v>13</v>
      </c>
      <c r="K89" s="8" t="s">
        <v>13</v>
      </c>
      <c r="L89" s="4" t="s">
        <v>13</v>
      </c>
      <c r="M89" t="s">
        <v>13</v>
      </c>
      <c r="N89">
        <v>462</v>
      </c>
      <c r="O89" t="s">
        <v>32</v>
      </c>
    </row>
    <row r="90" spans="2:15" x14ac:dyDescent="0.25">
      <c r="B90" s="4"/>
      <c r="C90" s="4" t="s">
        <v>125</v>
      </c>
      <c r="D90" s="4" t="s">
        <v>83</v>
      </c>
      <c r="E90" s="3"/>
      <c r="G90" s="9"/>
      <c r="H90" s="4"/>
      <c r="I90" s="8" t="s">
        <v>38</v>
      </c>
      <c r="J90" s="8" t="s">
        <v>13</v>
      </c>
      <c r="K90" s="8" t="s">
        <v>13</v>
      </c>
      <c r="L90" s="4" t="s">
        <v>13</v>
      </c>
      <c r="M90" t="s">
        <v>13</v>
      </c>
      <c r="N90">
        <v>477</v>
      </c>
      <c r="O90" t="s">
        <v>32</v>
      </c>
    </row>
    <row r="91" spans="2:15" x14ac:dyDescent="0.25">
      <c r="B91" s="4"/>
      <c r="C91" s="4" t="s">
        <v>126</v>
      </c>
      <c r="D91" s="4" t="s">
        <v>83</v>
      </c>
      <c r="E91" s="3"/>
      <c r="G91" s="9"/>
      <c r="H91" s="4"/>
      <c r="I91" s="8" t="s">
        <v>38</v>
      </c>
      <c r="J91" s="8" t="s">
        <v>13</v>
      </c>
      <c r="K91" s="8" t="s">
        <v>13</v>
      </c>
      <c r="L91" s="4" t="s">
        <v>13</v>
      </c>
      <c r="M91" t="s">
        <v>13</v>
      </c>
      <c r="N91">
        <v>476</v>
      </c>
      <c r="O91" t="s">
        <v>32</v>
      </c>
    </row>
    <row r="92" spans="2:15" x14ac:dyDescent="0.25">
      <c r="B92" s="4"/>
      <c r="C92" s="4" t="s">
        <v>127</v>
      </c>
      <c r="D92" s="4" t="s">
        <v>83</v>
      </c>
      <c r="E92" s="3"/>
      <c r="G92" s="9"/>
      <c r="H92" s="4"/>
      <c r="I92" s="8" t="s">
        <v>38</v>
      </c>
      <c r="J92" s="8" t="s">
        <v>13</v>
      </c>
      <c r="K92" s="8" t="s">
        <v>13</v>
      </c>
      <c r="L92" s="4" t="s">
        <v>13</v>
      </c>
      <c r="M92" t="s">
        <v>13</v>
      </c>
      <c r="N92">
        <v>427</v>
      </c>
      <c r="O92" t="s">
        <v>32</v>
      </c>
    </row>
    <row r="93" spans="2:15" x14ac:dyDescent="0.25">
      <c r="B93" s="4"/>
      <c r="C93" s="4" t="s">
        <v>128</v>
      </c>
      <c r="D93" s="4" t="s">
        <v>83</v>
      </c>
      <c r="E93" s="3"/>
      <c r="G93" s="9"/>
      <c r="H93" s="4"/>
      <c r="I93" s="8" t="s">
        <v>38</v>
      </c>
      <c r="J93" s="8" t="s">
        <v>13</v>
      </c>
      <c r="K93" s="8" t="s">
        <v>13</v>
      </c>
      <c r="L93" s="4" t="s">
        <v>13</v>
      </c>
      <c r="M93" t="s">
        <v>13</v>
      </c>
      <c r="N93">
        <v>403</v>
      </c>
      <c r="O93" t="s">
        <v>32</v>
      </c>
    </row>
    <row r="94" spans="2:15" x14ac:dyDescent="0.25">
      <c r="B94" s="4"/>
      <c r="C94" s="4" t="s">
        <v>129</v>
      </c>
      <c r="D94" s="4" t="s">
        <v>83</v>
      </c>
      <c r="E94" s="3"/>
      <c r="G94" s="9"/>
      <c r="H94" s="4"/>
      <c r="I94" s="8" t="s">
        <v>38</v>
      </c>
      <c r="J94" s="8" t="s">
        <v>13</v>
      </c>
      <c r="K94" s="8" t="s">
        <v>13</v>
      </c>
      <c r="L94" s="4" t="s">
        <v>13</v>
      </c>
      <c r="M94" t="s">
        <v>13</v>
      </c>
      <c r="N94">
        <v>309</v>
      </c>
      <c r="O94" t="s">
        <v>32</v>
      </c>
    </row>
    <row r="95" spans="2:15" x14ac:dyDescent="0.25">
      <c r="B95" s="4"/>
      <c r="C95" s="4" t="s">
        <v>130</v>
      </c>
      <c r="D95" s="4" t="s">
        <v>83</v>
      </c>
      <c r="E95" s="3"/>
      <c r="G95" s="9"/>
      <c r="H95" s="4"/>
      <c r="I95" s="8" t="s">
        <v>38</v>
      </c>
      <c r="J95" s="8" t="s">
        <v>13</v>
      </c>
      <c r="K95" s="8" t="s">
        <v>13</v>
      </c>
      <c r="L95" s="4" t="s">
        <v>13</v>
      </c>
      <c r="M95" t="s">
        <v>13</v>
      </c>
      <c r="N95">
        <v>448</v>
      </c>
      <c r="O95" t="s">
        <v>32</v>
      </c>
    </row>
    <row r="96" spans="2:15" x14ac:dyDescent="0.25">
      <c r="B96" s="4"/>
      <c r="C96" s="4" t="s">
        <v>131</v>
      </c>
      <c r="D96" s="4" t="s">
        <v>83</v>
      </c>
      <c r="E96" s="3"/>
      <c r="G96" s="9"/>
      <c r="H96" s="4"/>
      <c r="I96" s="8" t="s">
        <v>38</v>
      </c>
      <c r="J96" s="8" t="s">
        <v>13</v>
      </c>
      <c r="K96" s="8" t="s">
        <v>13</v>
      </c>
      <c r="L96" s="4" t="s">
        <v>13</v>
      </c>
      <c r="M96" t="s">
        <v>13</v>
      </c>
      <c r="N96">
        <v>218</v>
      </c>
      <c r="O96" t="s">
        <v>32</v>
      </c>
    </row>
    <row r="97" spans="1:16" x14ac:dyDescent="0.25">
      <c r="B97" s="4"/>
      <c r="C97" s="4" t="s">
        <v>132</v>
      </c>
      <c r="D97" s="4" t="s">
        <v>83</v>
      </c>
      <c r="E97" s="3"/>
      <c r="G97" s="9"/>
      <c r="H97" s="4"/>
      <c r="I97" s="8" t="s">
        <v>38</v>
      </c>
      <c r="J97" s="8" t="s">
        <v>13</v>
      </c>
      <c r="K97" s="8" t="s">
        <v>13</v>
      </c>
      <c r="L97" s="4" t="s">
        <v>13</v>
      </c>
      <c r="M97" t="s">
        <v>13</v>
      </c>
      <c r="N97">
        <v>413</v>
      </c>
      <c r="O97" t="s">
        <v>32</v>
      </c>
    </row>
    <row r="98" spans="1:16" x14ac:dyDescent="0.25">
      <c r="B98" s="4"/>
      <c r="C98" s="4" t="s">
        <v>133</v>
      </c>
      <c r="D98" s="4" t="s">
        <v>83</v>
      </c>
      <c r="E98" s="3"/>
      <c r="G98" s="9"/>
      <c r="H98" s="4"/>
      <c r="I98" s="8" t="s">
        <v>38</v>
      </c>
      <c r="J98" s="8" t="s">
        <v>13</v>
      </c>
      <c r="K98" s="8" t="s">
        <v>13</v>
      </c>
      <c r="L98" s="4" t="s">
        <v>13</v>
      </c>
      <c r="M98" t="s">
        <v>13</v>
      </c>
      <c r="N98">
        <v>251</v>
      </c>
      <c r="O98" t="s">
        <v>32</v>
      </c>
    </row>
    <row r="99" spans="1:16" x14ac:dyDescent="0.25">
      <c r="B99" s="4"/>
      <c r="C99" s="4" t="s">
        <v>134</v>
      </c>
      <c r="D99" s="4" t="s">
        <v>83</v>
      </c>
      <c r="E99" s="3"/>
      <c r="G99" s="9"/>
      <c r="H99" s="4"/>
      <c r="I99" s="8" t="s">
        <v>38</v>
      </c>
      <c r="J99" s="8" t="s">
        <v>13</v>
      </c>
      <c r="K99" s="8" t="s">
        <v>13</v>
      </c>
      <c r="L99" s="4" t="s">
        <v>13</v>
      </c>
      <c r="M99" t="s">
        <v>13</v>
      </c>
      <c r="N99">
        <v>259</v>
      </c>
      <c r="O99" t="s">
        <v>32</v>
      </c>
    </row>
    <row r="100" spans="1:16" x14ac:dyDescent="0.25">
      <c r="B100" s="4"/>
      <c r="C100" s="4" t="s">
        <v>135</v>
      </c>
      <c r="D100" s="4" t="s">
        <v>83</v>
      </c>
      <c r="E100" s="3"/>
      <c r="G100" s="9"/>
      <c r="H100" s="4"/>
      <c r="I100" s="8" t="s">
        <v>38</v>
      </c>
      <c r="J100" s="8" t="s">
        <v>13</v>
      </c>
      <c r="K100" s="8" t="s">
        <v>13</v>
      </c>
      <c r="L100" s="4" t="s">
        <v>13</v>
      </c>
      <c r="M100" t="s">
        <v>13</v>
      </c>
      <c r="N100">
        <v>337</v>
      </c>
      <c r="O100" t="s">
        <v>32</v>
      </c>
    </row>
    <row r="101" spans="1:16" x14ac:dyDescent="0.25">
      <c r="B101" s="4"/>
      <c r="C101" s="4" t="s">
        <v>136</v>
      </c>
      <c r="D101" s="4" t="s">
        <v>83</v>
      </c>
      <c r="E101" s="11"/>
      <c r="G101" s="9"/>
      <c r="H101" s="4"/>
      <c r="I101" s="8" t="s">
        <v>38</v>
      </c>
      <c r="J101" s="8" t="s">
        <v>13</v>
      </c>
      <c r="K101" s="8" t="s">
        <v>13</v>
      </c>
      <c r="L101" s="4" t="s">
        <v>13</v>
      </c>
      <c r="M101" t="s">
        <v>13</v>
      </c>
      <c r="N101">
        <v>522</v>
      </c>
      <c r="O101" t="s">
        <v>32</v>
      </c>
    </row>
    <row r="102" spans="1:16" x14ac:dyDescent="0.25">
      <c r="B102" s="4"/>
      <c r="C102" s="4" t="s">
        <v>137</v>
      </c>
      <c r="D102" s="4" t="s">
        <v>83</v>
      </c>
      <c r="E102" s="11"/>
      <c r="G102" s="9"/>
      <c r="H102" s="4"/>
      <c r="I102" s="8" t="s">
        <v>38</v>
      </c>
      <c r="J102" s="8" t="s">
        <v>13</v>
      </c>
      <c r="K102" s="8" t="s">
        <v>13</v>
      </c>
      <c r="L102" s="4" t="s">
        <v>13</v>
      </c>
      <c r="M102" t="s">
        <v>13</v>
      </c>
      <c r="N102">
        <v>298</v>
      </c>
      <c r="O102" t="s">
        <v>32</v>
      </c>
    </row>
    <row r="103" spans="1:16" x14ac:dyDescent="0.25">
      <c r="B103" s="4"/>
      <c r="C103" s="4" t="s">
        <v>138</v>
      </c>
      <c r="D103" s="4" t="s">
        <v>83</v>
      </c>
      <c r="E103" s="3"/>
      <c r="G103" s="9"/>
      <c r="H103" s="4"/>
      <c r="I103" s="8" t="s">
        <v>38</v>
      </c>
      <c r="J103" s="8" t="s">
        <v>13</v>
      </c>
      <c r="K103" s="8" t="s">
        <v>13</v>
      </c>
      <c r="L103" s="4" t="s">
        <v>13</v>
      </c>
      <c r="M103" t="s">
        <v>13</v>
      </c>
      <c r="N103">
        <v>441</v>
      </c>
      <c r="O103" t="s">
        <v>32</v>
      </c>
    </row>
    <row r="104" spans="1:16" x14ac:dyDescent="0.25">
      <c r="B104" s="4"/>
      <c r="C104" s="4" t="s">
        <v>139</v>
      </c>
      <c r="D104" s="4" t="s">
        <v>83</v>
      </c>
      <c r="E104" s="3"/>
      <c r="G104" s="9"/>
      <c r="H104" s="4"/>
      <c r="I104" s="8" t="s">
        <v>38</v>
      </c>
      <c r="J104" s="8" t="s">
        <v>13</v>
      </c>
      <c r="K104" s="8" t="s">
        <v>13</v>
      </c>
      <c r="L104" s="4" t="s">
        <v>13</v>
      </c>
      <c r="M104" t="s">
        <v>13</v>
      </c>
      <c r="N104">
        <v>362</v>
      </c>
      <c r="O104" t="s">
        <v>32</v>
      </c>
    </row>
    <row r="105" spans="1:16" x14ac:dyDescent="0.25">
      <c r="B105" s="4"/>
      <c r="C105" s="4" t="s">
        <v>140</v>
      </c>
      <c r="D105" s="4" t="s">
        <v>83</v>
      </c>
      <c r="E105" s="3"/>
      <c r="G105" s="9"/>
      <c r="H105" s="4"/>
      <c r="I105" s="8" t="s">
        <v>38</v>
      </c>
      <c r="J105" s="8" t="s">
        <v>13</v>
      </c>
      <c r="K105" s="8" t="s">
        <v>13</v>
      </c>
      <c r="L105" s="4" t="s">
        <v>13</v>
      </c>
      <c r="M105" t="s">
        <v>13</v>
      </c>
      <c r="N105">
        <v>429</v>
      </c>
      <c r="O105" t="s">
        <v>32</v>
      </c>
    </row>
    <row r="106" spans="1:16" x14ac:dyDescent="0.25">
      <c r="B106" s="4"/>
      <c r="C106" s="4" t="s">
        <v>141</v>
      </c>
      <c r="D106" s="4" t="s">
        <v>83</v>
      </c>
      <c r="E106" s="3"/>
      <c r="G106" s="9"/>
      <c r="H106" s="4"/>
      <c r="I106" s="8" t="s">
        <v>38</v>
      </c>
      <c r="J106" s="8" t="s">
        <v>13</v>
      </c>
      <c r="K106" s="8" t="s">
        <v>13</v>
      </c>
      <c r="L106" s="4" t="s">
        <v>13</v>
      </c>
      <c r="M106" t="s">
        <v>13</v>
      </c>
      <c r="N106">
        <v>495</v>
      </c>
      <c r="O106" t="s">
        <v>32</v>
      </c>
    </row>
    <row r="107" spans="1:16" x14ac:dyDescent="0.25">
      <c r="B107" s="4"/>
      <c r="C107" s="4" t="s">
        <v>142</v>
      </c>
      <c r="D107" s="4" t="s">
        <v>83</v>
      </c>
      <c r="E107" s="3"/>
      <c r="G107" s="9"/>
      <c r="H107" s="4"/>
      <c r="I107" s="8" t="s">
        <v>38</v>
      </c>
      <c r="J107" s="8" t="s">
        <v>13</v>
      </c>
      <c r="K107" s="8" t="s">
        <v>13</v>
      </c>
      <c r="L107" s="4" t="s">
        <v>13</v>
      </c>
      <c r="M107" t="s">
        <v>13</v>
      </c>
      <c r="N107">
        <v>968</v>
      </c>
      <c r="O107" t="s">
        <v>32</v>
      </c>
    </row>
    <row r="108" spans="1:16" x14ac:dyDescent="0.25">
      <c r="B108" s="4"/>
      <c r="C108" s="4" t="s">
        <v>143</v>
      </c>
      <c r="D108" s="4" t="s">
        <v>83</v>
      </c>
      <c r="E108" s="3"/>
      <c r="G108" s="9"/>
      <c r="H108" s="4"/>
      <c r="I108" s="8" t="s">
        <v>38</v>
      </c>
      <c r="J108" s="8" t="s">
        <v>13</v>
      </c>
      <c r="K108" s="8" t="s">
        <v>13</v>
      </c>
      <c r="L108" s="4" t="s">
        <v>13</v>
      </c>
      <c r="M108" t="s">
        <v>13</v>
      </c>
      <c r="N108">
        <v>163</v>
      </c>
      <c r="O108" t="s">
        <v>32</v>
      </c>
    </row>
    <row r="109" spans="1:16" x14ac:dyDescent="0.25">
      <c r="B109" s="4"/>
      <c r="C109" s="4" t="s">
        <v>144</v>
      </c>
      <c r="D109" s="4" t="s">
        <v>83</v>
      </c>
      <c r="E109" s="3"/>
      <c r="G109" s="9"/>
      <c r="H109" s="4"/>
      <c r="I109" s="8" t="s">
        <v>38</v>
      </c>
      <c r="J109" s="8" t="s">
        <v>13</v>
      </c>
      <c r="K109" s="8" t="s">
        <v>13</v>
      </c>
      <c r="L109" s="4" t="s">
        <v>13</v>
      </c>
      <c r="M109" t="s">
        <v>13</v>
      </c>
      <c r="N109">
        <v>517</v>
      </c>
      <c r="O109" t="s">
        <v>32</v>
      </c>
    </row>
    <row r="110" spans="1:16" x14ac:dyDescent="0.25">
      <c r="B110" s="4"/>
      <c r="C110" s="4" t="s">
        <v>145</v>
      </c>
      <c r="D110" s="4" t="s">
        <v>83</v>
      </c>
      <c r="E110" s="3"/>
      <c r="G110" s="9"/>
      <c r="H110" s="4"/>
      <c r="I110" s="8" t="s">
        <v>38</v>
      </c>
      <c r="J110" s="8" t="s">
        <v>13</v>
      </c>
      <c r="K110" s="8" t="s">
        <v>13</v>
      </c>
      <c r="L110" s="4" t="s">
        <v>13</v>
      </c>
      <c r="M110" t="s">
        <v>13</v>
      </c>
      <c r="N110">
        <v>401</v>
      </c>
      <c r="O110" t="s">
        <v>32</v>
      </c>
    </row>
    <row r="111" spans="1:16" x14ac:dyDescent="0.25">
      <c r="B111" s="4"/>
      <c r="C111" s="4" t="s">
        <v>146</v>
      </c>
      <c r="D111" s="4" t="s">
        <v>83</v>
      </c>
      <c r="E111" s="11"/>
      <c r="G111" s="9"/>
      <c r="H111" s="4"/>
      <c r="I111" s="8" t="s">
        <v>38</v>
      </c>
      <c r="J111" s="8" t="s">
        <v>13</v>
      </c>
      <c r="K111" s="8" t="s">
        <v>13</v>
      </c>
      <c r="L111" s="4" t="s">
        <v>13</v>
      </c>
      <c r="M111" t="s">
        <v>13</v>
      </c>
      <c r="N111">
        <v>509</v>
      </c>
      <c r="O111" t="s">
        <v>32</v>
      </c>
    </row>
    <row r="112" spans="1:16" x14ac:dyDescent="0.25">
      <c r="A112" t="s">
        <v>28</v>
      </c>
      <c r="B112" s="4">
        <v>2</v>
      </c>
      <c r="C112" s="4"/>
      <c r="D112" s="4"/>
      <c r="E112" s="12" t="s">
        <v>29</v>
      </c>
      <c r="F112" t="s">
        <v>30</v>
      </c>
      <c r="G112" s="13" t="s">
        <v>31</v>
      </c>
      <c r="H112" s="4" t="s">
        <v>12</v>
      </c>
      <c r="I112" s="18" t="s">
        <v>38</v>
      </c>
      <c r="J112" s="8" t="s">
        <v>13</v>
      </c>
      <c r="K112" s="8" t="s">
        <v>13</v>
      </c>
      <c r="L112" s="4" t="s">
        <v>13</v>
      </c>
      <c r="M112" t="s">
        <v>13</v>
      </c>
      <c r="N112" s="17">
        <f xml:space="preserve">  SUM(N113:N116) *10^-3</f>
        <v>18.486000000000001</v>
      </c>
      <c r="O112" s="17" t="s">
        <v>14</v>
      </c>
      <c r="P112" s="14" t="s">
        <v>147</v>
      </c>
    </row>
    <row r="113" spans="2:15" x14ac:dyDescent="0.25">
      <c r="B113" s="4"/>
      <c r="C113" s="4" t="s">
        <v>150</v>
      </c>
      <c r="D113" s="4" t="s">
        <v>37</v>
      </c>
      <c r="I113" s="8" t="s">
        <v>38</v>
      </c>
      <c r="J113" s="8" t="s">
        <v>13</v>
      </c>
      <c r="K113" s="8" t="s">
        <v>13</v>
      </c>
      <c r="L113" s="4" t="s">
        <v>13</v>
      </c>
      <c r="M113" t="s">
        <v>13</v>
      </c>
      <c r="N113">
        <f xml:space="preserve"> 3647 + 3540</f>
        <v>7187</v>
      </c>
      <c r="O113" t="s">
        <v>32</v>
      </c>
    </row>
    <row r="114" spans="2:15" x14ac:dyDescent="0.25">
      <c r="B114" s="4"/>
      <c r="C114" s="4" t="s">
        <v>151</v>
      </c>
      <c r="D114" s="4" t="s">
        <v>37</v>
      </c>
      <c r="I114" s="8" t="s">
        <v>38</v>
      </c>
      <c r="J114" s="8" t="s">
        <v>13</v>
      </c>
      <c r="K114" s="8" t="s">
        <v>13</v>
      </c>
      <c r="L114" s="4" t="s">
        <v>13</v>
      </c>
      <c r="M114" t="s">
        <v>13</v>
      </c>
      <c r="N114">
        <f xml:space="preserve"> 529 + 553</f>
        <v>1082</v>
      </c>
      <c r="O114" t="s">
        <v>32</v>
      </c>
    </row>
    <row r="115" spans="2:15" x14ac:dyDescent="0.25">
      <c r="B115" s="4"/>
      <c r="C115" s="4" t="s">
        <v>148</v>
      </c>
      <c r="D115" s="4" t="s">
        <v>37</v>
      </c>
      <c r="I115" s="8" t="s">
        <v>38</v>
      </c>
      <c r="J115" s="8" t="s">
        <v>13</v>
      </c>
      <c r="K115" s="8" t="s">
        <v>13</v>
      </c>
      <c r="L115" s="4" t="s">
        <v>13</v>
      </c>
      <c r="M115" t="s">
        <v>13</v>
      </c>
      <c r="N115">
        <f xml:space="preserve"> 687 + 606</f>
        <v>1293</v>
      </c>
      <c r="O115" t="s">
        <v>32</v>
      </c>
    </row>
    <row r="116" spans="2:15" x14ac:dyDescent="0.25">
      <c r="B116" s="4"/>
      <c r="C116" s="4" t="s">
        <v>149</v>
      </c>
      <c r="D116" s="4" t="s">
        <v>37</v>
      </c>
      <c r="I116" s="8" t="s">
        <v>38</v>
      </c>
      <c r="J116" s="8" t="s">
        <v>13</v>
      </c>
      <c r="K116" s="8" t="s">
        <v>13</v>
      </c>
      <c r="L116" s="4" t="s">
        <v>13</v>
      </c>
      <c r="M116" t="s">
        <v>13</v>
      </c>
      <c r="N116">
        <f xml:space="preserve"> 4344 + 4580</f>
        <v>8924</v>
      </c>
      <c r="O116" t="s">
        <v>32</v>
      </c>
    </row>
    <row r="117" spans="2:15" x14ac:dyDescent="0.25">
      <c r="B117" s="4"/>
      <c r="C117" s="4"/>
      <c r="D117"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F1" zoomScale="85" zoomScaleNormal="85" workbookViewId="0">
      <selection activeCell="Q21" sqref="Q21:Q50"/>
    </sheetView>
  </sheetViews>
  <sheetFormatPr defaultRowHeight="15" x14ac:dyDescent="0.25"/>
  <cols>
    <col min="1" max="1" width="14.140625" customWidth="1"/>
    <col min="3" max="3" width="15" customWidth="1"/>
    <col min="4" max="4" width="12" customWidth="1"/>
    <col min="5" max="5" width="27.85546875" customWidth="1"/>
    <col min="6" max="6" width="15.28515625" customWidth="1"/>
    <col min="7" max="7" width="13.7109375" customWidth="1"/>
    <col min="8" max="8" width="27.85546875" customWidth="1"/>
    <col min="9" max="9" width="31.140625" customWidth="1"/>
    <col min="10" max="10" width="18" customWidth="1"/>
    <col min="11" max="12" width="24.140625" customWidth="1"/>
    <col min="13" max="14" width="30.85546875" customWidth="1"/>
    <col min="15" max="15" width="17.7109375" customWidth="1"/>
    <col min="16" max="16" width="13.7109375" customWidth="1"/>
    <col min="17" max="17" width="67.42578125" customWidth="1"/>
  </cols>
  <sheetData>
    <row r="1" spans="1:17" s="22" customFormat="1" ht="36" customHeight="1" thickBot="1" x14ac:dyDescent="0.3">
      <c r="A1" s="41" t="s">
        <v>0</v>
      </c>
      <c r="B1" s="41" t="s">
        <v>1</v>
      </c>
      <c r="C1" s="41" t="s">
        <v>33</v>
      </c>
      <c r="D1" s="41" t="s">
        <v>4</v>
      </c>
      <c r="E1" s="24" t="s">
        <v>155</v>
      </c>
      <c r="F1" s="28" t="s">
        <v>264</v>
      </c>
      <c r="G1" s="43" t="s">
        <v>158</v>
      </c>
      <c r="H1" s="24" t="s">
        <v>153</v>
      </c>
      <c r="I1" s="24" t="s">
        <v>154</v>
      </c>
      <c r="J1" s="24" t="s">
        <v>176</v>
      </c>
      <c r="K1" s="24" t="s">
        <v>174</v>
      </c>
      <c r="L1" s="24" t="s">
        <v>180</v>
      </c>
      <c r="M1" s="24" t="s">
        <v>182</v>
      </c>
      <c r="N1" s="24" t="s">
        <v>183</v>
      </c>
      <c r="O1" s="23" t="s">
        <v>152</v>
      </c>
      <c r="P1" s="23" t="s">
        <v>273</v>
      </c>
      <c r="Q1" s="22" t="s">
        <v>266</v>
      </c>
    </row>
    <row r="2" spans="1:17" s="25" customFormat="1" ht="43.5" customHeight="1" thickTop="1" thickBot="1" x14ac:dyDescent="0.3">
      <c r="A2" s="42"/>
      <c r="B2" s="42"/>
      <c r="C2" s="42"/>
      <c r="D2" s="42"/>
      <c r="E2" s="27" t="s">
        <v>175</v>
      </c>
      <c r="F2" s="36"/>
      <c r="G2" s="44"/>
      <c r="H2" s="27" t="s">
        <v>177</v>
      </c>
      <c r="I2" s="27" t="s">
        <v>177</v>
      </c>
      <c r="J2" s="27" t="s">
        <v>178</v>
      </c>
      <c r="K2" s="27" t="s">
        <v>179</v>
      </c>
      <c r="L2" s="27" t="s">
        <v>181</v>
      </c>
      <c r="M2" s="27" t="s">
        <v>178</v>
      </c>
      <c r="N2" s="27" t="s">
        <v>184</v>
      </c>
      <c r="O2" s="26" t="s">
        <v>185</v>
      </c>
    </row>
    <row r="3" spans="1:17" ht="15.75" thickTop="1" x14ac:dyDescent="0.25">
      <c r="A3" s="3" t="s">
        <v>8</v>
      </c>
      <c r="B3" s="4">
        <v>8</v>
      </c>
      <c r="C3" s="4"/>
      <c r="D3" s="6" t="s">
        <v>11</v>
      </c>
    </row>
    <row r="4" spans="1:17" x14ac:dyDescent="0.25">
      <c r="A4" s="3"/>
      <c r="B4" s="4"/>
      <c r="C4" s="4" t="s">
        <v>156</v>
      </c>
      <c r="D4" s="6"/>
      <c r="E4" s="35">
        <v>243.6</v>
      </c>
      <c r="F4" s="33">
        <v>0.59899999999999998</v>
      </c>
      <c r="G4" t="s">
        <v>173</v>
      </c>
      <c r="H4" t="s">
        <v>259</v>
      </c>
      <c r="I4" t="s">
        <v>259</v>
      </c>
      <c r="J4" s="32" t="s">
        <v>260</v>
      </c>
      <c r="K4" s="31">
        <v>0.47</v>
      </c>
      <c r="L4" t="s">
        <v>259</v>
      </c>
      <c r="M4" s="32" t="s">
        <v>260</v>
      </c>
      <c r="N4" t="s">
        <v>259</v>
      </c>
      <c r="O4" t="s">
        <v>259</v>
      </c>
      <c r="Q4" s="45" t="s">
        <v>275</v>
      </c>
    </row>
    <row r="5" spans="1:17" x14ac:dyDescent="0.25">
      <c r="A5" s="3"/>
      <c r="B5" s="4"/>
      <c r="C5" s="4" t="s">
        <v>157</v>
      </c>
      <c r="D5" s="6"/>
      <c r="E5" s="35">
        <v>243.6</v>
      </c>
      <c r="F5" s="33">
        <v>0.58799999999999997</v>
      </c>
      <c r="G5" t="s">
        <v>173</v>
      </c>
      <c r="H5" t="s">
        <v>259</v>
      </c>
      <c r="I5" t="s">
        <v>259</v>
      </c>
      <c r="J5" s="32" t="s">
        <v>260</v>
      </c>
      <c r="K5" s="31">
        <v>0.47</v>
      </c>
      <c r="L5" t="s">
        <v>259</v>
      </c>
      <c r="M5" s="32" t="s">
        <v>260</v>
      </c>
      <c r="N5" t="s">
        <v>261</v>
      </c>
      <c r="O5" t="s">
        <v>259</v>
      </c>
      <c r="Q5" s="45"/>
    </row>
    <row r="6" spans="1:17" x14ac:dyDescent="0.25">
      <c r="A6" s="3"/>
      <c r="B6" s="4"/>
      <c r="C6" s="4" t="s">
        <v>159</v>
      </c>
      <c r="D6" s="6"/>
      <c r="E6" s="35">
        <v>169.6</v>
      </c>
      <c r="F6" s="33">
        <v>0.66800000000000004</v>
      </c>
      <c r="G6" t="s">
        <v>173</v>
      </c>
      <c r="H6" t="s">
        <v>259</v>
      </c>
      <c r="I6" t="s">
        <v>259</v>
      </c>
      <c r="J6" s="32" t="s">
        <v>260</v>
      </c>
      <c r="K6" s="31">
        <v>0.48</v>
      </c>
      <c r="L6" t="s">
        <v>259</v>
      </c>
      <c r="M6" s="32" t="s">
        <v>260</v>
      </c>
      <c r="N6" t="s">
        <v>259</v>
      </c>
      <c r="O6" t="s">
        <v>259</v>
      </c>
      <c r="Q6" s="45"/>
    </row>
    <row r="7" spans="1:17" x14ac:dyDescent="0.25">
      <c r="A7" s="3"/>
      <c r="B7" s="4"/>
      <c r="C7" s="4" t="s">
        <v>160</v>
      </c>
      <c r="D7" s="6"/>
      <c r="E7" s="35">
        <v>169.6</v>
      </c>
      <c r="F7" s="33">
        <v>0.65200000000000002</v>
      </c>
      <c r="G7" t="s">
        <v>173</v>
      </c>
      <c r="H7" t="s">
        <v>259</v>
      </c>
      <c r="I7" t="s">
        <v>259</v>
      </c>
      <c r="J7" s="32" t="s">
        <v>260</v>
      </c>
      <c r="K7" s="31">
        <v>0.48</v>
      </c>
      <c r="L7" t="s">
        <v>259</v>
      </c>
      <c r="M7" s="32" t="s">
        <v>260</v>
      </c>
      <c r="N7" t="s">
        <v>259</v>
      </c>
      <c r="O7" t="s">
        <v>259</v>
      </c>
      <c r="Q7" s="45"/>
    </row>
    <row r="8" spans="1:17" x14ac:dyDescent="0.25">
      <c r="A8" s="3"/>
      <c r="B8" s="4"/>
      <c r="C8" s="4" t="s">
        <v>161</v>
      </c>
      <c r="D8" s="6"/>
      <c r="E8" s="35">
        <v>192.5</v>
      </c>
      <c r="F8" s="33">
        <v>0.71699999999999997</v>
      </c>
      <c r="G8" t="s">
        <v>173</v>
      </c>
      <c r="H8" t="s">
        <v>259</v>
      </c>
      <c r="I8" t="s">
        <v>259</v>
      </c>
      <c r="J8" s="32" t="s">
        <v>260</v>
      </c>
      <c r="K8" s="31">
        <v>0.48</v>
      </c>
      <c r="L8" t="s">
        <v>259</v>
      </c>
      <c r="M8" s="32" t="s">
        <v>260</v>
      </c>
      <c r="N8" t="s">
        <v>259</v>
      </c>
      <c r="O8" t="s">
        <v>259</v>
      </c>
      <c r="Q8" s="45"/>
    </row>
    <row r="9" spans="1:17" x14ac:dyDescent="0.25">
      <c r="A9" s="3"/>
      <c r="B9" s="4"/>
      <c r="C9" s="4" t="s">
        <v>162</v>
      </c>
      <c r="D9" s="6"/>
      <c r="E9" s="35">
        <v>192.5</v>
      </c>
      <c r="F9" s="33">
        <v>0.70299999999999996</v>
      </c>
      <c r="G9" t="s">
        <v>173</v>
      </c>
      <c r="H9" t="s">
        <v>259</v>
      </c>
      <c r="I9" t="s">
        <v>259</v>
      </c>
      <c r="J9" s="32" t="s">
        <v>260</v>
      </c>
      <c r="K9" s="31">
        <v>0.48</v>
      </c>
      <c r="L9" t="s">
        <v>259</v>
      </c>
      <c r="M9" s="32" t="s">
        <v>260</v>
      </c>
      <c r="N9" t="s">
        <v>259</v>
      </c>
      <c r="O9" t="s">
        <v>259</v>
      </c>
      <c r="Q9" s="45"/>
    </row>
    <row r="10" spans="1:17" x14ac:dyDescent="0.25">
      <c r="A10" s="3"/>
      <c r="B10" s="4"/>
      <c r="C10" s="4" t="s">
        <v>163</v>
      </c>
      <c r="D10" s="6"/>
      <c r="E10" s="35">
        <v>73.900000000000006</v>
      </c>
      <c r="F10" s="33">
        <v>0.69499999999999995</v>
      </c>
      <c r="G10" t="s">
        <v>173</v>
      </c>
      <c r="H10" t="s">
        <v>259</v>
      </c>
      <c r="I10" t="s">
        <v>259</v>
      </c>
      <c r="J10" s="32" t="s">
        <v>260</v>
      </c>
      <c r="K10" s="31">
        <v>0.47</v>
      </c>
      <c r="L10" t="s">
        <v>259</v>
      </c>
      <c r="M10" s="32" t="s">
        <v>260</v>
      </c>
      <c r="N10" t="s">
        <v>259</v>
      </c>
      <c r="O10" t="s">
        <v>259</v>
      </c>
      <c r="Q10" s="45"/>
    </row>
    <row r="11" spans="1:17" x14ac:dyDescent="0.25">
      <c r="A11" s="3"/>
      <c r="B11" s="4"/>
      <c r="C11" s="4" t="s">
        <v>166</v>
      </c>
      <c r="D11" s="6"/>
      <c r="E11" s="35">
        <v>73.900000000000006</v>
      </c>
      <c r="F11" s="33">
        <v>0.68600000000000005</v>
      </c>
      <c r="G11" t="s">
        <v>173</v>
      </c>
      <c r="H11" t="s">
        <v>259</v>
      </c>
      <c r="I11" t="s">
        <v>259</v>
      </c>
      <c r="J11" s="32" t="s">
        <v>260</v>
      </c>
      <c r="K11" s="31">
        <v>0.47</v>
      </c>
      <c r="L11" t="s">
        <v>259</v>
      </c>
      <c r="M11" s="32" t="s">
        <v>260</v>
      </c>
      <c r="N11" t="s">
        <v>259</v>
      </c>
      <c r="O11" t="s">
        <v>259</v>
      </c>
      <c r="Q11" s="45"/>
    </row>
    <row r="12" spans="1:17" x14ac:dyDescent="0.25">
      <c r="A12" s="3"/>
      <c r="B12" s="4"/>
      <c r="C12" s="4" t="s">
        <v>164</v>
      </c>
      <c r="D12" s="6"/>
      <c r="E12" s="35">
        <v>154.30000000000001</v>
      </c>
      <c r="F12" s="33">
        <v>0.65600000000000003</v>
      </c>
      <c r="G12" t="s">
        <v>173</v>
      </c>
      <c r="H12" t="s">
        <v>259</v>
      </c>
      <c r="I12" t="s">
        <v>259</v>
      </c>
      <c r="J12" s="32" t="s">
        <v>260</v>
      </c>
      <c r="K12" s="31">
        <v>0.48</v>
      </c>
      <c r="L12" t="s">
        <v>259</v>
      </c>
      <c r="M12" s="32" t="s">
        <v>260</v>
      </c>
      <c r="N12" t="s">
        <v>259</v>
      </c>
      <c r="O12" t="s">
        <v>259</v>
      </c>
      <c r="Q12" s="45"/>
    </row>
    <row r="13" spans="1:17" x14ac:dyDescent="0.25">
      <c r="A13" s="3"/>
      <c r="B13" s="4"/>
      <c r="C13" s="4" t="s">
        <v>167</v>
      </c>
      <c r="D13" s="6"/>
      <c r="E13" s="35">
        <v>154.30000000000001</v>
      </c>
      <c r="F13" s="33">
        <v>0.64100000000000001</v>
      </c>
      <c r="G13" t="s">
        <v>173</v>
      </c>
      <c r="H13" t="s">
        <v>259</v>
      </c>
      <c r="I13" t="s">
        <v>259</v>
      </c>
      <c r="J13" s="32" t="s">
        <v>260</v>
      </c>
      <c r="K13" s="31">
        <v>0.48</v>
      </c>
      <c r="L13" t="s">
        <v>259</v>
      </c>
      <c r="M13" s="32" t="s">
        <v>260</v>
      </c>
      <c r="N13" t="s">
        <v>259</v>
      </c>
      <c r="O13" t="s">
        <v>259</v>
      </c>
      <c r="Q13" s="45"/>
    </row>
    <row r="14" spans="1:17" x14ac:dyDescent="0.25">
      <c r="A14" s="3"/>
      <c r="B14" s="4"/>
      <c r="C14" s="4" t="s">
        <v>165</v>
      </c>
      <c r="D14" s="6"/>
      <c r="E14" s="35">
        <v>105</v>
      </c>
      <c r="F14" s="33">
        <v>0.626</v>
      </c>
      <c r="G14" t="s">
        <v>173</v>
      </c>
      <c r="H14" t="s">
        <v>259</v>
      </c>
      <c r="I14" t="s">
        <v>259</v>
      </c>
      <c r="J14" s="32" t="s">
        <v>260</v>
      </c>
      <c r="K14" s="31">
        <v>0.48</v>
      </c>
      <c r="L14" t="s">
        <v>259</v>
      </c>
      <c r="M14" s="32" t="s">
        <v>260</v>
      </c>
      <c r="N14" t="s">
        <v>259</v>
      </c>
      <c r="O14" t="s">
        <v>259</v>
      </c>
      <c r="Q14" s="45"/>
    </row>
    <row r="15" spans="1:17" x14ac:dyDescent="0.25">
      <c r="A15" s="3"/>
      <c r="B15" s="4"/>
      <c r="C15" s="4" t="s">
        <v>168</v>
      </c>
      <c r="D15" s="6"/>
      <c r="E15" s="35">
        <v>105</v>
      </c>
      <c r="F15" s="33">
        <v>0.61099999999999999</v>
      </c>
      <c r="G15" t="s">
        <v>173</v>
      </c>
      <c r="H15" t="s">
        <v>259</v>
      </c>
      <c r="I15" t="s">
        <v>259</v>
      </c>
      <c r="J15" s="32" t="s">
        <v>260</v>
      </c>
      <c r="K15" s="31">
        <v>0.48</v>
      </c>
      <c r="L15" t="s">
        <v>259</v>
      </c>
      <c r="M15" s="32" t="s">
        <v>260</v>
      </c>
      <c r="N15" t="s">
        <v>259</v>
      </c>
      <c r="O15" t="s">
        <v>259</v>
      </c>
      <c r="Q15" s="45"/>
    </row>
    <row r="16" spans="1:17" x14ac:dyDescent="0.25">
      <c r="A16" s="3"/>
      <c r="B16" s="4"/>
      <c r="C16" s="4" t="s">
        <v>169</v>
      </c>
      <c r="D16" s="6"/>
      <c r="E16" s="35">
        <v>62.2</v>
      </c>
      <c r="F16" s="33">
        <v>0.65100000000000002</v>
      </c>
      <c r="G16" t="s">
        <v>173</v>
      </c>
      <c r="H16" t="s">
        <v>259</v>
      </c>
      <c r="I16" t="s">
        <v>259</v>
      </c>
      <c r="J16" s="32" t="s">
        <v>260</v>
      </c>
      <c r="K16" s="31">
        <v>0.47</v>
      </c>
      <c r="L16" t="s">
        <v>259</v>
      </c>
      <c r="M16" s="32" t="s">
        <v>260</v>
      </c>
      <c r="N16" t="s">
        <v>259</v>
      </c>
      <c r="O16" t="s">
        <v>259</v>
      </c>
      <c r="Q16" s="45"/>
    </row>
    <row r="17" spans="1:17" x14ac:dyDescent="0.25">
      <c r="A17" s="3"/>
      <c r="B17" s="4"/>
      <c r="C17" s="4" t="s">
        <v>170</v>
      </c>
      <c r="D17" s="6"/>
      <c r="E17" s="35">
        <v>62.2</v>
      </c>
      <c r="F17" s="33">
        <v>0.63700000000000001</v>
      </c>
      <c r="G17" t="s">
        <v>173</v>
      </c>
      <c r="H17" t="s">
        <v>259</v>
      </c>
      <c r="I17" t="s">
        <v>259</v>
      </c>
      <c r="J17" s="32" t="s">
        <v>260</v>
      </c>
      <c r="K17" s="31">
        <v>0.47</v>
      </c>
      <c r="L17" t="s">
        <v>259</v>
      </c>
      <c r="M17" s="32" t="s">
        <v>260</v>
      </c>
      <c r="N17" t="s">
        <v>259</v>
      </c>
      <c r="O17" t="s">
        <v>259</v>
      </c>
      <c r="Q17" s="45"/>
    </row>
    <row r="18" spans="1:17" x14ac:dyDescent="0.25">
      <c r="A18" s="3"/>
      <c r="B18" s="4"/>
      <c r="C18" s="4" t="s">
        <v>171</v>
      </c>
      <c r="D18" s="6"/>
      <c r="E18" s="35">
        <v>102.8</v>
      </c>
      <c r="F18" s="33">
        <v>0.66100000000000003</v>
      </c>
      <c r="G18" t="s">
        <v>173</v>
      </c>
      <c r="H18" t="s">
        <v>259</v>
      </c>
      <c r="I18" t="s">
        <v>259</v>
      </c>
      <c r="J18" s="32" t="s">
        <v>260</v>
      </c>
      <c r="K18" s="31">
        <v>0.47</v>
      </c>
      <c r="L18" t="s">
        <v>259</v>
      </c>
      <c r="M18" s="32" t="s">
        <v>260</v>
      </c>
      <c r="N18" t="s">
        <v>259</v>
      </c>
      <c r="O18" t="s">
        <v>259</v>
      </c>
      <c r="Q18" s="45"/>
    </row>
    <row r="19" spans="1:17" x14ac:dyDescent="0.25">
      <c r="A19" s="3"/>
      <c r="B19" s="4"/>
      <c r="C19" s="4" t="s">
        <v>172</v>
      </c>
      <c r="D19" s="6"/>
      <c r="E19" s="35">
        <v>102.8</v>
      </c>
      <c r="F19" s="33">
        <v>0.65</v>
      </c>
      <c r="G19" t="s">
        <v>173</v>
      </c>
      <c r="H19" t="s">
        <v>259</v>
      </c>
      <c r="I19" t="s">
        <v>259</v>
      </c>
      <c r="J19" s="32" t="s">
        <v>260</v>
      </c>
      <c r="K19" s="31">
        <v>0.47</v>
      </c>
      <c r="L19" t="s">
        <v>259</v>
      </c>
      <c r="M19" s="32" t="s">
        <v>260</v>
      </c>
      <c r="N19" t="s">
        <v>259</v>
      </c>
      <c r="O19" t="s">
        <v>259</v>
      </c>
      <c r="Q19" s="45"/>
    </row>
    <row r="20" spans="1:17" x14ac:dyDescent="0.25">
      <c r="A20" t="s">
        <v>15</v>
      </c>
      <c r="B20" s="4">
        <v>5</v>
      </c>
      <c r="C20" s="4"/>
      <c r="D20" s="6" t="s">
        <v>11</v>
      </c>
    </row>
    <row r="21" spans="1:17" x14ac:dyDescent="0.25">
      <c r="A21" t="s">
        <v>265</v>
      </c>
      <c r="B21" s="40">
        <v>1</v>
      </c>
      <c r="C21" s="4" t="s">
        <v>186</v>
      </c>
      <c r="D21" s="6"/>
      <c r="E21" s="38">
        <v>48.8</v>
      </c>
      <c r="F21" s="33">
        <v>0.49099999999999999</v>
      </c>
      <c r="G21" t="s">
        <v>173</v>
      </c>
      <c r="H21" t="s">
        <v>259</v>
      </c>
      <c r="I21" t="s">
        <v>259</v>
      </c>
      <c r="J21" s="32" t="s">
        <v>260</v>
      </c>
      <c r="K21" s="31">
        <v>0.51</v>
      </c>
      <c r="L21" t="s">
        <v>259</v>
      </c>
      <c r="M21" t="s">
        <v>261</v>
      </c>
      <c r="N21" t="s">
        <v>259</v>
      </c>
      <c r="O21" t="s">
        <v>259</v>
      </c>
      <c r="P21" s="39" t="s">
        <v>274</v>
      </c>
      <c r="Q21" s="45" t="s">
        <v>277</v>
      </c>
    </row>
    <row r="22" spans="1:17" x14ac:dyDescent="0.25">
      <c r="B22" s="40"/>
      <c r="C22" s="4" t="s">
        <v>187</v>
      </c>
      <c r="D22" s="6"/>
      <c r="E22" s="38">
        <v>48.8</v>
      </c>
      <c r="F22" s="33">
        <v>0.47799999999999998</v>
      </c>
      <c r="G22" t="s">
        <v>173</v>
      </c>
      <c r="H22" t="s">
        <v>259</v>
      </c>
      <c r="I22" t="s">
        <v>259</v>
      </c>
      <c r="J22" s="32" t="s">
        <v>260</v>
      </c>
      <c r="K22" s="31">
        <v>0.51</v>
      </c>
      <c r="L22" t="s">
        <v>259</v>
      </c>
      <c r="M22" t="s">
        <v>261</v>
      </c>
      <c r="N22" t="s">
        <v>259</v>
      </c>
      <c r="O22" t="s">
        <v>259</v>
      </c>
      <c r="P22" s="39" t="s">
        <v>274</v>
      </c>
      <c r="Q22" s="46"/>
    </row>
    <row r="23" spans="1:17" x14ac:dyDescent="0.25">
      <c r="B23" s="40"/>
      <c r="C23" s="4" t="s">
        <v>188</v>
      </c>
      <c r="D23" s="6"/>
      <c r="E23" s="35">
        <v>91.6</v>
      </c>
      <c r="F23" s="33">
        <v>0.52700000000000002</v>
      </c>
      <c r="G23" t="s">
        <v>173</v>
      </c>
      <c r="H23" t="s">
        <v>259</v>
      </c>
      <c r="I23" t="s">
        <v>259</v>
      </c>
      <c r="J23" s="32" t="s">
        <v>260</v>
      </c>
      <c r="K23" s="31">
        <v>0.47</v>
      </c>
      <c r="L23" t="s">
        <v>259</v>
      </c>
      <c r="M23" s="32" t="s">
        <v>260</v>
      </c>
      <c r="N23" t="s">
        <v>259</v>
      </c>
      <c r="O23" t="s">
        <v>259</v>
      </c>
      <c r="Q23" s="46"/>
    </row>
    <row r="24" spans="1:17" x14ac:dyDescent="0.25">
      <c r="B24" s="40"/>
      <c r="C24" s="4" t="s">
        <v>202</v>
      </c>
      <c r="D24" s="6"/>
      <c r="E24" s="35">
        <v>91.6</v>
      </c>
      <c r="F24" s="33">
        <v>0.51600000000000001</v>
      </c>
      <c r="G24" t="s">
        <v>173</v>
      </c>
      <c r="H24" t="s">
        <v>259</v>
      </c>
      <c r="I24" t="s">
        <v>259</v>
      </c>
      <c r="J24" s="32" t="s">
        <v>260</v>
      </c>
      <c r="K24" s="31">
        <v>0.48</v>
      </c>
      <c r="L24" t="s">
        <v>259</v>
      </c>
      <c r="M24" s="32" t="s">
        <v>260</v>
      </c>
      <c r="N24" t="s">
        <v>259</v>
      </c>
      <c r="O24" t="s">
        <v>259</v>
      </c>
      <c r="Q24" s="46"/>
    </row>
    <row r="25" spans="1:17" x14ac:dyDescent="0.25">
      <c r="B25" s="40"/>
      <c r="C25" s="4" t="s">
        <v>189</v>
      </c>
      <c r="D25" s="6"/>
      <c r="E25" s="35">
        <v>106.3</v>
      </c>
      <c r="F25" s="33">
        <v>0.53600000000000003</v>
      </c>
      <c r="G25" t="s">
        <v>173</v>
      </c>
      <c r="H25" t="s">
        <v>259</v>
      </c>
      <c r="I25" t="s">
        <v>259</v>
      </c>
      <c r="J25" s="32" t="s">
        <v>260</v>
      </c>
      <c r="K25" s="31">
        <v>0.48</v>
      </c>
      <c r="L25" t="s">
        <v>259</v>
      </c>
      <c r="M25" s="32" t="s">
        <v>260</v>
      </c>
      <c r="N25" t="s">
        <v>259</v>
      </c>
      <c r="O25" t="s">
        <v>259</v>
      </c>
      <c r="Q25" s="46"/>
    </row>
    <row r="26" spans="1:17" x14ac:dyDescent="0.25">
      <c r="B26" s="40"/>
      <c r="C26" s="4" t="s">
        <v>203</v>
      </c>
      <c r="D26" s="6"/>
      <c r="E26" s="35">
        <v>106.3</v>
      </c>
      <c r="F26" s="33">
        <v>0.52200000000000002</v>
      </c>
      <c r="G26" t="s">
        <v>173</v>
      </c>
      <c r="H26" t="s">
        <v>259</v>
      </c>
      <c r="I26" t="s">
        <v>259</v>
      </c>
      <c r="J26" s="32" t="s">
        <v>260</v>
      </c>
      <c r="K26" s="31">
        <v>0.48</v>
      </c>
      <c r="L26" t="s">
        <v>259</v>
      </c>
      <c r="M26" s="32" t="s">
        <v>260</v>
      </c>
      <c r="N26" t="s">
        <v>259</v>
      </c>
      <c r="O26" t="s">
        <v>259</v>
      </c>
      <c r="Q26" s="46"/>
    </row>
    <row r="27" spans="1:17" x14ac:dyDescent="0.25">
      <c r="B27" s="40">
        <v>2</v>
      </c>
      <c r="C27" s="4" t="s">
        <v>190</v>
      </c>
      <c r="D27" s="6"/>
      <c r="E27" s="35">
        <v>62.2</v>
      </c>
      <c r="F27" s="33">
        <v>0.505</v>
      </c>
      <c r="G27" t="s">
        <v>173</v>
      </c>
      <c r="H27" t="s">
        <v>259</v>
      </c>
      <c r="I27" t="s">
        <v>259</v>
      </c>
      <c r="J27" s="32" t="s">
        <v>260</v>
      </c>
      <c r="K27" s="31">
        <v>0.5</v>
      </c>
      <c r="L27" t="s">
        <v>259</v>
      </c>
      <c r="M27" s="32" t="s">
        <v>260</v>
      </c>
      <c r="N27" t="s">
        <v>259</v>
      </c>
      <c r="O27" t="s">
        <v>259</v>
      </c>
      <c r="Q27" s="46"/>
    </row>
    <row r="28" spans="1:17" x14ac:dyDescent="0.25">
      <c r="B28" s="40"/>
      <c r="C28" s="4" t="s">
        <v>204</v>
      </c>
      <c r="D28" s="6"/>
      <c r="E28" s="35">
        <v>62.2</v>
      </c>
      <c r="F28" s="33">
        <v>0.49299999999999999</v>
      </c>
      <c r="G28" t="s">
        <v>173</v>
      </c>
      <c r="H28" t="s">
        <v>259</v>
      </c>
      <c r="I28" t="s">
        <v>259</v>
      </c>
      <c r="J28" s="32" t="s">
        <v>260</v>
      </c>
      <c r="K28" s="31">
        <v>0.51</v>
      </c>
      <c r="L28" t="s">
        <v>259</v>
      </c>
      <c r="M28" t="s">
        <v>261</v>
      </c>
      <c r="N28" t="s">
        <v>261</v>
      </c>
      <c r="O28" t="s">
        <v>259</v>
      </c>
      <c r="Q28" s="46"/>
    </row>
    <row r="29" spans="1:17" x14ac:dyDescent="0.25">
      <c r="B29" s="40"/>
      <c r="C29" s="4" t="s">
        <v>191</v>
      </c>
      <c r="D29" s="6"/>
      <c r="E29" s="35">
        <v>73</v>
      </c>
      <c r="F29" s="33">
        <v>0.53800000000000003</v>
      </c>
      <c r="G29" t="s">
        <v>173</v>
      </c>
      <c r="H29" t="s">
        <v>259</v>
      </c>
      <c r="I29" t="s">
        <v>259</v>
      </c>
      <c r="J29" s="32" t="s">
        <v>260</v>
      </c>
      <c r="K29" s="31">
        <v>0.49</v>
      </c>
      <c r="L29" t="s">
        <v>259</v>
      </c>
      <c r="M29" s="32" t="s">
        <v>260</v>
      </c>
      <c r="N29" t="s">
        <v>259</v>
      </c>
      <c r="O29" t="s">
        <v>259</v>
      </c>
      <c r="Q29" s="46"/>
    </row>
    <row r="30" spans="1:17" x14ac:dyDescent="0.25">
      <c r="B30" s="40"/>
      <c r="C30" s="4" t="s">
        <v>205</v>
      </c>
      <c r="D30" s="6"/>
      <c r="E30" s="35">
        <v>73</v>
      </c>
      <c r="F30" s="33">
        <v>0.52700000000000002</v>
      </c>
      <c r="G30" t="s">
        <v>173</v>
      </c>
      <c r="H30" t="s">
        <v>259</v>
      </c>
      <c r="I30" t="s">
        <v>259</v>
      </c>
      <c r="J30" s="32" t="s">
        <v>260</v>
      </c>
      <c r="K30" s="31">
        <v>0.49</v>
      </c>
      <c r="L30" t="s">
        <v>259</v>
      </c>
      <c r="M30" s="32" t="s">
        <v>260</v>
      </c>
      <c r="N30" t="s">
        <v>259</v>
      </c>
      <c r="O30" t="s">
        <v>259</v>
      </c>
      <c r="Q30" s="46"/>
    </row>
    <row r="31" spans="1:17" x14ac:dyDescent="0.25">
      <c r="B31" s="40"/>
      <c r="C31" s="4" t="s">
        <v>192</v>
      </c>
      <c r="D31" s="6"/>
      <c r="E31" s="35">
        <v>101.3</v>
      </c>
      <c r="F31" s="33">
        <v>0.52700000000000002</v>
      </c>
      <c r="G31" t="s">
        <v>173</v>
      </c>
      <c r="H31" t="s">
        <v>259</v>
      </c>
      <c r="I31" t="s">
        <v>259</v>
      </c>
      <c r="J31" s="32" t="s">
        <v>260</v>
      </c>
      <c r="K31" s="31">
        <v>0.47</v>
      </c>
      <c r="L31" t="s">
        <v>259</v>
      </c>
      <c r="M31" s="32" t="s">
        <v>260</v>
      </c>
      <c r="N31" t="s">
        <v>259</v>
      </c>
      <c r="O31" t="s">
        <v>259</v>
      </c>
      <c r="Q31" s="46"/>
    </row>
    <row r="32" spans="1:17" x14ac:dyDescent="0.25">
      <c r="B32" s="40"/>
      <c r="C32" s="4" t="s">
        <v>206</v>
      </c>
      <c r="D32" s="6"/>
      <c r="E32" s="35">
        <v>101.3</v>
      </c>
      <c r="F32" s="33">
        <v>0.51700000000000002</v>
      </c>
      <c r="G32" t="s">
        <v>173</v>
      </c>
      <c r="H32" t="s">
        <v>259</v>
      </c>
      <c r="I32" t="s">
        <v>259</v>
      </c>
      <c r="J32" s="32" t="s">
        <v>260</v>
      </c>
      <c r="K32" s="31">
        <v>0.47</v>
      </c>
      <c r="L32" t="s">
        <v>259</v>
      </c>
      <c r="M32" s="32" t="s">
        <v>260</v>
      </c>
      <c r="N32" t="s">
        <v>259</v>
      </c>
      <c r="O32" t="s">
        <v>259</v>
      </c>
      <c r="Q32" s="46"/>
    </row>
    <row r="33" spans="2:17" x14ac:dyDescent="0.25">
      <c r="B33" s="40">
        <v>3</v>
      </c>
      <c r="C33" s="4" t="s">
        <v>193</v>
      </c>
      <c r="D33" s="6"/>
      <c r="E33" s="35">
        <v>60</v>
      </c>
      <c r="F33" s="33">
        <v>0.48799999999999999</v>
      </c>
      <c r="G33" t="s">
        <v>173</v>
      </c>
      <c r="H33" t="s">
        <v>259</v>
      </c>
      <c r="I33" t="s">
        <v>259</v>
      </c>
      <c r="J33" s="32" t="s">
        <v>260</v>
      </c>
      <c r="K33" s="31">
        <v>0.49</v>
      </c>
      <c r="L33" t="s">
        <v>259</v>
      </c>
      <c r="M33" t="s">
        <v>261</v>
      </c>
      <c r="N33" t="s">
        <v>259</v>
      </c>
      <c r="O33" t="s">
        <v>259</v>
      </c>
      <c r="Q33" s="46"/>
    </row>
    <row r="34" spans="2:17" x14ac:dyDescent="0.25">
      <c r="B34" s="40"/>
      <c r="C34" s="4" t="s">
        <v>207</v>
      </c>
      <c r="D34" s="6"/>
      <c r="E34" s="35">
        <v>60</v>
      </c>
      <c r="F34" s="33">
        <v>0.48</v>
      </c>
      <c r="G34" t="s">
        <v>173</v>
      </c>
      <c r="H34" t="s">
        <v>259</v>
      </c>
      <c r="I34" t="s">
        <v>259</v>
      </c>
      <c r="J34" s="32" t="s">
        <v>260</v>
      </c>
      <c r="K34" s="31">
        <v>0.49</v>
      </c>
      <c r="L34" t="s">
        <v>259</v>
      </c>
      <c r="M34" t="s">
        <v>261</v>
      </c>
      <c r="N34" t="s">
        <v>259</v>
      </c>
      <c r="O34" t="s">
        <v>259</v>
      </c>
      <c r="Q34" s="46"/>
    </row>
    <row r="35" spans="2:17" x14ac:dyDescent="0.25">
      <c r="B35" s="40"/>
      <c r="C35" s="4" t="s">
        <v>194</v>
      </c>
      <c r="D35" s="6"/>
      <c r="E35" s="35">
        <v>82.7</v>
      </c>
      <c r="F35" s="33">
        <v>0.379</v>
      </c>
      <c r="G35" t="s">
        <v>173</v>
      </c>
      <c r="H35" t="s">
        <v>259</v>
      </c>
      <c r="I35" t="s">
        <v>259</v>
      </c>
      <c r="J35" s="32" t="s">
        <v>260</v>
      </c>
      <c r="K35" s="31">
        <v>0.47</v>
      </c>
      <c r="L35" t="s">
        <v>259</v>
      </c>
      <c r="M35" t="s">
        <v>261</v>
      </c>
      <c r="N35" t="s">
        <v>259</v>
      </c>
      <c r="O35" t="s">
        <v>259</v>
      </c>
      <c r="Q35" s="46"/>
    </row>
    <row r="36" spans="2:17" x14ac:dyDescent="0.25">
      <c r="B36" s="40"/>
      <c r="C36" s="4" t="s">
        <v>208</v>
      </c>
      <c r="D36" s="6"/>
      <c r="E36" s="35">
        <v>82.7</v>
      </c>
      <c r="F36" s="33">
        <v>0.372</v>
      </c>
      <c r="G36" t="s">
        <v>173</v>
      </c>
      <c r="H36" t="s">
        <v>259</v>
      </c>
      <c r="I36" t="s">
        <v>259</v>
      </c>
      <c r="J36" s="32" t="s">
        <v>260</v>
      </c>
      <c r="K36" s="31">
        <v>0.47</v>
      </c>
      <c r="L36" t="s">
        <v>259</v>
      </c>
      <c r="M36" t="s">
        <v>261</v>
      </c>
      <c r="N36" t="s">
        <v>259</v>
      </c>
      <c r="O36" t="s">
        <v>259</v>
      </c>
      <c r="Q36" s="46"/>
    </row>
    <row r="37" spans="2:17" x14ac:dyDescent="0.25">
      <c r="B37" s="40"/>
      <c r="C37" s="4" t="s">
        <v>195</v>
      </c>
      <c r="D37" s="6"/>
      <c r="E37" s="35">
        <v>75.599999999999994</v>
      </c>
      <c r="F37" s="33">
        <v>0.441</v>
      </c>
      <c r="G37" t="s">
        <v>173</v>
      </c>
      <c r="H37" t="s">
        <v>259</v>
      </c>
      <c r="I37" t="s">
        <v>259</v>
      </c>
      <c r="J37" s="32" t="s">
        <v>260</v>
      </c>
      <c r="K37" s="31">
        <v>0.5</v>
      </c>
      <c r="L37" t="s">
        <v>259</v>
      </c>
      <c r="M37" t="s">
        <v>261</v>
      </c>
      <c r="N37" t="s">
        <v>259</v>
      </c>
      <c r="O37" t="s">
        <v>259</v>
      </c>
      <c r="Q37" s="46"/>
    </row>
    <row r="38" spans="2:17" x14ac:dyDescent="0.25">
      <c r="B38" s="40"/>
      <c r="C38" s="4" t="s">
        <v>209</v>
      </c>
      <c r="D38" s="6"/>
      <c r="E38" s="35">
        <v>75.599999999999994</v>
      </c>
      <c r="F38" s="33">
        <v>0.433</v>
      </c>
      <c r="G38" t="s">
        <v>173</v>
      </c>
      <c r="H38" t="s">
        <v>259</v>
      </c>
      <c r="I38" t="s">
        <v>259</v>
      </c>
      <c r="J38" s="32" t="s">
        <v>260</v>
      </c>
      <c r="K38" s="31">
        <v>0.5</v>
      </c>
      <c r="L38" t="s">
        <v>259</v>
      </c>
      <c r="M38" t="s">
        <v>261</v>
      </c>
      <c r="N38" t="s">
        <v>259</v>
      </c>
      <c r="O38" t="s">
        <v>259</v>
      </c>
      <c r="Q38" s="46"/>
    </row>
    <row r="39" spans="2:17" x14ac:dyDescent="0.25">
      <c r="B39" s="40">
        <v>4</v>
      </c>
      <c r="C39" s="4" t="s">
        <v>196</v>
      </c>
      <c r="D39" s="6"/>
      <c r="E39" s="38">
        <v>43.6</v>
      </c>
      <c r="F39" s="33">
        <v>0.48</v>
      </c>
      <c r="G39" t="s">
        <v>173</v>
      </c>
      <c r="H39" t="s">
        <v>259</v>
      </c>
      <c r="I39" t="s">
        <v>259</v>
      </c>
      <c r="J39" s="32" t="s">
        <v>260</v>
      </c>
      <c r="K39" s="31">
        <v>0.49</v>
      </c>
      <c r="L39" t="s">
        <v>259</v>
      </c>
      <c r="M39" t="s">
        <v>261</v>
      </c>
      <c r="N39" t="s">
        <v>259</v>
      </c>
      <c r="O39" t="s">
        <v>259</v>
      </c>
      <c r="P39" s="39" t="s">
        <v>274</v>
      </c>
      <c r="Q39" s="46"/>
    </row>
    <row r="40" spans="2:17" x14ac:dyDescent="0.25">
      <c r="B40" s="40"/>
      <c r="C40" s="4" t="s">
        <v>210</v>
      </c>
      <c r="D40" s="6"/>
      <c r="E40" s="38">
        <v>43.6</v>
      </c>
      <c r="F40" s="33">
        <v>0.47199999999999998</v>
      </c>
      <c r="G40" t="s">
        <v>173</v>
      </c>
      <c r="H40" t="s">
        <v>259</v>
      </c>
      <c r="I40" t="s">
        <v>259</v>
      </c>
      <c r="J40" s="32" t="s">
        <v>260</v>
      </c>
      <c r="K40" s="31">
        <v>0.48</v>
      </c>
      <c r="L40" t="s">
        <v>259</v>
      </c>
      <c r="M40" t="s">
        <v>261</v>
      </c>
      <c r="N40" t="s">
        <v>259</v>
      </c>
      <c r="O40" t="s">
        <v>259</v>
      </c>
      <c r="P40" s="39" t="s">
        <v>274</v>
      </c>
      <c r="Q40" s="46"/>
    </row>
    <row r="41" spans="2:17" x14ac:dyDescent="0.25">
      <c r="B41" s="40"/>
      <c r="C41" s="4" t="s">
        <v>197</v>
      </c>
      <c r="D41" s="6"/>
      <c r="E41" s="35">
        <v>62.3</v>
      </c>
      <c r="F41" s="33">
        <v>0.46899999999999997</v>
      </c>
      <c r="G41" t="s">
        <v>173</v>
      </c>
      <c r="H41" t="s">
        <v>259</v>
      </c>
      <c r="I41" t="s">
        <v>259</v>
      </c>
      <c r="J41" s="32" t="s">
        <v>260</v>
      </c>
      <c r="K41" s="31">
        <v>0.48</v>
      </c>
      <c r="L41" t="s">
        <v>259</v>
      </c>
      <c r="M41" t="s">
        <v>261</v>
      </c>
      <c r="N41" t="s">
        <v>259</v>
      </c>
      <c r="O41" t="s">
        <v>259</v>
      </c>
      <c r="Q41" s="46"/>
    </row>
    <row r="42" spans="2:17" x14ac:dyDescent="0.25">
      <c r="B42" s="40"/>
      <c r="C42" s="4" t="s">
        <v>211</v>
      </c>
      <c r="D42" s="6"/>
      <c r="E42" s="35">
        <v>62.3</v>
      </c>
      <c r="F42" s="33">
        <v>0.46100000000000002</v>
      </c>
      <c r="G42" t="s">
        <v>173</v>
      </c>
      <c r="H42" t="s">
        <v>259</v>
      </c>
      <c r="I42" t="s">
        <v>259</v>
      </c>
      <c r="J42" s="32" t="s">
        <v>260</v>
      </c>
      <c r="K42" s="31">
        <v>0.48</v>
      </c>
      <c r="L42" t="s">
        <v>259</v>
      </c>
      <c r="M42" t="s">
        <v>261</v>
      </c>
      <c r="N42" t="s">
        <v>259</v>
      </c>
      <c r="O42" t="s">
        <v>259</v>
      </c>
      <c r="Q42" s="46"/>
    </row>
    <row r="43" spans="2:17" x14ac:dyDescent="0.25">
      <c r="B43" s="40"/>
      <c r="C43" s="4" t="s">
        <v>198</v>
      </c>
      <c r="D43" s="6"/>
      <c r="E43" s="35">
        <v>62.3</v>
      </c>
      <c r="F43" s="33">
        <v>0.44700000000000001</v>
      </c>
      <c r="G43" t="s">
        <v>173</v>
      </c>
      <c r="H43" t="s">
        <v>259</v>
      </c>
      <c r="I43" t="s">
        <v>259</v>
      </c>
      <c r="J43" s="32" t="s">
        <v>260</v>
      </c>
      <c r="K43" s="31">
        <v>0.47</v>
      </c>
      <c r="L43" t="s">
        <v>259</v>
      </c>
      <c r="M43" t="s">
        <v>261</v>
      </c>
      <c r="N43" t="s">
        <v>259</v>
      </c>
      <c r="O43" t="s">
        <v>259</v>
      </c>
      <c r="Q43" s="46"/>
    </row>
    <row r="44" spans="2:17" x14ac:dyDescent="0.25">
      <c r="B44" s="40"/>
      <c r="C44" s="4" t="s">
        <v>212</v>
      </c>
      <c r="D44" s="6"/>
      <c r="E44" s="35">
        <v>62.3</v>
      </c>
      <c r="F44" s="33">
        <v>0.44</v>
      </c>
      <c r="G44" t="s">
        <v>173</v>
      </c>
      <c r="H44" t="s">
        <v>259</v>
      </c>
      <c r="I44" t="s">
        <v>259</v>
      </c>
      <c r="J44" s="32" t="s">
        <v>260</v>
      </c>
      <c r="K44" s="31">
        <v>0.47</v>
      </c>
      <c r="L44" t="s">
        <v>259</v>
      </c>
      <c r="M44" t="s">
        <v>261</v>
      </c>
      <c r="N44" t="s">
        <v>259</v>
      </c>
      <c r="O44" t="s">
        <v>259</v>
      </c>
      <c r="Q44" s="46"/>
    </row>
    <row r="45" spans="2:17" x14ac:dyDescent="0.25">
      <c r="B45" s="40">
        <v>5</v>
      </c>
      <c r="C45" s="4" t="s">
        <v>199</v>
      </c>
      <c r="D45" s="6"/>
      <c r="E45" s="35">
        <v>66.2</v>
      </c>
      <c r="F45" s="33">
        <v>0.51700000000000002</v>
      </c>
      <c r="G45" t="s">
        <v>173</v>
      </c>
      <c r="H45" t="s">
        <v>259</v>
      </c>
      <c r="I45" t="s">
        <v>259</v>
      </c>
      <c r="J45" s="32" t="s">
        <v>260</v>
      </c>
      <c r="K45" s="31">
        <v>0.48</v>
      </c>
      <c r="L45" t="s">
        <v>259</v>
      </c>
      <c r="M45" s="32" t="s">
        <v>260</v>
      </c>
      <c r="N45" t="s">
        <v>259</v>
      </c>
      <c r="O45" t="s">
        <v>259</v>
      </c>
      <c r="Q45" s="46"/>
    </row>
    <row r="46" spans="2:17" x14ac:dyDescent="0.25">
      <c r="B46" s="40"/>
      <c r="C46" s="4" t="s">
        <v>213</v>
      </c>
      <c r="D46" s="6"/>
      <c r="E46" s="35">
        <v>66.2</v>
      </c>
      <c r="F46" s="33">
        <v>0.50600000000000001</v>
      </c>
      <c r="G46" t="s">
        <v>173</v>
      </c>
      <c r="H46" t="s">
        <v>259</v>
      </c>
      <c r="I46" t="s">
        <v>259</v>
      </c>
      <c r="J46" s="32" t="s">
        <v>260</v>
      </c>
      <c r="K46" s="31">
        <v>0.48</v>
      </c>
      <c r="L46" t="s">
        <v>259</v>
      </c>
      <c r="M46" s="32" t="s">
        <v>260</v>
      </c>
      <c r="N46" t="s">
        <v>259</v>
      </c>
      <c r="O46" t="s">
        <v>259</v>
      </c>
      <c r="Q46" s="46"/>
    </row>
    <row r="47" spans="2:17" x14ac:dyDescent="0.25">
      <c r="B47" s="40"/>
      <c r="C47" s="4" t="s">
        <v>200</v>
      </c>
      <c r="D47" s="6"/>
      <c r="E47" s="35">
        <v>71.400000000000006</v>
      </c>
      <c r="F47" s="33">
        <v>0.56299999999999994</v>
      </c>
      <c r="G47" t="s">
        <v>173</v>
      </c>
      <c r="H47" t="s">
        <v>259</v>
      </c>
      <c r="I47" t="s">
        <v>259</v>
      </c>
      <c r="J47" s="32" t="s">
        <v>260</v>
      </c>
      <c r="K47" s="31">
        <v>0.47</v>
      </c>
      <c r="L47" t="s">
        <v>259</v>
      </c>
      <c r="M47" s="32" t="s">
        <v>260</v>
      </c>
      <c r="N47" t="s">
        <v>259</v>
      </c>
      <c r="O47" t="s">
        <v>259</v>
      </c>
      <c r="Q47" s="46"/>
    </row>
    <row r="48" spans="2:17" x14ac:dyDescent="0.25">
      <c r="B48" s="40"/>
      <c r="C48" s="4" t="s">
        <v>214</v>
      </c>
      <c r="D48" s="6"/>
      <c r="E48" s="35">
        <v>71.400000000000006</v>
      </c>
      <c r="F48" s="33">
        <v>0.55000000000000004</v>
      </c>
      <c r="G48" t="s">
        <v>173</v>
      </c>
      <c r="H48" t="s">
        <v>259</v>
      </c>
      <c r="I48" t="s">
        <v>259</v>
      </c>
      <c r="J48" s="32" t="s">
        <v>260</v>
      </c>
      <c r="K48" s="31">
        <v>0.47</v>
      </c>
      <c r="L48" t="s">
        <v>259</v>
      </c>
      <c r="M48" s="32" t="s">
        <v>260</v>
      </c>
      <c r="N48" t="s">
        <v>259</v>
      </c>
      <c r="O48" t="s">
        <v>259</v>
      </c>
      <c r="Q48" s="46"/>
    </row>
    <row r="49" spans="1:17" x14ac:dyDescent="0.25">
      <c r="B49" s="40"/>
      <c r="C49" s="4" t="s">
        <v>201</v>
      </c>
      <c r="D49" s="6"/>
      <c r="E49" s="35">
        <v>51.2</v>
      </c>
      <c r="F49" s="33">
        <v>0.41399999999999998</v>
      </c>
      <c r="G49" t="s">
        <v>173</v>
      </c>
      <c r="H49" t="s">
        <v>259</v>
      </c>
      <c r="I49" t="s">
        <v>259</v>
      </c>
      <c r="J49" s="32" t="s">
        <v>260</v>
      </c>
      <c r="K49" s="31">
        <v>0.48</v>
      </c>
      <c r="L49" t="s">
        <v>259</v>
      </c>
      <c r="M49" t="s">
        <v>261</v>
      </c>
      <c r="N49" t="s">
        <v>259</v>
      </c>
      <c r="O49" t="s">
        <v>259</v>
      </c>
      <c r="Q49" s="46"/>
    </row>
    <row r="50" spans="1:17" x14ac:dyDescent="0.25">
      <c r="B50" s="40"/>
      <c r="C50" s="4" t="s">
        <v>215</v>
      </c>
      <c r="D50" s="6"/>
      <c r="E50" s="35">
        <v>51.2</v>
      </c>
      <c r="F50" s="33">
        <v>0.40699999999999997</v>
      </c>
      <c r="G50" t="s">
        <v>173</v>
      </c>
      <c r="H50" t="s">
        <v>259</v>
      </c>
      <c r="I50" t="s">
        <v>259</v>
      </c>
      <c r="J50" s="32" t="s">
        <v>260</v>
      </c>
      <c r="K50" s="31">
        <v>0.49</v>
      </c>
      <c r="L50" t="s">
        <v>259</v>
      </c>
      <c r="M50" t="s">
        <v>261</v>
      </c>
      <c r="N50" t="s">
        <v>259</v>
      </c>
      <c r="O50" t="s">
        <v>259</v>
      </c>
      <c r="Q50" s="46"/>
    </row>
    <row r="51" spans="1:17" x14ac:dyDescent="0.25">
      <c r="A51" s="7" t="s">
        <v>17</v>
      </c>
      <c r="B51" s="4">
        <v>8</v>
      </c>
      <c r="C51" s="4"/>
      <c r="D51" s="6" t="s">
        <v>11</v>
      </c>
    </row>
    <row r="52" spans="1:17" x14ac:dyDescent="0.25">
      <c r="B52" s="4"/>
      <c r="C52" s="15" t="s">
        <v>216</v>
      </c>
      <c r="D52" s="6"/>
      <c r="E52" s="35">
        <v>64.7</v>
      </c>
      <c r="F52" s="33">
        <v>0.38700000000000001</v>
      </c>
      <c r="G52" t="s">
        <v>256</v>
      </c>
      <c r="H52" s="32" t="s">
        <v>260</v>
      </c>
      <c r="I52" t="s">
        <v>259</v>
      </c>
      <c r="J52" s="32" t="s">
        <v>260</v>
      </c>
      <c r="K52" s="31">
        <v>0.45</v>
      </c>
      <c r="L52" s="32" t="s">
        <v>260</v>
      </c>
      <c r="M52" t="s">
        <v>261</v>
      </c>
      <c r="N52" t="s">
        <v>259</v>
      </c>
      <c r="O52" t="s">
        <v>261</v>
      </c>
      <c r="Q52" s="45" t="s">
        <v>276</v>
      </c>
    </row>
    <row r="53" spans="1:17" x14ac:dyDescent="0.25">
      <c r="B53" s="4"/>
      <c r="C53" s="15" t="s">
        <v>224</v>
      </c>
      <c r="D53" s="6"/>
      <c r="E53" s="35">
        <v>64.7</v>
      </c>
      <c r="F53" s="33">
        <v>0.377</v>
      </c>
      <c r="G53" t="s">
        <v>256</v>
      </c>
      <c r="H53" s="32" t="s">
        <v>260</v>
      </c>
      <c r="I53" t="s">
        <v>259</v>
      </c>
      <c r="J53" s="32" t="s">
        <v>260</v>
      </c>
      <c r="K53" s="31">
        <v>0.45</v>
      </c>
      <c r="L53" s="32" t="s">
        <v>260</v>
      </c>
      <c r="M53" t="s">
        <v>261</v>
      </c>
      <c r="N53" t="s">
        <v>259</v>
      </c>
      <c r="O53" t="s">
        <v>261</v>
      </c>
      <c r="Q53" s="46"/>
    </row>
    <row r="54" spans="1:17" x14ac:dyDescent="0.25">
      <c r="B54" s="4"/>
      <c r="C54" s="4" t="s">
        <v>217</v>
      </c>
      <c r="D54" s="6"/>
      <c r="E54" s="38">
        <v>49.9</v>
      </c>
      <c r="F54" s="33">
        <v>0.314</v>
      </c>
      <c r="G54" t="s">
        <v>256</v>
      </c>
      <c r="H54" s="32" t="s">
        <v>260</v>
      </c>
      <c r="I54" t="s">
        <v>259</v>
      </c>
      <c r="J54" s="32" t="s">
        <v>260</v>
      </c>
      <c r="K54" s="31">
        <v>0.46</v>
      </c>
      <c r="L54" s="32" t="s">
        <v>260</v>
      </c>
      <c r="M54" t="s">
        <v>261</v>
      </c>
      <c r="N54" t="s">
        <v>259</v>
      </c>
      <c r="O54" t="s">
        <v>259</v>
      </c>
      <c r="P54" s="39" t="s">
        <v>274</v>
      </c>
      <c r="Q54" s="46"/>
    </row>
    <row r="55" spans="1:17" x14ac:dyDescent="0.25">
      <c r="B55" s="4"/>
      <c r="C55" s="4" t="s">
        <v>225</v>
      </c>
      <c r="D55" s="6"/>
      <c r="E55" s="38">
        <v>49.9</v>
      </c>
      <c r="F55" s="33">
        <v>0.307</v>
      </c>
      <c r="G55" t="s">
        <v>256</v>
      </c>
      <c r="H55" s="32" t="s">
        <v>260</v>
      </c>
      <c r="I55" t="s">
        <v>259</v>
      </c>
      <c r="J55" s="32" t="s">
        <v>260</v>
      </c>
      <c r="K55" s="31">
        <v>0.46</v>
      </c>
      <c r="L55" s="32" t="s">
        <v>260</v>
      </c>
      <c r="M55" t="s">
        <v>261</v>
      </c>
      <c r="N55" t="s">
        <v>259</v>
      </c>
      <c r="O55" t="s">
        <v>259</v>
      </c>
      <c r="P55" s="39" t="s">
        <v>274</v>
      </c>
      <c r="Q55" s="46"/>
    </row>
    <row r="56" spans="1:17" x14ac:dyDescent="0.25">
      <c r="B56" s="4"/>
      <c r="C56" s="4" t="s">
        <v>218</v>
      </c>
      <c r="D56" s="6"/>
      <c r="E56" s="35">
        <v>78.5</v>
      </c>
      <c r="F56" s="33">
        <v>0.23300000000000001</v>
      </c>
      <c r="G56" t="s">
        <v>256</v>
      </c>
      <c r="H56" s="32" t="s">
        <v>260</v>
      </c>
      <c r="I56" t="s">
        <v>259</v>
      </c>
      <c r="J56" s="32" t="s">
        <v>260</v>
      </c>
      <c r="K56" s="31">
        <v>0.45</v>
      </c>
      <c r="L56" s="32" t="s">
        <v>260</v>
      </c>
      <c r="M56" t="s">
        <v>259</v>
      </c>
      <c r="N56" t="s">
        <v>259</v>
      </c>
      <c r="O56" t="s">
        <v>261</v>
      </c>
      <c r="Q56" s="46"/>
    </row>
    <row r="57" spans="1:17" x14ac:dyDescent="0.25">
      <c r="B57" s="4"/>
      <c r="C57" s="4" t="s">
        <v>226</v>
      </c>
      <c r="D57" s="6"/>
      <c r="E57" s="35">
        <v>78.5</v>
      </c>
      <c r="F57" s="33">
        <v>0.28499999999999998</v>
      </c>
      <c r="G57" t="s">
        <v>256</v>
      </c>
      <c r="H57" s="32" t="s">
        <v>260</v>
      </c>
      <c r="I57" t="s">
        <v>259</v>
      </c>
      <c r="J57" s="32" t="s">
        <v>260</v>
      </c>
      <c r="K57" s="31">
        <v>0.45</v>
      </c>
      <c r="L57" s="32" t="s">
        <v>260</v>
      </c>
      <c r="M57" t="s">
        <v>259</v>
      </c>
      <c r="N57" t="s">
        <v>259</v>
      </c>
      <c r="O57" t="s">
        <v>261</v>
      </c>
      <c r="Q57" s="46"/>
    </row>
    <row r="58" spans="1:17" x14ac:dyDescent="0.25">
      <c r="B58" s="4"/>
      <c r="C58" s="4" t="s">
        <v>219</v>
      </c>
      <c r="D58" s="6"/>
      <c r="E58" s="35">
        <v>61.6</v>
      </c>
      <c r="F58" s="33">
        <v>0.26800000000000002</v>
      </c>
      <c r="G58" t="s">
        <v>256</v>
      </c>
      <c r="H58" s="32" t="s">
        <v>260</v>
      </c>
      <c r="I58" t="s">
        <v>259</v>
      </c>
      <c r="J58" s="32" t="s">
        <v>260</v>
      </c>
      <c r="K58" s="31">
        <v>0.46</v>
      </c>
      <c r="L58" s="32" t="s">
        <v>260</v>
      </c>
      <c r="M58" t="s">
        <v>259</v>
      </c>
      <c r="N58" t="s">
        <v>259</v>
      </c>
      <c r="O58" t="s">
        <v>261</v>
      </c>
      <c r="Q58" s="46"/>
    </row>
    <row r="59" spans="1:17" x14ac:dyDescent="0.25">
      <c r="B59" s="4"/>
      <c r="C59" s="4" t="s">
        <v>227</v>
      </c>
      <c r="D59" s="6"/>
      <c r="E59" s="35">
        <v>61.6</v>
      </c>
      <c r="F59" s="33">
        <v>0.32900000000000001</v>
      </c>
      <c r="G59" t="s">
        <v>256</v>
      </c>
      <c r="H59" s="32" t="s">
        <v>260</v>
      </c>
      <c r="I59" t="s">
        <v>259</v>
      </c>
      <c r="J59" s="32" t="s">
        <v>260</v>
      </c>
      <c r="K59" s="31">
        <v>0.46</v>
      </c>
      <c r="L59" s="32" t="s">
        <v>260</v>
      </c>
      <c r="M59" t="s">
        <v>261</v>
      </c>
      <c r="N59" t="s">
        <v>259</v>
      </c>
      <c r="O59" t="s">
        <v>261</v>
      </c>
      <c r="Q59" s="46"/>
    </row>
    <row r="60" spans="1:17" x14ac:dyDescent="0.25">
      <c r="B60" s="4"/>
      <c r="C60" s="4" t="s">
        <v>220</v>
      </c>
      <c r="D60" s="6"/>
      <c r="E60" s="35">
        <v>59.9</v>
      </c>
      <c r="F60" s="33">
        <v>0.501</v>
      </c>
      <c r="G60" t="s">
        <v>256</v>
      </c>
      <c r="H60" s="32" t="s">
        <v>260</v>
      </c>
      <c r="I60" t="s">
        <v>259</v>
      </c>
      <c r="J60" s="32" t="s">
        <v>260</v>
      </c>
      <c r="K60" s="31">
        <v>0.47</v>
      </c>
      <c r="L60" s="32" t="s">
        <v>260</v>
      </c>
      <c r="M60" t="s">
        <v>259</v>
      </c>
      <c r="N60" t="s">
        <v>259</v>
      </c>
      <c r="O60" t="s">
        <v>259</v>
      </c>
      <c r="Q60" s="46"/>
    </row>
    <row r="61" spans="1:17" x14ac:dyDescent="0.25">
      <c r="B61" s="4"/>
      <c r="C61" s="4" t="s">
        <v>228</v>
      </c>
      <c r="D61" s="6"/>
      <c r="E61" s="35">
        <v>59.9</v>
      </c>
      <c r="F61" s="33">
        <v>0.52400000000000002</v>
      </c>
      <c r="G61" t="s">
        <v>256</v>
      </c>
      <c r="H61" s="32" t="s">
        <v>260</v>
      </c>
      <c r="I61" t="s">
        <v>259</v>
      </c>
      <c r="J61" s="32" t="s">
        <v>260</v>
      </c>
      <c r="K61" s="31">
        <v>0.47</v>
      </c>
      <c r="L61" s="32" t="s">
        <v>260</v>
      </c>
      <c r="M61" t="s">
        <v>259</v>
      </c>
      <c r="N61" t="s">
        <v>259</v>
      </c>
      <c r="O61" t="s">
        <v>259</v>
      </c>
      <c r="Q61" s="46"/>
    </row>
    <row r="62" spans="1:17" x14ac:dyDescent="0.25">
      <c r="B62" s="4"/>
      <c r="C62" s="4" t="s">
        <v>221</v>
      </c>
      <c r="D62" s="6"/>
      <c r="E62" s="38">
        <v>37.200000000000003</v>
      </c>
      <c r="F62" s="33">
        <v>0.19</v>
      </c>
      <c r="G62" t="s">
        <v>256</v>
      </c>
      <c r="H62" s="32" t="s">
        <v>260</v>
      </c>
      <c r="I62" t="s">
        <v>259</v>
      </c>
      <c r="J62" t="s">
        <v>261</v>
      </c>
      <c r="K62" s="31">
        <v>0.47</v>
      </c>
      <c r="L62" s="32" t="s">
        <v>260</v>
      </c>
      <c r="M62" t="s">
        <v>259</v>
      </c>
      <c r="N62" t="s">
        <v>259</v>
      </c>
      <c r="O62" t="s">
        <v>261</v>
      </c>
      <c r="P62" s="39" t="s">
        <v>274</v>
      </c>
      <c r="Q62" s="46"/>
    </row>
    <row r="63" spans="1:17" x14ac:dyDescent="0.25">
      <c r="B63" s="4"/>
      <c r="C63" s="4" t="s">
        <v>229</v>
      </c>
      <c r="D63" s="6"/>
      <c r="E63" s="38">
        <v>37.200000000000003</v>
      </c>
      <c r="F63" s="33">
        <v>0.24299999999999999</v>
      </c>
      <c r="G63" t="s">
        <v>256</v>
      </c>
      <c r="H63" s="32" t="s">
        <v>260</v>
      </c>
      <c r="I63" t="s">
        <v>259</v>
      </c>
      <c r="J63" t="s">
        <v>261</v>
      </c>
      <c r="K63" s="31">
        <v>0.47</v>
      </c>
      <c r="L63" s="32" t="s">
        <v>260</v>
      </c>
      <c r="M63" t="s">
        <v>259</v>
      </c>
      <c r="N63" t="s">
        <v>259</v>
      </c>
      <c r="O63" t="s">
        <v>259</v>
      </c>
      <c r="P63" s="39" t="s">
        <v>274</v>
      </c>
      <c r="Q63" s="46"/>
    </row>
    <row r="64" spans="1:17" x14ac:dyDescent="0.25">
      <c r="B64" s="4"/>
      <c r="C64" s="4" t="s">
        <v>222</v>
      </c>
      <c r="D64" s="6"/>
      <c r="E64" s="35">
        <v>63.8</v>
      </c>
      <c r="F64" s="33">
        <v>0.33300000000000002</v>
      </c>
      <c r="G64" t="s">
        <v>256</v>
      </c>
      <c r="H64" s="32" t="s">
        <v>260</v>
      </c>
      <c r="I64" t="s">
        <v>259</v>
      </c>
      <c r="J64" t="s">
        <v>261</v>
      </c>
      <c r="K64" s="31">
        <v>0.47</v>
      </c>
      <c r="L64" s="32" t="s">
        <v>260</v>
      </c>
      <c r="M64" t="s">
        <v>261</v>
      </c>
      <c r="N64" t="s">
        <v>259</v>
      </c>
      <c r="O64" t="s">
        <v>259</v>
      </c>
      <c r="Q64" s="46"/>
    </row>
    <row r="65" spans="1:17" x14ac:dyDescent="0.25">
      <c r="B65" s="4"/>
      <c r="C65" s="4" t="s">
        <v>230</v>
      </c>
      <c r="D65" s="6"/>
      <c r="E65" s="35">
        <v>63.8</v>
      </c>
      <c r="F65" s="33">
        <v>0.36099999999999999</v>
      </c>
      <c r="G65" t="s">
        <v>256</v>
      </c>
      <c r="H65" s="32" t="s">
        <v>260</v>
      </c>
      <c r="I65" t="s">
        <v>259</v>
      </c>
      <c r="J65" t="s">
        <v>261</v>
      </c>
      <c r="K65" s="31">
        <v>0.47</v>
      </c>
      <c r="L65" s="32" t="s">
        <v>260</v>
      </c>
      <c r="M65" t="s">
        <v>261</v>
      </c>
      <c r="N65" t="s">
        <v>259</v>
      </c>
      <c r="O65" t="s">
        <v>259</v>
      </c>
      <c r="Q65" s="46"/>
    </row>
    <row r="66" spans="1:17" x14ac:dyDescent="0.25">
      <c r="B66" s="4"/>
      <c r="C66" s="4" t="s">
        <v>223</v>
      </c>
      <c r="D66" s="6"/>
      <c r="E66" s="38">
        <v>48.2</v>
      </c>
      <c r="F66" s="33">
        <v>0.22900000000000001</v>
      </c>
      <c r="G66" t="s">
        <v>256</v>
      </c>
      <c r="H66" s="32" t="s">
        <v>260</v>
      </c>
      <c r="I66" t="s">
        <v>259</v>
      </c>
      <c r="J66" t="s">
        <v>261</v>
      </c>
      <c r="K66" s="31">
        <v>0.46</v>
      </c>
      <c r="L66" s="32" t="s">
        <v>260</v>
      </c>
      <c r="M66" t="s">
        <v>259</v>
      </c>
      <c r="N66" t="s">
        <v>259</v>
      </c>
      <c r="O66" t="s">
        <v>259</v>
      </c>
      <c r="P66" s="39" t="s">
        <v>274</v>
      </c>
      <c r="Q66" s="46"/>
    </row>
    <row r="67" spans="1:17" x14ac:dyDescent="0.25">
      <c r="B67" s="4"/>
      <c r="C67" s="4" t="s">
        <v>231</v>
      </c>
      <c r="D67" s="6"/>
      <c r="E67" s="38">
        <v>48.2</v>
      </c>
      <c r="F67" s="33">
        <v>0.27600000000000002</v>
      </c>
      <c r="G67" t="s">
        <v>256</v>
      </c>
      <c r="H67" s="32" t="s">
        <v>260</v>
      </c>
      <c r="I67" t="s">
        <v>259</v>
      </c>
      <c r="J67" t="s">
        <v>261</v>
      </c>
      <c r="K67" s="31">
        <v>0.46</v>
      </c>
      <c r="L67" s="32" t="s">
        <v>260</v>
      </c>
      <c r="M67" t="s">
        <v>259</v>
      </c>
      <c r="N67" t="s">
        <v>259</v>
      </c>
      <c r="O67" t="s">
        <v>259</v>
      </c>
      <c r="P67" s="39" t="s">
        <v>274</v>
      </c>
      <c r="Q67" s="46"/>
    </row>
    <row r="68" spans="1:17" x14ac:dyDescent="0.25">
      <c r="A68" s="7" t="s">
        <v>17</v>
      </c>
      <c r="B68" s="4">
        <v>8</v>
      </c>
      <c r="C68" s="4"/>
      <c r="D68" s="6" t="s">
        <v>11</v>
      </c>
      <c r="H68" s="14"/>
      <c r="L68" s="14"/>
      <c r="Q68" s="46"/>
    </row>
    <row r="69" spans="1:17" x14ac:dyDescent="0.25">
      <c r="A69" s="29" t="s">
        <v>20</v>
      </c>
      <c r="B69" s="4"/>
      <c r="C69" s="15" t="s">
        <v>232</v>
      </c>
      <c r="D69" s="6"/>
      <c r="E69" s="35">
        <v>57.8</v>
      </c>
      <c r="F69" s="33">
        <v>0.42</v>
      </c>
      <c r="G69" t="s">
        <v>256</v>
      </c>
      <c r="H69" s="32" t="s">
        <v>260</v>
      </c>
      <c r="I69" t="s">
        <v>259</v>
      </c>
      <c r="J69" t="s">
        <v>261</v>
      </c>
      <c r="K69" s="31">
        <v>0.47</v>
      </c>
      <c r="L69" s="32" t="s">
        <v>260</v>
      </c>
      <c r="M69" t="s">
        <v>261</v>
      </c>
      <c r="N69" t="s">
        <v>259</v>
      </c>
      <c r="O69" t="s">
        <v>261</v>
      </c>
      <c r="Q69" s="46"/>
    </row>
    <row r="70" spans="1:17" x14ac:dyDescent="0.25">
      <c r="A70" s="30"/>
      <c r="B70" s="4"/>
      <c r="C70" s="15" t="s">
        <v>240</v>
      </c>
      <c r="D70" s="6"/>
      <c r="E70" s="35">
        <v>57.8</v>
      </c>
      <c r="F70" s="33">
        <v>0.40699999999999997</v>
      </c>
      <c r="G70" t="s">
        <v>256</v>
      </c>
      <c r="H70" s="32" t="s">
        <v>260</v>
      </c>
      <c r="I70" t="s">
        <v>259</v>
      </c>
      <c r="J70" t="s">
        <v>261</v>
      </c>
      <c r="K70" s="31">
        <v>0.47</v>
      </c>
      <c r="L70" s="32" t="s">
        <v>260</v>
      </c>
      <c r="M70" t="s">
        <v>261</v>
      </c>
      <c r="N70" t="s">
        <v>259</v>
      </c>
      <c r="O70" t="s">
        <v>261</v>
      </c>
      <c r="Q70" s="46"/>
    </row>
    <row r="71" spans="1:17" x14ac:dyDescent="0.25">
      <c r="B71" s="4"/>
      <c r="C71" s="4" t="s">
        <v>233</v>
      </c>
      <c r="D71" s="6"/>
      <c r="E71" s="38">
        <v>49.6</v>
      </c>
      <c r="F71" s="33">
        <v>0.107</v>
      </c>
      <c r="G71" t="s">
        <v>256</v>
      </c>
      <c r="H71" s="32" t="s">
        <v>260</v>
      </c>
      <c r="I71" t="s">
        <v>259</v>
      </c>
      <c r="J71" t="s">
        <v>261</v>
      </c>
      <c r="K71" s="31">
        <v>0.44</v>
      </c>
      <c r="L71" s="32" t="s">
        <v>260</v>
      </c>
      <c r="M71" t="s">
        <v>259</v>
      </c>
      <c r="N71" t="s">
        <v>259</v>
      </c>
      <c r="O71" t="s">
        <v>261</v>
      </c>
      <c r="P71" s="39" t="s">
        <v>274</v>
      </c>
      <c r="Q71" s="46"/>
    </row>
    <row r="72" spans="1:17" x14ac:dyDescent="0.25">
      <c r="B72" s="4"/>
      <c r="C72" s="4" t="s">
        <v>245</v>
      </c>
      <c r="D72" s="6"/>
      <c r="E72" s="38">
        <v>49.6</v>
      </c>
      <c r="F72" s="33">
        <v>0.104</v>
      </c>
      <c r="G72" t="s">
        <v>256</v>
      </c>
      <c r="H72" s="32" t="s">
        <v>260</v>
      </c>
      <c r="I72" t="s">
        <v>259</v>
      </c>
      <c r="J72" t="s">
        <v>261</v>
      </c>
      <c r="K72" s="31">
        <v>0.44</v>
      </c>
      <c r="L72" s="32" t="s">
        <v>260</v>
      </c>
      <c r="M72" t="s">
        <v>259</v>
      </c>
      <c r="N72" t="s">
        <v>259</v>
      </c>
      <c r="O72" t="s">
        <v>261</v>
      </c>
      <c r="P72" s="39" t="s">
        <v>274</v>
      </c>
      <c r="Q72" s="46"/>
    </row>
    <row r="73" spans="1:17" x14ac:dyDescent="0.25">
      <c r="B73" s="4"/>
      <c r="C73" s="4" t="s">
        <v>234</v>
      </c>
      <c r="D73" s="6"/>
      <c r="E73" s="35">
        <v>51</v>
      </c>
      <c r="F73" s="33">
        <v>0.26400000000000001</v>
      </c>
      <c r="G73" t="s">
        <v>256</v>
      </c>
      <c r="H73" s="32" t="s">
        <v>260</v>
      </c>
      <c r="I73" t="s">
        <v>259</v>
      </c>
      <c r="J73" t="s">
        <v>261</v>
      </c>
      <c r="K73" s="31">
        <v>0.47</v>
      </c>
      <c r="L73" s="32" t="s">
        <v>260</v>
      </c>
      <c r="M73" t="s">
        <v>259</v>
      </c>
      <c r="N73" t="s">
        <v>259</v>
      </c>
      <c r="O73" t="s">
        <v>261</v>
      </c>
      <c r="Q73" s="46"/>
    </row>
    <row r="74" spans="1:17" x14ac:dyDescent="0.25">
      <c r="B74" s="4"/>
      <c r="C74" s="4" t="s">
        <v>246</v>
      </c>
      <c r="D74" s="6"/>
      <c r="E74" s="35">
        <v>51</v>
      </c>
      <c r="F74" s="33">
        <v>0.33100000000000002</v>
      </c>
      <c r="G74" t="s">
        <v>256</v>
      </c>
      <c r="H74" s="32" t="s">
        <v>260</v>
      </c>
      <c r="I74" t="s">
        <v>259</v>
      </c>
      <c r="J74" t="s">
        <v>261</v>
      </c>
      <c r="K74" s="31">
        <v>0.47</v>
      </c>
      <c r="L74" s="32" t="s">
        <v>260</v>
      </c>
      <c r="M74" t="s">
        <v>261</v>
      </c>
      <c r="N74" t="s">
        <v>259</v>
      </c>
      <c r="O74" t="s">
        <v>259</v>
      </c>
      <c r="Q74" s="46"/>
    </row>
    <row r="75" spans="1:17" x14ac:dyDescent="0.25">
      <c r="B75" s="4"/>
      <c r="C75" s="4" t="s">
        <v>235</v>
      </c>
      <c r="D75" s="6"/>
      <c r="E75" s="35">
        <v>57.6</v>
      </c>
      <c r="F75" s="33">
        <v>0.157</v>
      </c>
      <c r="G75" t="s">
        <v>256</v>
      </c>
      <c r="H75" s="32" t="s">
        <v>260</v>
      </c>
      <c r="I75" t="s">
        <v>259</v>
      </c>
      <c r="J75" t="s">
        <v>261</v>
      </c>
      <c r="K75" s="31">
        <v>0.47</v>
      </c>
      <c r="L75" s="32" t="s">
        <v>260</v>
      </c>
      <c r="M75" t="s">
        <v>259</v>
      </c>
      <c r="N75" t="s">
        <v>259</v>
      </c>
      <c r="O75" t="s">
        <v>261</v>
      </c>
      <c r="Q75" s="46"/>
    </row>
    <row r="76" spans="1:17" x14ac:dyDescent="0.25">
      <c r="B76" s="4"/>
      <c r="C76" s="4" t="s">
        <v>247</v>
      </c>
      <c r="D76" s="6"/>
      <c r="E76" s="35">
        <v>57.6</v>
      </c>
      <c r="F76" s="33">
        <v>0.191</v>
      </c>
      <c r="G76" t="s">
        <v>256</v>
      </c>
      <c r="H76" s="32" t="s">
        <v>260</v>
      </c>
      <c r="I76" t="s">
        <v>259</v>
      </c>
      <c r="J76" t="s">
        <v>261</v>
      </c>
      <c r="K76" s="31">
        <v>0.47</v>
      </c>
      <c r="L76" s="32" t="s">
        <v>260</v>
      </c>
      <c r="M76" t="s">
        <v>259</v>
      </c>
      <c r="N76" t="s">
        <v>259</v>
      </c>
      <c r="O76" t="s">
        <v>261</v>
      </c>
      <c r="Q76" s="46"/>
    </row>
    <row r="77" spans="1:17" x14ac:dyDescent="0.25">
      <c r="B77" s="4"/>
      <c r="C77" s="4" t="s">
        <v>236</v>
      </c>
      <c r="D77" s="6"/>
      <c r="E77" s="35">
        <v>50</v>
      </c>
      <c r="F77" s="33">
        <v>0.20100000000000001</v>
      </c>
      <c r="G77" t="s">
        <v>256</v>
      </c>
      <c r="H77" s="32" t="s">
        <v>260</v>
      </c>
      <c r="I77" t="s">
        <v>259</v>
      </c>
      <c r="J77" t="s">
        <v>261</v>
      </c>
      <c r="K77" s="31">
        <v>0.47</v>
      </c>
      <c r="L77" s="32" t="s">
        <v>260</v>
      </c>
      <c r="M77" t="s">
        <v>259</v>
      </c>
      <c r="N77" t="s">
        <v>259</v>
      </c>
      <c r="O77" t="s">
        <v>261</v>
      </c>
      <c r="Q77" s="46"/>
    </row>
    <row r="78" spans="1:17" x14ac:dyDescent="0.25">
      <c r="B78" s="4"/>
      <c r="C78" s="4" t="s">
        <v>248</v>
      </c>
      <c r="D78" s="6"/>
      <c r="E78" s="35">
        <v>50</v>
      </c>
      <c r="F78" s="33">
        <v>0.21199999999999999</v>
      </c>
      <c r="G78" t="s">
        <v>256</v>
      </c>
      <c r="H78" s="32" t="s">
        <v>260</v>
      </c>
      <c r="I78" t="s">
        <v>259</v>
      </c>
      <c r="J78" t="s">
        <v>261</v>
      </c>
      <c r="K78" s="31">
        <v>0.47</v>
      </c>
      <c r="L78" s="32" t="s">
        <v>260</v>
      </c>
      <c r="M78" t="s">
        <v>259</v>
      </c>
      <c r="N78" t="s">
        <v>259</v>
      </c>
      <c r="O78" t="s">
        <v>261</v>
      </c>
      <c r="Q78" s="46"/>
    </row>
    <row r="79" spans="1:17" x14ac:dyDescent="0.25">
      <c r="B79" s="4"/>
      <c r="C79" s="4" t="s">
        <v>237</v>
      </c>
      <c r="D79" s="6"/>
      <c r="E79" s="38">
        <v>46.9</v>
      </c>
      <c r="F79" s="33">
        <v>0.20699999999999999</v>
      </c>
      <c r="G79" t="s">
        <v>256</v>
      </c>
      <c r="H79" s="32" t="s">
        <v>260</v>
      </c>
      <c r="I79" t="s">
        <v>259</v>
      </c>
      <c r="J79" t="s">
        <v>261</v>
      </c>
      <c r="K79" s="31">
        <v>0.47</v>
      </c>
      <c r="L79" s="32" t="s">
        <v>260</v>
      </c>
      <c r="M79" t="s">
        <v>259</v>
      </c>
      <c r="N79" t="s">
        <v>259</v>
      </c>
      <c r="O79" t="s">
        <v>261</v>
      </c>
      <c r="P79" s="39" t="s">
        <v>274</v>
      </c>
      <c r="Q79" s="46"/>
    </row>
    <row r="80" spans="1:17" x14ac:dyDescent="0.25">
      <c r="B80" s="4"/>
      <c r="C80" s="4" t="s">
        <v>249</v>
      </c>
      <c r="D80" s="6"/>
      <c r="E80" s="38">
        <v>46.9</v>
      </c>
      <c r="F80" s="33">
        <v>0.27200000000000002</v>
      </c>
      <c r="G80" t="s">
        <v>256</v>
      </c>
      <c r="H80" s="32" t="s">
        <v>260</v>
      </c>
      <c r="I80" t="s">
        <v>259</v>
      </c>
      <c r="J80" t="s">
        <v>261</v>
      </c>
      <c r="K80" s="31">
        <v>0.47</v>
      </c>
      <c r="L80" s="32" t="s">
        <v>260</v>
      </c>
      <c r="M80" t="s">
        <v>259</v>
      </c>
      <c r="N80" t="s">
        <v>259</v>
      </c>
      <c r="O80" t="s">
        <v>259</v>
      </c>
      <c r="P80" s="39" t="s">
        <v>274</v>
      </c>
      <c r="Q80" s="46"/>
    </row>
    <row r="81" spans="1:17" x14ac:dyDescent="0.25">
      <c r="B81" s="4"/>
      <c r="C81" s="4" t="s">
        <v>238</v>
      </c>
      <c r="D81" s="6"/>
      <c r="E81" s="35">
        <v>58.7</v>
      </c>
      <c r="F81" s="33">
        <v>0.13100000000000001</v>
      </c>
      <c r="G81" t="s">
        <v>256</v>
      </c>
      <c r="H81" s="32" t="s">
        <v>260</v>
      </c>
      <c r="I81" t="s">
        <v>259</v>
      </c>
      <c r="J81" t="s">
        <v>261</v>
      </c>
      <c r="K81" s="31">
        <v>0.45</v>
      </c>
      <c r="L81" s="32" t="s">
        <v>260</v>
      </c>
      <c r="M81" t="s">
        <v>259</v>
      </c>
      <c r="N81" t="s">
        <v>259</v>
      </c>
      <c r="O81" t="s">
        <v>261</v>
      </c>
      <c r="Q81" s="46"/>
    </row>
    <row r="82" spans="1:17" x14ac:dyDescent="0.25">
      <c r="B82" s="4"/>
      <c r="C82" s="4" t="s">
        <v>250</v>
      </c>
      <c r="D82" s="6"/>
      <c r="E82" s="35">
        <v>58.7</v>
      </c>
      <c r="F82" s="33">
        <v>0.14499999999999999</v>
      </c>
      <c r="G82" t="s">
        <v>256</v>
      </c>
      <c r="H82" s="32" t="s">
        <v>260</v>
      </c>
      <c r="I82" t="s">
        <v>259</v>
      </c>
      <c r="J82" t="s">
        <v>261</v>
      </c>
      <c r="K82" s="31">
        <v>0.45</v>
      </c>
      <c r="L82" s="32" t="s">
        <v>260</v>
      </c>
      <c r="M82" t="s">
        <v>259</v>
      </c>
      <c r="N82" t="s">
        <v>259</v>
      </c>
      <c r="O82" t="s">
        <v>261</v>
      </c>
      <c r="Q82" s="46"/>
    </row>
    <row r="83" spans="1:17" x14ac:dyDescent="0.25">
      <c r="B83" s="4"/>
      <c r="C83" s="4" t="s">
        <v>239</v>
      </c>
      <c r="D83" s="6"/>
      <c r="E83" s="35">
        <v>50.2</v>
      </c>
      <c r="F83" s="33">
        <v>0.14799999999999999</v>
      </c>
      <c r="G83" t="s">
        <v>256</v>
      </c>
      <c r="H83" s="32" t="s">
        <v>260</v>
      </c>
      <c r="I83" t="s">
        <v>259</v>
      </c>
      <c r="J83" t="s">
        <v>261</v>
      </c>
      <c r="K83" s="31">
        <v>0.46</v>
      </c>
      <c r="L83" s="32" t="s">
        <v>260</v>
      </c>
      <c r="M83" t="s">
        <v>259</v>
      </c>
      <c r="N83" t="s">
        <v>259</v>
      </c>
      <c r="O83" t="s">
        <v>259</v>
      </c>
      <c r="Q83" s="46"/>
    </row>
    <row r="84" spans="1:17" x14ac:dyDescent="0.25">
      <c r="B84" s="4"/>
      <c r="C84" s="4" t="s">
        <v>251</v>
      </c>
      <c r="D84" s="6"/>
      <c r="E84" s="35">
        <v>50.2</v>
      </c>
      <c r="F84" s="33">
        <v>0.184</v>
      </c>
      <c r="G84" t="s">
        <v>256</v>
      </c>
      <c r="H84" s="32" t="s">
        <v>260</v>
      </c>
      <c r="I84" t="s">
        <v>259</v>
      </c>
      <c r="J84" t="s">
        <v>261</v>
      </c>
      <c r="K84" s="31">
        <v>0.46</v>
      </c>
      <c r="L84" s="32" t="s">
        <v>260</v>
      </c>
      <c r="M84" t="s">
        <v>259</v>
      </c>
      <c r="N84" t="s">
        <v>259</v>
      </c>
      <c r="O84" t="s">
        <v>261</v>
      </c>
      <c r="Q84" s="46"/>
    </row>
    <row r="85" spans="1:17" x14ac:dyDescent="0.25">
      <c r="A85" t="s">
        <v>28</v>
      </c>
      <c r="B85" s="4">
        <v>2</v>
      </c>
      <c r="C85" s="4"/>
      <c r="D85" s="13" t="s">
        <v>31</v>
      </c>
    </row>
    <row r="86" spans="1:17" x14ac:dyDescent="0.25">
      <c r="B86" s="40">
        <v>1</v>
      </c>
      <c r="C86" s="4" t="s">
        <v>241</v>
      </c>
      <c r="D86" s="13"/>
      <c r="E86" s="35">
        <v>83.4</v>
      </c>
      <c r="F86" s="33">
        <v>0.23300000000000001</v>
      </c>
      <c r="G86" t="s">
        <v>257</v>
      </c>
      <c r="H86" s="3" t="s">
        <v>259</v>
      </c>
      <c r="I86" t="s">
        <v>259</v>
      </c>
      <c r="J86" t="s">
        <v>261</v>
      </c>
      <c r="K86" s="31">
        <v>0.55000000000000004</v>
      </c>
      <c r="L86" s="3" t="s">
        <v>259</v>
      </c>
      <c r="M86" t="s">
        <v>259</v>
      </c>
      <c r="N86" t="s">
        <v>259</v>
      </c>
      <c r="O86" s="32" t="s">
        <v>260</v>
      </c>
      <c r="Q86" s="45" t="s">
        <v>278</v>
      </c>
    </row>
    <row r="87" spans="1:17" x14ac:dyDescent="0.25">
      <c r="B87" s="40"/>
      <c r="C87" s="4" t="s">
        <v>252</v>
      </c>
      <c r="D87" s="13"/>
      <c r="E87" s="35">
        <v>83.4</v>
      </c>
      <c r="F87" s="33">
        <v>0.224</v>
      </c>
      <c r="G87" t="s">
        <v>257</v>
      </c>
      <c r="H87" s="3" t="s">
        <v>259</v>
      </c>
      <c r="I87" t="s">
        <v>259</v>
      </c>
      <c r="J87" t="s">
        <v>261</v>
      </c>
      <c r="K87" s="31">
        <v>0.55000000000000004</v>
      </c>
      <c r="L87" s="3" t="s">
        <v>259</v>
      </c>
      <c r="M87" t="s">
        <v>259</v>
      </c>
      <c r="N87" t="s">
        <v>259</v>
      </c>
      <c r="O87" s="32" t="s">
        <v>260</v>
      </c>
      <c r="Q87" s="46"/>
    </row>
    <row r="88" spans="1:17" x14ac:dyDescent="0.25">
      <c r="B88" s="40"/>
      <c r="C88" s="4" t="s">
        <v>242</v>
      </c>
      <c r="D88" s="13"/>
      <c r="E88" s="38">
        <v>12.5</v>
      </c>
      <c r="F88" s="33">
        <v>8.3000000000000004E-2</v>
      </c>
      <c r="G88" t="s">
        <v>257</v>
      </c>
      <c r="H88" s="3" t="s">
        <v>259</v>
      </c>
      <c r="I88" t="s">
        <v>259</v>
      </c>
      <c r="J88" t="s">
        <v>261</v>
      </c>
      <c r="K88" s="31">
        <v>0.55000000000000004</v>
      </c>
      <c r="L88" s="3" t="s">
        <v>259</v>
      </c>
      <c r="M88" t="s">
        <v>259</v>
      </c>
      <c r="N88" t="s">
        <v>259</v>
      </c>
      <c r="O88" s="32" t="s">
        <v>260</v>
      </c>
      <c r="P88" s="39" t="s">
        <v>274</v>
      </c>
      <c r="Q88" s="46"/>
    </row>
    <row r="89" spans="1:17" x14ac:dyDescent="0.25">
      <c r="B89" s="40"/>
      <c r="C89" s="4" t="s">
        <v>253</v>
      </c>
      <c r="D89" s="13"/>
      <c r="E89" s="38">
        <v>12.5</v>
      </c>
      <c r="F89" s="33">
        <v>7.8E-2</v>
      </c>
      <c r="G89" t="s">
        <v>257</v>
      </c>
      <c r="H89" s="3" t="s">
        <v>259</v>
      </c>
      <c r="I89" t="s">
        <v>259</v>
      </c>
      <c r="J89" t="s">
        <v>261</v>
      </c>
      <c r="K89" s="31">
        <v>0.55000000000000004</v>
      </c>
      <c r="L89" s="3" t="s">
        <v>259</v>
      </c>
      <c r="M89" t="s">
        <v>259</v>
      </c>
      <c r="N89" t="s">
        <v>259</v>
      </c>
      <c r="O89" s="32" t="s">
        <v>260</v>
      </c>
      <c r="P89" s="39" t="s">
        <v>274</v>
      </c>
      <c r="Q89" s="46"/>
    </row>
    <row r="90" spans="1:17" x14ac:dyDescent="0.25">
      <c r="B90" s="40">
        <v>2</v>
      </c>
      <c r="C90" s="4" t="s">
        <v>243</v>
      </c>
      <c r="D90" s="13"/>
      <c r="E90" s="38">
        <v>16.5</v>
      </c>
      <c r="F90" s="33">
        <v>7.2999999999999995E-2</v>
      </c>
      <c r="G90" t="s">
        <v>258</v>
      </c>
      <c r="H90" s="3" t="s">
        <v>259</v>
      </c>
      <c r="I90" t="s">
        <v>259</v>
      </c>
      <c r="J90" t="s">
        <v>261</v>
      </c>
      <c r="K90" s="31">
        <v>0.56000000000000005</v>
      </c>
      <c r="L90" s="3" t="s">
        <v>259</v>
      </c>
      <c r="M90" t="s">
        <v>259</v>
      </c>
      <c r="N90" t="s">
        <v>259</v>
      </c>
      <c r="O90" s="32" t="s">
        <v>260</v>
      </c>
      <c r="P90" s="39" t="s">
        <v>274</v>
      </c>
      <c r="Q90" s="46"/>
    </row>
    <row r="91" spans="1:17" x14ac:dyDescent="0.25">
      <c r="B91" s="40"/>
      <c r="C91" s="4" t="s">
        <v>254</v>
      </c>
      <c r="D91" s="13"/>
      <c r="E91" s="38">
        <v>16.5</v>
      </c>
      <c r="F91" s="33">
        <v>6.8000000000000005E-2</v>
      </c>
      <c r="G91" t="s">
        <v>258</v>
      </c>
      <c r="H91" s="3" t="s">
        <v>259</v>
      </c>
      <c r="I91" t="s">
        <v>259</v>
      </c>
      <c r="J91" s="32" t="s">
        <v>260</v>
      </c>
      <c r="K91" s="31">
        <v>0.56000000000000005</v>
      </c>
      <c r="L91" s="3" t="s">
        <v>259</v>
      </c>
      <c r="M91" t="s">
        <v>259</v>
      </c>
      <c r="N91" t="s">
        <v>259</v>
      </c>
      <c r="O91" s="32" t="s">
        <v>260</v>
      </c>
      <c r="P91" s="39" t="s">
        <v>274</v>
      </c>
      <c r="Q91" s="46"/>
    </row>
    <row r="92" spans="1:17" x14ac:dyDescent="0.25">
      <c r="B92" s="40"/>
      <c r="C92" s="4" t="s">
        <v>244</v>
      </c>
      <c r="D92" s="13"/>
      <c r="E92" s="35">
        <v>113.5</v>
      </c>
      <c r="F92" s="33">
        <v>0.188</v>
      </c>
      <c r="G92" t="s">
        <v>257</v>
      </c>
      <c r="H92" s="3" t="s">
        <v>259</v>
      </c>
      <c r="I92" t="s">
        <v>259</v>
      </c>
      <c r="J92" t="s">
        <v>261</v>
      </c>
      <c r="K92" s="31">
        <v>0.54</v>
      </c>
      <c r="L92" s="3" t="s">
        <v>259</v>
      </c>
      <c r="M92" t="s">
        <v>259</v>
      </c>
      <c r="N92" t="s">
        <v>259</v>
      </c>
      <c r="O92" s="32" t="s">
        <v>260</v>
      </c>
      <c r="Q92" s="46"/>
    </row>
    <row r="93" spans="1:17" x14ac:dyDescent="0.25">
      <c r="B93" s="40"/>
      <c r="C93" s="4" t="s">
        <v>255</v>
      </c>
      <c r="D93" s="13"/>
      <c r="E93" s="35">
        <v>113.5</v>
      </c>
      <c r="F93" s="33">
        <v>0.18</v>
      </c>
      <c r="G93" t="s">
        <v>257</v>
      </c>
      <c r="H93" s="3" t="s">
        <v>259</v>
      </c>
      <c r="I93" t="s">
        <v>259</v>
      </c>
      <c r="J93" s="32" t="s">
        <v>260</v>
      </c>
      <c r="K93" s="31">
        <v>0.56000000000000005</v>
      </c>
      <c r="L93" s="3" t="s">
        <v>259</v>
      </c>
      <c r="M93" t="s">
        <v>259</v>
      </c>
      <c r="N93" t="s">
        <v>259</v>
      </c>
      <c r="O93" s="32" t="s">
        <v>260</v>
      </c>
      <c r="Q93" s="46"/>
    </row>
    <row r="94" spans="1:17" x14ac:dyDescent="0.25">
      <c r="A94" t="s">
        <v>21</v>
      </c>
      <c r="B94" s="4">
        <v>3</v>
      </c>
      <c r="C94" s="4"/>
      <c r="D94" s="9" t="s">
        <v>24</v>
      </c>
      <c r="L94" s="3"/>
    </row>
    <row r="95" spans="1:17" x14ac:dyDescent="0.25">
      <c r="B95" s="4" t="s">
        <v>267</v>
      </c>
      <c r="C95" s="4" t="s">
        <v>82</v>
      </c>
      <c r="D95" s="9"/>
      <c r="E95" s="35">
        <v>65.900000000000006</v>
      </c>
      <c r="F95" s="33">
        <v>0.81899999999999995</v>
      </c>
      <c r="G95" s="35" t="s">
        <v>263</v>
      </c>
      <c r="H95" s="3" t="s">
        <v>259</v>
      </c>
      <c r="I95" t="s">
        <v>259</v>
      </c>
      <c r="J95" t="s">
        <v>261</v>
      </c>
      <c r="K95" s="34">
        <v>0.39</v>
      </c>
      <c r="L95" s="3" t="s">
        <v>259</v>
      </c>
      <c r="M95" s="32" t="s">
        <v>260</v>
      </c>
      <c r="N95" t="s">
        <v>261</v>
      </c>
      <c r="O95" t="s">
        <v>261</v>
      </c>
      <c r="Q95" s="45" t="s">
        <v>280</v>
      </c>
    </row>
    <row r="96" spans="1:17" x14ac:dyDescent="0.25">
      <c r="B96" s="4" t="s">
        <v>270</v>
      </c>
      <c r="C96" s="4" t="s">
        <v>84</v>
      </c>
      <c r="D96" s="9"/>
      <c r="E96" s="35">
        <v>43.8</v>
      </c>
      <c r="F96" s="33">
        <v>0.25900000000000001</v>
      </c>
      <c r="G96" s="35" t="s">
        <v>263</v>
      </c>
      <c r="H96" s="3" t="s">
        <v>259</v>
      </c>
      <c r="I96" t="s">
        <v>259</v>
      </c>
      <c r="J96" t="s">
        <v>259</v>
      </c>
      <c r="K96" s="34">
        <v>0.42</v>
      </c>
      <c r="L96" s="3" t="s">
        <v>259</v>
      </c>
      <c r="M96" t="s">
        <v>259</v>
      </c>
      <c r="N96" t="s">
        <v>259</v>
      </c>
      <c r="O96" t="s">
        <v>259</v>
      </c>
      <c r="Q96" s="45"/>
    </row>
    <row r="97" spans="1:17" x14ac:dyDescent="0.25">
      <c r="B97" s="4" t="s">
        <v>272</v>
      </c>
      <c r="C97" s="4" t="s">
        <v>88</v>
      </c>
      <c r="D97" s="9"/>
      <c r="E97" s="35">
        <v>37.799999999999997</v>
      </c>
      <c r="F97" s="33">
        <v>5.7000000000000002E-2</v>
      </c>
      <c r="G97" s="35" t="s">
        <v>262</v>
      </c>
      <c r="H97" s="3" t="s">
        <v>259</v>
      </c>
      <c r="I97" t="s">
        <v>259</v>
      </c>
      <c r="J97" s="32" t="s">
        <v>260</v>
      </c>
      <c r="K97" s="34">
        <v>0.44</v>
      </c>
      <c r="L97" s="3" t="s">
        <v>259</v>
      </c>
      <c r="M97" t="s">
        <v>259</v>
      </c>
      <c r="N97" t="s">
        <v>261</v>
      </c>
      <c r="O97" t="s">
        <v>259</v>
      </c>
      <c r="Q97" s="45"/>
    </row>
    <row r="98" spans="1:17" x14ac:dyDescent="0.25">
      <c r="A98" t="s">
        <v>21</v>
      </c>
      <c r="B98" s="4">
        <v>4</v>
      </c>
      <c r="C98" s="4"/>
      <c r="D98" s="9" t="s">
        <v>24</v>
      </c>
      <c r="H98" s="3"/>
      <c r="K98" s="34"/>
      <c r="L98" s="3"/>
      <c r="Q98" s="45"/>
    </row>
    <row r="99" spans="1:17" x14ac:dyDescent="0.25">
      <c r="B99" s="4" t="s">
        <v>269</v>
      </c>
      <c r="C99" s="4" t="s">
        <v>92</v>
      </c>
      <c r="D99" s="9"/>
      <c r="E99" s="35">
        <v>57.6</v>
      </c>
      <c r="F99" s="33">
        <v>0.73599999999999999</v>
      </c>
      <c r="G99" s="35" t="s">
        <v>263</v>
      </c>
      <c r="H99" s="3" t="s">
        <v>259</v>
      </c>
      <c r="I99" t="s">
        <v>259</v>
      </c>
      <c r="J99" t="s">
        <v>259</v>
      </c>
      <c r="K99" s="34">
        <v>0.38</v>
      </c>
      <c r="L99" s="3" t="s">
        <v>259</v>
      </c>
      <c r="M99" s="32" t="s">
        <v>260</v>
      </c>
      <c r="N99" t="s">
        <v>261</v>
      </c>
      <c r="O99" t="s">
        <v>259</v>
      </c>
      <c r="Q99" s="45"/>
    </row>
    <row r="100" spans="1:17" x14ac:dyDescent="0.25">
      <c r="B100" s="4" t="s">
        <v>270</v>
      </c>
      <c r="C100" s="4" t="s">
        <v>93</v>
      </c>
      <c r="D100" s="9"/>
      <c r="E100" s="35">
        <v>52.8</v>
      </c>
      <c r="F100" s="33">
        <v>0.442</v>
      </c>
      <c r="G100" s="35" t="s">
        <v>263</v>
      </c>
      <c r="H100" s="3" t="s">
        <v>259</v>
      </c>
      <c r="I100" t="s">
        <v>259</v>
      </c>
      <c r="J100" t="s">
        <v>259</v>
      </c>
      <c r="K100" s="34">
        <v>0.41</v>
      </c>
      <c r="L100" s="3" t="s">
        <v>259</v>
      </c>
      <c r="M100" t="s">
        <v>261</v>
      </c>
      <c r="N100" t="s">
        <v>261</v>
      </c>
      <c r="O100" t="s">
        <v>259</v>
      </c>
      <c r="Q100" s="45"/>
    </row>
    <row r="101" spans="1:17" x14ac:dyDescent="0.25">
      <c r="B101" s="4" t="s">
        <v>271</v>
      </c>
      <c r="C101" s="4" t="s">
        <v>96</v>
      </c>
      <c r="D101" s="9"/>
      <c r="E101" s="35">
        <v>54.2</v>
      </c>
      <c r="F101" s="33">
        <v>6.2E-2</v>
      </c>
      <c r="G101" s="35" t="s">
        <v>262</v>
      </c>
      <c r="H101" s="3" t="s">
        <v>259</v>
      </c>
      <c r="I101" t="s">
        <v>259</v>
      </c>
      <c r="J101" s="32" t="s">
        <v>260</v>
      </c>
      <c r="K101" s="34">
        <v>0.42</v>
      </c>
      <c r="L101" s="3" t="s">
        <v>259</v>
      </c>
      <c r="M101" t="s">
        <v>259</v>
      </c>
      <c r="N101" t="s">
        <v>261</v>
      </c>
      <c r="O101" t="s">
        <v>259</v>
      </c>
      <c r="Q101" s="45"/>
    </row>
    <row r="102" spans="1:17" x14ac:dyDescent="0.25">
      <c r="B102" s="4" t="s">
        <v>272</v>
      </c>
      <c r="C102" s="4" t="s">
        <v>97</v>
      </c>
      <c r="D102" s="9"/>
      <c r="E102" s="35">
        <v>54.7</v>
      </c>
      <c r="F102" s="33">
        <v>6.2E-2</v>
      </c>
      <c r="G102" s="35" t="s">
        <v>262</v>
      </c>
      <c r="H102" s="3" t="s">
        <v>259</v>
      </c>
      <c r="I102" t="s">
        <v>259</v>
      </c>
      <c r="J102" s="32" t="s">
        <v>260</v>
      </c>
      <c r="K102" s="34">
        <v>0.42</v>
      </c>
      <c r="L102" s="3" t="s">
        <v>259</v>
      </c>
      <c r="M102" t="s">
        <v>259</v>
      </c>
      <c r="N102" t="s">
        <v>261</v>
      </c>
      <c r="O102" t="s">
        <v>259</v>
      </c>
      <c r="Q102" s="45"/>
    </row>
    <row r="103" spans="1:17" x14ac:dyDescent="0.25">
      <c r="A103" t="s">
        <v>26</v>
      </c>
      <c r="B103" s="4">
        <f xml:space="preserve"> 60 -12</f>
        <v>48</v>
      </c>
      <c r="C103" s="4"/>
      <c r="D103" s="9" t="s">
        <v>24</v>
      </c>
      <c r="H103" s="3"/>
      <c r="L103" s="3"/>
    </row>
    <row r="104" spans="1:17" x14ac:dyDescent="0.25">
      <c r="B104" s="4" t="s">
        <v>267</v>
      </c>
      <c r="C104" s="4" t="s">
        <v>99</v>
      </c>
      <c r="D104" s="9"/>
      <c r="E104" s="38">
        <v>9.5</v>
      </c>
      <c r="F104" s="33">
        <v>3.5999999999999997E-2</v>
      </c>
      <c r="G104" s="35" t="s">
        <v>263</v>
      </c>
      <c r="H104" s="3" t="s">
        <v>259</v>
      </c>
      <c r="I104" t="s">
        <v>259</v>
      </c>
      <c r="J104" t="s">
        <v>259</v>
      </c>
      <c r="K104" s="34">
        <v>0.46</v>
      </c>
      <c r="L104" s="3" t="s">
        <v>259</v>
      </c>
      <c r="M104" t="s">
        <v>259</v>
      </c>
      <c r="N104" t="s">
        <v>259</v>
      </c>
      <c r="O104" t="s">
        <v>259</v>
      </c>
      <c r="P104" s="39" t="s">
        <v>274</v>
      </c>
      <c r="Q104" s="47" t="s">
        <v>279</v>
      </c>
    </row>
    <row r="105" spans="1:17" x14ac:dyDescent="0.25">
      <c r="B105" s="4" t="s">
        <v>268</v>
      </c>
      <c r="C105" s="4" t="s">
        <v>101</v>
      </c>
      <c r="D105" s="9"/>
      <c r="E105" s="35">
        <v>11.8</v>
      </c>
      <c r="F105" s="33">
        <v>0.27600000000000002</v>
      </c>
      <c r="G105" s="35" t="s">
        <v>263</v>
      </c>
      <c r="H105" s="3" t="s">
        <v>259</v>
      </c>
      <c r="I105" t="s">
        <v>259</v>
      </c>
      <c r="J105" t="s">
        <v>259</v>
      </c>
      <c r="K105" s="34">
        <v>0.52</v>
      </c>
      <c r="L105" s="3" t="s">
        <v>259</v>
      </c>
      <c r="M105" t="s">
        <v>259</v>
      </c>
      <c r="N105" t="s">
        <v>259</v>
      </c>
      <c r="O105" t="s">
        <v>259</v>
      </c>
      <c r="Q105" s="47"/>
    </row>
    <row r="106" spans="1:17" x14ac:dyDescent="0.25">
      <c r="B106" s="4" t="s">
        <v>267</v>
      </c>
      <c r="C106" s="4" t="s">
        <v>103</v>
      </c>
      <c r="D106" s="9"/>
      <c r="E106" s="38">
        <v>12.2</v>
      </c>
      <c r="F106" s="33">
        <v>7.0999999999999994E-2</v>
      </c>
      <c r="G106" s="35" t="s">
        <v>263</v>
      </c>
      <c r="H106" s="3" t="s">
        <v>259</v>
      </c>
      <c r="I106" t="s">
        <v>259</v>
      </c>
      <c r="J106" t="s">
        <v>259</v>
      </c>
      <c r="K106" s="34">
        <v>0.48</v>
      </c>
      <c r="L106" s="3" t="s">
        <v>259</v>
      </c>
      <c r="M106" t="s">
        <v>259</v>
      </c>
      <c r="N106" t="s">
        <v>259</v>
      </c>
      <c r="O106" t="s">
        <v>259</v>
      </c>
      <c r="P106" s="39" t="s">
        <v>274</v>
      </c>
      <c r="Q106" s="47"/>
    </row>
    <row r="107" spans="1:17" x14ac:dyDescent="0.25">
      <c r="B107" s="4" t="s">
        <v>268</v>
      </c>
      <c r="C107" s="4" t="s">
        <v>105</v>
      </c>
      <c r="D107" s="9"/>
      <c r="E107" s="35">
        <v>13.8</v>
      </c>
      <c r="F107" s="33">
        <v>0.11799999999999999</v>
      </c>
      <c r="G107" s="35" t="s">
        <v>263</v>
      </c>
      <c r="H107" s="3" t="s">
        <v>259</v>
      </c>
      <c r="I107" t="s">
        <v>259</v>
      </c>
      <c r="J107" t="s">
        <v>259</v>
      </c>
      <c r="K107" s="34">
        <v>0.5</v>
      </c>
      <c r="L107" s="3" t="s">
        <v>259</v>
      </c>
      <c r="M107" t="s">
        <v>259</v>
      </c>
      <c r="N107" t="s">
        <v>259</v>
      </c>
      <c r="O107" t="s">
        <v>259</v>
      </c>
      <c r="Q107" s="47"/>
    </row>
    <row r="108" spans="1:17" x14ac:dyDescent="0.25">
      <c r="B108" s="4" t="s">
        <v>267</v>
      </c>
      <c r="C108" s="4" t="s">
        <v>107</v>
      </c>
      <c r="D108" s="9"/>
      <c r="E108" s="38">
        <v>10</v>
      </c>
      <c r="F108" s="33">
        <v>6.0999999999999999E-2</v>
      </c>
      <c r="G108" s="35" t="s">
        <v>263</v>
      </c>
      <c r="H108" s="3" t="s">
        <v>259</v>
      </c>
      <c r="I108" t="s">
        <v>259</v>
      </c>
      <c r="J108" t="s">
        <v>259</v>
      </c>
      <c r="K108" s="34">
        <v>0.49</v>
      </c>
      <c r="L108" s="3" t="s">
        <v>259</v>
      </c>
      <c r="M108" t="s">
        <v>259</v>
      </c>
      <c r="N108" t="s">
        <v>259</v>
      </c>
      <c r="O108" t="s">
        <v>259</v>
      </c>
      <c r="P108" s="39" t="s">
        <v>274</v>
      </c>
      <c r="Q108" s="47"/>
    </row>
    <row r="109" spans="1:17" x14ac:dyDescent="0.25">
      <c r="B109" s="4" t="s">
        <v>268</v>
      </c>
      <c r="C109" s="4" t="s">
        <v>109</v>
      </c>
      <c r="D109" s="9"/>
      <c r="E109" s="35">
        <v>16.399999999999999</v>
      </c>
      <c r="F109" s="33">
        <v>0.253</v>
      </c>
      <c r="G109" s="35" t="s">
        <v>263</v>
      </c>
      <c r="H109" s="3" t="s">
        <v>259</v>
      </c>
      <c r="I109" t="s">
        <v>259</v>
      </c>
      <c r="J109" t="s">
        <v>259</v>
      </c>
      <c r="K109" s="34">
        <v>0.54</v>
      </c>
      <c r="L109" s="3" t="s">
        <v>259</v>
      </c>
      <c r="M109" t="s">
        <v>259</v>
      </c>
      <c r="N109" t="s">
        <v>259</v>
      </c>
      <c r="O109" t="s">
        <v>259</v>
      </c>
      <c r="Q109" s="47"/>
    </row>
    <row r="110" spans="1:17" x14ac:dyDescent="0.25">
      <c r="B110" s="4" t="s">
        <v>267</v>
      </c>
      <c r="C110" s="4" t="s">
        <v>111</v>
      </c>
      <c r="D110" s="9"/>
      <c r="E110" s="38">
        <v>16.3</v>
      </c>
      <c r="F110" s="33">
        <v>6.6000000000000003E-2</v>
      </c>
      <c r="G110" s="35" t="s">
        <v>263</v>
      </c>
      <c r="H110" s="3" t="s">
        <v>259</v>
      </c>
      <c r="I110" t="s">
        <v>259</v>
      </c>
      <c r="J110" t="s">
        <v>259</v>
      </c>
      <c r="K110" s="34">
        <v>0.48</v>
      </c>
      <c r="L110" s="3" t="s">
        <v>259</v>
      </c>
      <c r="M110" t="s">
        <v>259</v>
      </c>
      <c r="N110" t="s">
        <v>259</v>
      </c>
      <c r="O110" t="s">
        <v>259</v>
      </c>
      <c r="P110" s="39" t="s">
        <v>274</v>
      </c>
      <c r="Q110" s="47"/>
    </row>
    <row r="111" spans="1:17" x14ac:dyDescent="0.25">
      <c r="B111" s="4" t="s">
        <v>268</v>
      </c>
      <c r="C111" s="4" t="s">
        <v>113</v>
      </c>
      <c r="D111" s="9"/>
      <c r="E111" s="38">
        <v>9</v>
      </c>
      <c r="F111" s="33">
        <v>0.17499999999999999</v>
      </c>
      <c r="G111" s="35" t="s">
        <v>263</v>
      </c>
      <c r="H111" s="3" t="s">
        <v>259</v>
      </c>
      <c r="I111" t="s">
        <v>259</v>
      </c>
      <c r="J111" t="s">
        <v>259</v>
      </c>
      <c r="K111" s="34">
        <v>0.52</v>
      </c>
      <c r="L111" s="3" t="s">
        <v>259</v>
      </c>
      <c r="M111" t="s">
        <v>259</v>
      </c>
      <c r="N111" t="s">
        <v>259</v>
      </c>
      <c r="O111" t="s">
        <v>259</v>
      </c>
      <c r="P111" s="39" t="s">
        <v>274</v>
      </c>
      <c r="Q111" s="47"/>
    </row>
    <row r="112" spans="1:17" x14ac:dyDescent="0.25">
      <c r="B112" s="4" t="s">
        <v>267</v>
      </c>
      <c r="C112" s="4" t="s">
        <v>115</v>
      </c>
      <c r="D112" s="9"/>
      <c r="E112" s="38">
        <v>9.6</v>
      </c>
      <c r="F112" s="33">
        <v>0.1</v>
      </c>
      <c r="G112" s="35" t="s">
        <v>263</v>
      </c>
      <c r="H112" s="3" t="s">
        <v>259</v>
      </c>
      <c r="I112" t="s">
        <v>259</v>
      </c>
      <c r="J112" t="s">
        <v>259</v>
      </c>
      <c r="K112" s="34">
        <v>0.48</v>
      </c>
      <c r="L112" s="3" t="s">
        <v>259</v>
      </c>
      <c r="M112" t="s">
        <v>259</v>
      </c>
      <c r="N112" t="s">
        <v>259</v>
      </c>
      <c r="O112" t="s">
        <v>259</v>
      </c>
      <c r="P112" s="39" t="s">
        <v>274</v>
      </c>
      <c r="Q112" s="47"/>
    </row>
    <row r="113" spans="2:17" x14ac:dyDescent="0.25">
      <c r="B113" s="4" t="s">
        <v>268</v>
      </c>
      <c r="C113" s="4" t="s">
        <v>117</v>
      </c>
      <c r="D113" s="9"/>
      <c r="E113" s="38">
        <v>7.1</v>
      </c>
      <c r="F113" s="33">
        <v>0.16400000000000001</v>
      </c>
      <c r="G113" s="35" t="s">
        <v>263</v>
      </c>
      <c r="H113" s="3" t="s">
        <v>259</v>
      </c>
      <c r="I113" t="s">
        <v>259</v>
      </c>
      <c r="J113" t="s">
        <v>259</v>
      </c>
      <c r="K113" s="34">
        <v>0.48</v>
      </c>
      <c r="L113" s="3" t="s">
        <v>259</v>
      </c>
      <c r="M113" t="s">
        <v>259</v>
      </c>
      <c r="N113" t="s">
        <v>259</v>
      </c>
      <c r="O113" t="s">
        <v>261</v>
      </c>
      <c r="P113" s="39" t="s">
        <v>274</v>
      </c>
      <c r="Q113" s="47"/>
    </row>
    <row r="114" spans="2:17" x14ac:dyDescent="0.25">
      <c r="B114" s="4" t="s">
        <v>267</v>
      </c>
      <c r="C114" s="4" t="s">
        <v>118</v>
      </c>
      <c r="D114" s="9"/>
      <c r="E114" s="38">
        <v>9.8000000000000007</v>
      </c>
      <c r="F114" s="33">
        <v>2.7E-2</v>
      </c>
      <c r="G114" s="35" t="s">
        <v>263</v>
      </c>
      <c r="H114" s="3" t="s">
        <v>259</v>
      </c>
      <c r="I114" t="s">
        <v>259</v>
      </c>
      <c r="J114" t="s">
        <v>259</v>
      </c>
      <c r="K114" s="34">
        <v>0.42</v>
      </c>
      <c r="L114" s="3" t="s">
        <v>259</v>
      </c>
      <c r="M114" t="s">
        <v>259</v>
      </c>
      <c r="N114" t="s">
        <v>259</v>
      </c>
      <c r="O114" t="s">
        <v>259</v>
      </c>
      <c r="P114" s="39" t="s">
        <v>274</v>
      </c>
      <c r="Q114" s="47"/>
    </row>
    <row r="115" spans="2:17" x14ac:dyDescent="0.25">
      <c r="B115" s="4" t="s">
        <v>268</v>
      </c>
      <c r="C115" s="4" t="s">
        <v>119</v>
      </c>
      <c r="D115" s="9"/>
      <c r="E115" s="38">
        <v>7.9</v>
      </c>
      <c r="F115" s="33">
        <v>0.03</v>
      </c>
      <c r="G115" s="35" t="s">
        <v>263</v>
      </c>
      <c r="H115" s="3" t="s">
        <v>259</v>
      </c>
      <c r="I115" t="s">
        <v>259</v>
      </c>
      <c r="J115" t="s">
        <v>259</v>
      </c>
      <c r="K115" s="34">
        <v>0.48</v>
      </c>
      <c r="L115" s="3" t="s">
        <v>259</v>
      </c>
      <c r="M115" t="s">
        <v>259</v>
      </c>
      <c r="N115" t="s">
        <v>259</v>
      </c>
      <c r="O115" t="s">
        <v>259</v>
      </c>
      <c r="P115" s="39" t="s">
        <v>274</v>
      </c>
      <c r="Q115" s="47"/>
    </row>
    <row r="116" spans="2:17" x14ac:dyDescent="0.25">
      <c r="B116" s="4" t="s">
        <v>267</v>
      </c>
      <c r="C116" s="4" t="s">
        <v>120</v>
      </c>
      <c r="D116" s="9"/>
      <c r="E116" s="38">
        <v>11.4</v>
      </c>
      <c r="F116" s="33">
        <v>0.128</v>
      </c>
      <c r="G116" s="35" t="s">
        <v>263</v>
      </c>
      <c r="H116" s="3" t="s">
        <v>259</v>
      </c>
      <c r="I116" t="s">
        <v>259</v>
      </c>
      <c r="J116" t="s">
        <v>259</v>
      </c>
      <c r="K116" s="34">
        <v>0.47</v>
      </c>
      <c r="L116" s="3" t="s">
        <v>259</v>
      </c>
      <c r="M116" t="s">
        <v>259</v>
      </c>
      <c r="N116" t="s">
        <v>259</v>
      </c>
      <c r="O116" t="s">
        <v>259</v>
      </c>
      <c r="P116" s="39" t="s">
        <v>274</v>
      </c>
      <c r="Q116" s="47"/>
    </row>
    <row r="117" spans="2:17" x14ac:dyDescent="0.25">
      <c r="B117" s="4" t="s">
        <v>268</v>
      </c>
      <c r="C117" s="4" t="s">
        <v>121</v>
      </c>
      <c r="D117" s="9"/>
      <c r="E117" s="38">
        <v>8.6999999999999993</v>
      </c>
      <c r="F117" s="33">
        <v>9.7000000000000003E-2</v>
      </c>
      <c r="G117" s="35" t="s">
        <v>263</v>
      </c>
      <c r="H117" s="3" t="s">
        <v>259</v>
      </c>
      <c r="I117" t="s">
        <v>259</v>
      </c>
      <c r="J117" t="s">
        <v>259</v>
      </c>
      <c r="K117" s="34">
        <v>0.48</v>
      </c>
      <c r="L117" s="3" t="s">
        <v>259</v>
      </c>
      <c r="M117" t="s">
        <v>259</v>
      </c>
      <c r="N117" t="s">
        <v>259</v>
      </c>
      <c r="O117" t="s">
        <v>259</v>
      </c>
      <c r="P117" s="39" t="s">
        <v>274</v>
      </c>
      <c r="Q117" s="47"/>
    </row>
    <row r="118" spans="2:17" x14ac:dyDescent="0.25">
      <c r="B118" s="4" t="s">
        <v>267</v>
      </c>
      <c r="C118" s="4" t="s">
        <v>122</v>
      </c>
      <c r="D118" s="9"/>
      <c r="E118" s="38">
        <v>10.6</v>
      </c>
      <c r="F118" s="33">
        <v>1.7000000000000001E-2</v>
      </c>
      <c r="G118" s="35" t="s">
        <v>263</v>
      </c>
      <c r="H118" s="3" t="s">
        <v>259</v>
      </c>
      <c r="I118" t="s">
        <v>259</v>
      </c>
      <c r="J118" t="s">
        <v>259</v>
      </c>
      <c r="K118" s="34">
        <v>0.48</v>
      </c>
      <c r="L118" s="3" t="s">
        <v>259</v>
      </c>
      <c r="M118" t="s">
        <v>259</v>
      </c>
      <c r="N118" t="s">
        <v>259</v>
      </c>
      <c r="O118" t="s">
        <v>259</v>
      </c>
      <c r="P118" s="39" t="s">
        <v>274</v>
      </c>
      <c r="Q118" s="47"/>
    </row>
    <row r="119" spans="2:17" x14ac:dyDescent="0.25">
      <c r="B119" s="4" t="s">
        <v>268</v>
      </c>
      <c r="C119" s="4" t="s">
        <v>123</v>
      </c>
      <c r="D119" s="9"/>
      <c r="E119" s="35">
        <v>23.5</v>
      </c>
      <c r="F119" s="33">
        <v>0.19400000000000001</v>
      </c>
      <c r="G119" s="35" t="s">
        <v>263</v>
      </c>
      <c r="H119" s="3" t="s">
        <v>259</v>
      </c>
      <c r="I119" t="s">
        <v>259</v>
      </c>
      <c r="J119" t="s">
        <v>259</v>
      </c>
      <c r="K119" s="34">
        <v>0.55000000000000004</v>
      </c>
      <c r="L119" s="3" t="s">
        <v>259</v>
      </c>
      <c r="M119" t="s">
        <v>259</v>
      </c>
      <c r="N119" t="s">
        <v>259</v>
      </c>
      <c r="O119" t="s">
        <v>259</v>
      </c>
      <c r="Q119" s="47"/>
    </row>
    <row r="120" spans="2:17" x14ac:dyDescent="0.25">
      <c r="B120" s="4" t="s">
        <v>267</v>
      </c>
      <c r="C120" s="4" t="s">
        <v>124</v>
      </c>
      <c r="D120" s="9"/>
      <c r="E120" s="38">
        <v>18.100000000000001</v>
      </c>
      <c r="F120" s="33">
        <v>0.151</v>
      </c>
      <c r="G120" s="35" t="s">
        <v>263</v>
      </c>
      <c r="H120" s="3" t="s">
        <v>259</v>
      </c>
      <c r="I120" t="s">
        <v>259</v>
      </c>
      <c r="J120" t="s">
        <v>259</v>
      </c>
      <c r="K120" s="34">
        <v>0.5</v>
      </c>
      <c r="L120" s="3" t="s">
        <v>259</v>
      </c>
      <c r="M120" t="s">
        <v>259</v>
      </c>
      <c r="N120" t="s">
        <v>259</v>
      </c>
      <c r="O120" t="s">
        <v>259</v>
      </c>
      <c r="P120" s="39" t="s">
        <v>274</v>
      </c>
      <c r="Q120" s="47"/>
    </row>
    <row r="121" spans="2:17" x14ac:dyDescent="0.25">
      <c r="B121" s="4" t="s">
        <v>268</v>
      </c>
      <c r="C121" s="4" t="s">
        <v>125</v>
      </c>
      <c r="D121" s="9"/>
      <c r="E121" s="35">
        <v>22</v>
      </c>
      <c r="F121" s="33">
        <v>0.309</v>
      </c>
      <c r="G121" s="35" t="s">
        <v>263</v>
      </c>
      <c r="H121" s="3" t="s">
        <v>259</v>
      </c>
      <c r="I121" t="s">
        <v>259</v>
      </c>
      <c r="J121" t="s">
        <v>259</v>
      </c>
      <c r="K121" s="34">
        <v>0.56000000000000005</v>
      </c>
      <c r="L121" s="3" t="s">
        <v>259</v>
      </c>
      <c r="M121" t="s">
        <v>261</v>
      </c>
      <c r="N121" t="s">
        <v>259</v>
      </c>
      <c r="O121" t="s">
        <v>259</v>
      </c>
      <c r="Q121" s="47"/>
    </row>
    <row r="122" spans="2:17" x14ac:dyDescent="0.25">
      <c r="B122" s="4" t="s">
        <v>267</v>
      </c>
      <c r="C122" s="4" t="s">
        <v>126</v>
      </c>
      <c r="D122" s="9"/>
      <c r="E122" s="38">
        <v>17.5</v>
      </c>
      <c r="F122" s="33">
        <v>1.9E-2</v>
      </c>
      <c r="G122" s="35" t="s">
        <v>263</v>
      </c>
      <c r="H122" s="3" t="s">
        <v>259</v>
      </c>
      <c r="I122" t="s">
        <v>259</v>
      </c>
      <c r="J122" t="s">
        <v>259</v>
      </c>
      <c r="K122" s="34">
        <v>0.5</v>
      </c>
      <c r="L122" s="3" t="s">
        <v>259</v>
      </c>
      <c r="M122" t="s">
        <v>259</v>
      </c>
      <c r="N122" t="s">
        <v>259</v>
      </c>
      <c r="O122" t="s">
        <v>259</v>
      </c>
      <c r="P122" s="39" t="s">
        <v>274</v>
      </c>
      <c r="Q122" s="47"/>
    </row>
    <row r="123" spans="2:17" x14ac:dyDescent="0.25">
      <c r="B123" s="4" t="s">
        <v>268</v>
      </c>
      <c r="C123" s="4" t="s">
        <v>127</v>
      </c>
      <c r="D123" s="9"/>
      <c r="E123" s="35">
        <v>16.5</v>
      </c>
      <c r="F123" s="33">
        <v>8.7999999999999995E-2</v>
      </c>
      <c r="G123" s="35" t="s">
        <v>263</v>
      </c>
      <c r="H123" s="3" t="s">
        <v>259</v>
      </c>
      <c r="I123" t="s">
        <v>259</v>
      </c>
      <c r="J123" t="s">
        <v>259</v>
      </c>
      <c r="K123" s="34">
        <v>0.5</v>
      </c>
      <c r="L123" s="3" t="s">
        <v>259</v>
      </c>
      <c r="M123" t="s">
        <v>259</v>
      </c>
      <c r="N123" t="s">
        <v>259</v>
      </c>
      <c r="O123" t="s">
        <v>259</v>
      </c>
      <c r="Q123" s="47"/>
    </row>
    <row r="124" spans="2:17" x14ac:dyDescent="0.25">
      <c r="B124" s="4" t="s">
        <v>267</v>
      </c>
      <c r="C124" s="4" t="s">
        <v>128</v>
      </c>
      <c r="D124" s="9"/>
      <c r="E124" s="38">
        <v>18.5</v>
      </c>
      <c r="F124" s="33">
        <v>0.42299999999999999</v>
      </c>
      <c r="G124" s="35" t="s">
        <v>263</v>
      </c>
      <c r="H124" s="3" t="s">
        <v>259</v>
      </c>
      <c r="I124" t="s">
        <v>259</v>
      </c>
      <c r="J124" t="s">
        <v>259</v>
      </c>
      <c r="K124" s="34">
        <v>0.49</v>
      </c>
      <c r="L124" s="3" t="s">
        <v>259</v>
      </c>
      <c r="M124" t="s">
        <v>261</v>
      </c>
      <c r="N124" t="s">
        <v>259</v>
      </c>
      <c r="O124" t="s">
        <v>259</v>
      </c>
      <c r="P124" s="39" t="s">
        <v>274</v>
      </c>
      <c r="Q124" s="47"/>
    </row>
    <row r="125" spans="2:17" x14ac:dyDescent="0.25">
      <c r="B125" s="4" t="s">
        <v>268</v>
      </c>
      <c r="C125" s="4" t="s">
        <v>129</v>
      </c>
      <c r="D125" s="9"/>
      <c r="E125" s="35">
        <v>13.9</v>
      </c>
      <c r="F125" s="33">
        <v>0.33700000000000002</v>
      </c>
      <c r="G125" s="35" t="s">
        <v>263</v>
      </c>
      <c r="H125" s="3" t="s">
        <v>259</v>
      </c>
      <c r="I125" t="s">
        <v>259</v>
      </c>
      <c r="J125" t="s">
        <v>259</v>
      </c>
      <c r="K125" s="34">
        <v>0.55000000000000004</v>
      </c>
      <c r="L125" s="3" t="s">
        <v>259</v>
      </c>
      <c r="M125" t="s">
        <v>261</v>
      </c>
      <c r="N125" t="s">
        <v>259</v>
      </c>
      <c r="O125" t="s">
        <v>259</v>
      </c>
      <c r="Q125" s="47"/>
    </row>
    <row r="126" spans="2:17" x14ac:dyDescent="0.25">
      <c r="B126" s="4" t="s">
        <v>267</v>
      </c>
      <c r="C126" s="4" t="s">
        <v>130</v>
      </c>
      <c r="D126" s="9"/>
      <c r="E126" s="38">
        <v>16.3</v>
      </c>
      <c r="F126" s="33">
        <v>1.9E-2</v>
      </c>
      <c r="G126" s="35" t="s">
        <v>263</v>
      </c>
      <c r="H126" s="3" t="s">
        <v>259</v>
      </c>
      <c r="I126" t="s">
        <v>259</v>
      </c>
      <c r="J126" t="s">
        <v>259</v>
      </c>
      <c r="K126" s="34">
        <v>0.49</v>
      </c>
      <c r="L126" s="3" t="s">
        <v>259</v>
      </c>
      <c r="M126" t="s">
        <v>259</v>
      </c>
      <c r="N126" t="s">
        <v>259</v>
      </c>
      <c r="O126" t="s">
        <v>259</v>
      </c>
      <c r="P126" s="39" t="s">
        <v>274</v>
      </c>
      <c r="Q126" s="47"/>
    </row>
    <row r="127" spans="2:17" x14ac:dyDescent="0.25">
      <c r="B127" s="4" t="s">
        <v>268</v>
      </c>
      <c r="C127" s="4" t="s">
        <v>131</v>
      </c>
      <c r="D127" s="9"/>
      <c r="E127" s="38">
        <v>9.6999999999999993</v>
      </c>
      <c r="F127" s="33">
        <v>0.35199999999999998</v>
      </c>
      <c r="G127" s="35" t="s">
        <v>263</v>
      </c>
      <c r="H127" s="3" t="s">
        <v>259</v>
      </c>
      <c r="I127" t="s">
        <v>259</v>
      </c>
      <c r="J127" t="s">
        <v>259</v>
      </c>
      <c r="K127" s="34">
        <v>0.49</v>
      </c>
      <c r="L127" s="3" t="s">
        <v>259</v>
      </c>
      <c r="M127" t="s">
        <v>261</v>
      </c>
      <c r="N127" t="s">
        <v>259</v>
      </c>
      <c r="O127" t="s">
        <v>259</v>
      </c>
      <c r="P127" s="39" t="s">
        <v>274</v>
      </c>
      <c r="Q127" s="47"/>
    </row>
    <row r="128" spans="2:17" x14ac:dyDescent="0.25">
      <c r="B128" s="4" t="s">
        <v>267</v>
      </c>
      <c r="C128" s="4" t="s">
        <v>132</v>
      </c>
      <c r="D128" s="9"/>
      <c r="E128" s="38">
        <v>17.5</v>
      </c>
      <c r="F128" s="33">
        <v>0.30399999999999999</v>
      </c>
      <c r="G128" s="35" t="s">
        <v>263</v>
      </c>
      <c r="H128" s="3" t="s">
        <v>259</v>
      </c>
      <c r="I128" t="s">
        <v>259</v>
      </c>
      <c r="J128" t="s">
        <v>259</v>
      </c>
      <c r="K128" s="34">
        <v>0.45</v>
      </c>
      <c r="L128" s="3" t="s">
        <v>259</v>
      </c>
      <c r="M128" t="s">
        <v>261</v>
      </c>
      <c r="N128" t="s">
        <v>259</v>
      </c>
      <c r="O128" t="s">
        <v>259</v>
      </c>
      <c r="P128" s="39" t="s">
        <v>274</v>
      </c>
      <c r="Q128" s="47"/>
    </row>
    <row r="129" spans="2:17" x14ac:dyDescent="0.25">
      <c r="B129" s="4" t="s">
        <v>268</v>
      </c>
      <c r="C129" s="4" t="s">
        <v>133</v>
      </c>
      <c r="D129" s="9"/>
      <c r="E129" s="35">
        <v>11</v>
      </c>
      <c r="F129" s="33">
        <v>0.314</v>
      </c>
      <c r="G129" s="35" t="s">
        <v>263</v>
      </c>
      <c r="H129" s="3" t="s">
        <v>259</v>
      </c>
      <c r="I129" t="s">
        <v>259</v>
      </c>
      <c r="J129" t="s">
        <v>259</v>
      </c>
      <c r="K129" s="34">
        <v>0.5</v>
      </c>
      <c r="L129" s="3" t="s">
        <v>259</v>
      </c>
      <c r="M129" t="s">
        <v>261</v>
      </c>
      <c r="N129" t="s">
        <v>259</v>
      </c>
      <c r="O129" t="s">
        <v>259</v>
      </c>
      <c r="Q129" s="47"/>
    </row>
    <row r="130" spans="2:17" x14ac:dyDescent="0.25">
      <c r="B130" s="4" t="s">
        <v>267</v>
      </c>
      <c r="C130" s="4" t="s">
        <v>134</v>
      </c>
      <c r="D130" s="9"/>
      <c r="E130" s="38">
        <v>10.3</v>
      </c>
      <c r="F130" s="33">
        <v>0.18</v>
      </c>
      <c r="G130" s="35" t="s">
        <v>263</v>
      </c>
      <c r="H130" s="3" t="s">
        <v>259</v>
      </c>
      <c r="I130" t="s">
        <v>259</v>
      </c>
      <c r="J130" t="s">
        <v>259</v>
      </c>
      <c r="K130" s="34">
        <v>0.48</v>
      </c>
      <c r="L130" s="3" t="s">
        <v>259</v>
      </c>
      <c r="M130" t="s">
        <v>259</v>
      </c>
      <c r="N130" t="s">
        <v>259</v>
      </c>
      <c r="O130" t="s">
        <v>259</v>
      </c>
      <c r="P130" s="39" t="s">
        <v>274</v>
      </c>
      <c r="Q130" s="47"/>
    </row>
    <row r="131" spans="2:17" x14ac:dyDescent="0.25">
      <c r="B131" s="4" t="s">
        <v>268</v>
      </c>
      <c r="C131" s="4" t="s">
        <v>135</v>
      </c>
      <c r="D131" s="9"/>
      <c r="E131" s="35">
        <v>13</v>
      </c>
      <c r="F131" s="33">
        <v>4.8000000000000001E-2</v>
      </c>
      <c r="G131" s="35" t="s">
        <v>263</v>
      </c>
      <c r="H131" s="3" t="s">
        <v>259</v>
      </c>
      <c r="I131" t="s">
        <v>259</v>
      </c>
      <c r="J131" t="s">
        <v>259</v>
      </c>
      <c r="K131" s="34">
        <v>0.52</v>
      </c>
      <c r="L131" s="3" t="s">
        <v>259</v>
      </c>
      <c r="M131" t="s">
        <v>259</v>
      </c>
      <c r="N131" t="s">
        <v>259</v>
      </c>
      <c r="O131" t="s">
        <v>259</v>
      </c>
      <c r="Q131" s="47"/>
    </row>
    <row r="132" spans="2:17" x14ac:dyDescent="0.25">
      <c r="B132" s="4" t="s">
        <v>267</v>
      </c>
      <c r="C132" s="4" t="s">
        <v>136</v>
      </c>
      <c r="D132" s="9"/>
      <c r="E132" s="38">
        <v>24.7</v>
      </c>
      <c r="F132" s="33">
        <v>0.14199999999999999</v>
      </c>
      <c r="G132" s="35" t="s">
        <v>263</v>
      </c>
      <c r="H132" s="3" t="s">
        <v>259</v>
      </c>
      <c r="I132" t="s">
        <v>259</v>
      </c>
      <c r="J132" t="s">
        <v>259</v>
      </c>
      <c r="K132" s="34">
        <v>0.62</v>
      </c>
      <c r="L132" s="3" t="s">
        <v>259</v>
      </c>
      <c r="M132" t="s">
        <v>259</v>
      </c>
      <c r="N132" t="s">
        <v>259</v>
      </c>
      <c r="O132" t="s">
        <v>259</v>
      </c>
      <c r="P132" s="39" t="s">
        <v>274</v>
      </c>
      <c r="Q132" s="47"/>
    </row>
    <row r="133" spans="2:17" x14ac:dyDescent="0.25">
      <c r="B133" s="4" t="s">
        <v>268</v>
      </c>
      <c r="C133" s="4" t="s">
        <v>137</v>
      </c>
      <c r="D133" s="9"/>
      <c r="E133" s="35">
        <v>11.5</v>
      </c>
      <c r="F133" s="33">
        <v>8.5999999999999993E-2</v>
      </c>
      <c r="G133" s="35" t="s">
        <v>263</v>
      </c>
      <c r="H133" s="3" t="s">
        <v>259</v>
      </c>
      <c r="I133" t="s">
        <v>259</v>
      </c>
      <c r="J133" t="s">
        <v>259</v>
      </c>
      <c r="K133" s="34">
        <v>0.51</v>
      </c>
      <c r="L133" s="3" t="s">
        <v>259</v>
      </c>
      <c r="M133" t="s">
        <v>259</v>
      </c>
      <c r="N133" t="s">
        <v>259</v>
      </c>
      <c r="O133" t="s">
        <v>259</v>
      </c>
      <c r="Q133" s="47"/>
    </row>
    <row r="134" spans="2:17" x14ac:dyDescent="0.25">
      <c r="B134" s="4" t="s">
        <v>267</v>
      </c>
      <c r="C134" s="4" t="s">
        <v>138</v>
      </c>
      <c r="D134" s="9"/>
      <c r="E134" s="38">
        <v>16.600000000000001</v>
      </c>
      <c r="F134" s="33">
        <v>0.02</v>
      </c>
      <c r="G134" s="35" t="s">
        <v>263</v>
      </c>
      <c r="H134" s="3" t="s">
        <v>259</v>
      </c>
      <c r="I134" t="s">
        <v>259</v>
      </c>
      <c r="J134" t="s">
        <v>259</v>
      </c>
      <c r="K134" s="34">
        <v>0.51</v>
      </c>
      <c r="L134" s="3" t="s">
        <v>259</v>
      </c>
      <c r="M134" t="s">
        <v>259</v>
      </c>
      <c r="N134" t="s">
        <v>259</v>
      </c>
      <c r="O134" t="s">
        <v>259</v>
      </c>
      <c r="P134" s="39" t="s">
        <v>274</v>
      </c>
      <c r="Q134" s="47"/>
    </row>
    <row r="135" spans="2:17" x14ac:dyDescent="0.25">
      <c r="B135" s="4" t="s">
        <v>268</v>
      </c>
      <c r="C135" s="4" t="s">
        <v>139</v>
      </c>
      <c r="D135" s="9"/>
      <c r="E135" s="35">
        <v>14.5</v>
      </c>
      <c r="F135" s="33">
        <v>7.0999999999999994E-2</v>
      </c>
      <c r="G135" s="35" t="s">
        <v>263</v>
      </c>
      <c r="H135" s="3" t="s">
        <v>259</v>
      </c>
      <c r="I135" t="s">
        <v>259</v>
      </c>
      <c r="J135" t="s">
        <v>259</v>
      </c>
      <c r="K135" s="34">
        <v>0.54</v>
      </c>
      <c r="L135" s="3" t="s">
        <v>259</v>
      </c>
      <c r="M135" t="s">
        <v>259</v>
      </c>
      <c r="N135" t="s">
        <v>259</v>
      </c>
      <c r="O135" t="s">
        <v>259</v>
      </c>
      <c r="Q135" s="47"/>
    </row>
    <row r="136" spans="2:17" x14ac:dyDescent="0.25">
      <c r="B136" s="4" t="s">
        <v>267</v>
      </c>
      <c r="C136" s="4" t="s">
        <v>140</v>
      </c>
      <c r="D136" s="9"/>
      <c r="E136" s="38">
        <v>20.399999999999999</v>
      </c>
      <c r="F136" s="33">
        <v>0.154</v>
      </c>
      <c r="G136" s="35" t="s">
        <v>263</v>
      </c>
      <c r="H136" s="3" t="s">
        <v>259</v>
      </c>
      <c r="I136" t="s">
        <v>259</v>
      </c>
      <c r="J136" t="s">
        <v>259</v>
      </c>
      <c r="K136" s="34">
        <v>0.6</v>
      </c>
      <c r="L136" s="3" t="s">
        <v>259</v>
      </c>
      <c r="M136" t="s">
        <v>259</v>
      </c>
      <c r="N136" t="s">
        <v>259</v>
      </c>
      <c r="O136" t="s">
        <v>259</v>
      </c>
      <c r="P136" s="39" t="s">
        <v>274</v>
      </c>
      <c r="Q136" s="47"/>
    </row>
    <row r="137" spans="2:17" x14ac:dyDescent="0.25">
      <c r="B137" s="4" t="s">
        <v>268</v>
      </c>
      <c r="C137" s="4" t="s">
        <v>141</v>
      </c>
      <c r="D137" s="9"/>
      <c r="E137" s="35">
        <v>19.8</v>
      </c>
      <c r="F137" s="33">
        <v>9.8000000000000004E-2</v>
      </c>
      <c r="G137" s="35" t="s">
        <v>263</v>
      </c>
      <c r="H137" s="3" t="s">
        <v>259</v>
      </c>
      <c r="I137" t="s">
        <v>259</v>
      </c>
      <c r="J137" t="s">
        <v>259</v>
      </c>
      <c r="K137" s="34">
        <v>0.52</v>
      </c>
      <c r="L137" s="3" t="s">
        <v>259</v>
      </c>
      <c r="M137" t="s">
        <v>259</v>
      </c>
      <c r="N137" t="s">
        <v>259</v>
      </c>
      <c r="O137" t="s">
        <v>259</v>
      </c>
      <c r="Q137" s="47"/>
    </row>
    <row r="138" spans="2:17" x14ac:dyDescent="0.25">
      <c r="B138" s="4" t="s">
        <v>267</v>
      </c>
      <c r="C138" s="4" t="s">
        <v>142</v>
      </c>
      <c r="D138" s="9"/>
      <c r="E138" s="35">
        <v>36.299999999999997</v>
      </c>
      <c r="F138" s="33">
        <v>1.4999999999999999E-2</v>
      </c>
      <c r="G138" s="35" t="s">
        <v>263</v>
      </c>
      <c r="H138" s="3" t="s">
        <v>259</v>
      </c>
      <c r="I138" t="s">
        <v>259</v>
      </c>
      <c r="J138" t="s">
        <v>259</v>
      </c>
      <c r="K138" s="34">
        <v>0.47</v>
      </c>
      <c r="L138" s="3" t="s">
        <v>259</v>
      </c>
      <c r="M138" t="s">
        <v>259</v>
      </c>
      <c r="N138" t="s">
        <v>259</v>
      </c>
      <c r="O138" t="s">
        <v>259</v>
      </c>
      <c r="Q138" s="47"/>
    </row>
    <row r="139" spans="2:17" x14ac:dyDescent="0.25">
      <c r="B139" s="4" t="s">
        <v>268</v>
      </c>
      <c r="C139" s="4" t="s">
        <v>143</v>
      </c>
      <c r="D139" s="9"/>
      <c r="E139" s="38">
        <v>8.6</v>
      </c>
      <c r="F139" s="33">
        <v>0.51600000000000001</v>
      </c>
      <c r="G139" s="35" t="s">
        <v>263</v>
      </c>
      <c r="H139" s="3" t="s">
        <v>259</v>
      </c>
      <c r="I139" t="s">
        <v>259</v>
      </c>
      <c r="J139" t="s">
        <v>259</v>
      </c>
      <c r="K139" s="34">
        <v>0.51</v>
      </c>
      <c r="L139" s="3" t="s">
        <v>259</v>
      </c>
      <c r="M139" s="32" t="s">
        <v>260</v>
      </c>
      <c r="N139" t="s">
        <v>259</v>
      </c>
      <c r="O139" t="s">
        <v>261</v>
      </c>
      <c r="P139" s="39" t="s">
        <v>274</v>
      </c>
      <c r="Q139" s="47"/>
    </row>
    <row r="140" spans="2:17" x14ac:dyDescent="0.25">
      <c r="B140" s="4" t="s">
        <v>267</v>
      </c>
      <c r="C140" s="4" t="s">
        <v>144</v>
      </c>
      <c r="D140" s="9"/>
      <c r="E140" s="38">
        <v>21.5</v>
      </c>
      <c r="F140" s="33">
        <v>5.6000000000000001E-2</v>
      </c>
      <c r="G140" s="35" t="s">
        <v>263</v>
      </c>
      <c r="H140" s="3" t="s">
        <v>259</v>
      </c>
      <c r="I140" t="s">
        <v>259</v>
      </c>
      <c r="J140" t="s">
        <v>259</v>
      </c>
      <c r="K140" s="34">
        <v>0.55000000000000004</v>
      </c>
      <c r="L140" s="3" t="s">
        <v>259</v>
      </c>
      <c r="M140" t="s">
        <v>259</v>
      </c>
      <c r="N140" t="s">
        <v>259</v>
      </c>
      <c r="O140" t="s">
        <v>259</v>
      </c>
      <c r="P140" s="39" t="s">
        <v>274</v>
      </c>
      <c r="Q140" s="47"/>
    </row>
    <row r="141" spans="2:17" x14ac:dyDescent="0.25">
      <c r="B141" s="4" t="s">
        <v>268</v>
      </c>
      <c r="C141" s="4" t="s">
        <v>145</v>
      </c>
      <c r="D141" s="9"/>
      <c r="E141" s="35">
        <v>19.399999999999999</v>
      </c>
      <c r="F141" s="33">
        <v>0.40699999999999997</v>
      </c>
      <c r="G141" s="35" t="s">
        <v>263</v>
      </c>
      <c r="H141" s="3" t="s">
        <v>259</v>
      </c>
      <c r="I141" t="s">
        <v>259</v>
      </c>
      <c r="J141" t="s">
        <v>259</v>
      </c>
      <c r="K141" s="34">
        <v>0.53</v>
      </c>
      <c r="L141" s="3" t="s">
        <v>259</v>
      </c>
      <c r="M141" t="s">
        <v>261</v>
      </c>
      <c r="N141" t="s">
        <v>259</v>
      </c>
      <c r="O141" t="s">
        <v>259</v>
      </c>
      <c r="Q141" s="47"/>
    </row>
    <row r="142" spans="2:17" x14ac:dyDescent="0.25">
      <c r="B142" s="4" t="s">
        <v>267</v>
      </c>
      <c r="C142" s="4" t="s">
        <v>146</v>
      </c>
      <c r="D142" s="9"/>
      <c r="E142" s="38">
        <v>21</v>
      </c>
      <c r="F142" s="33">
        <v>0.17399999999999999</v>
      </c>
      <c r="G142" s="35" t="s">
        <v>263</v>
      </c>
      <c r="H142" s="3" t="s">
        <v>259</v>
      </c>
      <c r="I142" t="s">
        <v>259</v>
      </c>
      <c r="J142" t="s">
        <v>259</v>
      </c>
      <c r="K142" s="34">
        <v>0.48</v>
      </c>
      <c r="L142" s="3" t="s">
        <v>259</v>
      </c>
      <c r="M142" t="s">
        <v>259</v>
      </c>
      <c r="N142" t="s">
        <v>259</v>
      </c>
      <c r="O142" t="s">
        <v>259</v>
      </c>
      <c r="P142" s="39" t="s">
        <v>274</v>
      </c>
      <c r="Q142" s="47"/>
    </row>
    <row r="143" spans="2:17" x14ac:dyDescent="0.25">
      <c r="B143" s="4"/>
      <c r="C143" s="4"/>
    </row>
  </sheetData>
  <mergeCells count="18">
    <mergeCell ref="Q4:Q19"/>
    <mergeCell ref="Q52:Q84"/>
    <mergeCell ref="Q86:Q93"/>
    <mergeCell ref="Q95:Q102"/>
    <mergeCell ref="Q104:Q142"/>
    <mergeCell ref="Q21:Q50"/>
    <mergeCell ref="A1:A2"/>
    <mergeCell ref="B1:B2"/>
    <mergeCell ref="C1:C2"/>
    <mergeCell ref="D1:D2"/>
    <mergeCell ref="G1:G2"/>
    <mergeCell ref="B86:B89"/>
    <mergeCell ref="B90:B93"/>
    <mergeCell ref="B21:B26"/>
    <mergeCell ref="B27:B32"/>
    <mergeCell ref="B33:B38"/>
    <mergeCell ref="B39:B44"/>
    <mergeCell ref="B45:B5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tabSelected="1" zoomScale="67" zoomScaleNormal="67" workbookViewId="0">
      <pane ySplit="1" topLeftCell="A62" activePane="bottomLeft" state="frozen"/>
      <selection pane="bottomLeft" activeCell="I19" sqref="I19"/>
    </sheetView>
  </sheetViews>
  <sheetFormatPr defaultRowHeight="15" x14ac:dyDescent="0.25"/>
  <cols>
    <col min="1" max="1" width="14.140625" customWidth="1"/>
    <col min="3" max="3" width="15" customWidth="1"/>
    <col min="4" max="4" width="12" customWidth="1"/>
    <col min="5" max="5" width="27.85546875" customWidth="1"/>
    <col min="6" max="6" width="15.28515625" customWidth="1"/>
    <col min="7" max="7" width="13.7109375" customWidth="1"/>
    <col min="8" max="8" width="27.85546875" customWidth="1"/>
    <col min="9" max="9" width="31.140625" customWidth="1"/>
    <col min="10" max="10" width="18" customWidth="1"/>
    <col min="11" max="12" width="24.140625" customWidth="1"/>
    <col min="13" max="14" width="30.85546875" customWidth="1"/>
    <col min="15" max="15" width="17.7109375" customWidth="1"/>
    <col min="16" max="16" width="13.7109375" customWidth="1"/>
    <col min="17" max="17" width="67.42578125" customWidth="1"/>
  </cols>
  <sheetData>
    <row r="1" spans="1:17" s="22" customFormat="1" ht="81.75" customHeight="1" thickBot="1" x14ac:dyDescent="0.3">
      <c r="A1" s="41" t="s">
        <v>0</v>
      </c>
      <c r="B1" s="41" t="s">
        <v>1</v>
      </c>
      <c r="C1" s="41" t="s">
        <v>33</v>
      </c>
      <c r="D1" s="41" t="s">
        <v>4</v>
      </c>
      <c r="E1" s="24" t="s">
        <v>155</v>
      </c>
      <c r="F1" s="37" t="s">
        <v>264</v>
      </c>
      <c r="G1" s="43" t="s">
        <v>158</v>
      </c>
      <c r="H1" s="24" t="s">
        <v>153</v>
      </c>
      <c r="I1" s="24" t="s">
        <v>154</v>
      </c>
      <c r="J1" s="24" t="s">
        <v>176</v>
      </c>
      <c r="K1" s="24" t="s">
        <v>174</v>
      </c>
      <c r="L1" s="24" t="s">
        <v>180</v>
      </c>
      <c r="M1" s="24" t="s">
        <v>182</v>
      </c>
      <c r="N1" s="24" t="s">
        <v>183</v>
      </c>
      <c r="O1" s="23" t="s">
        <v>152</v>
      </c>
      <c r="P1" s="23" t="s">
        <v>273</v>
      </c>
      <c r="Q1" s="22" t="s">
        <v>266</v>
      </c>
    </row>
    <row r="2" spans="1:17" s="25" customFormat="1" ht="43.5" customHeight="1" thickTop="1" thickBot="1" x14ac:dyDescent="0.3">
      <c r="A2" s="42"/>
      <c r="B2" s="42"/>
      <c r="C2" s="42"/>
      <c r="D2" s="42"/>
      <c r="E2" s="27" t="s">
        <v>175</v>
      </c>
      <c r="F2" s="36"/>
      <c r="G2" s="44"/>
      <c r="H2" s="27" t="s">
        <v>177</v>
      </c>
      <c r="I2" s="27" t="s">
        <v>177</v>
      </c>
      <c r="J2" s="27" t="s">
        <v>178</v>
      </c>
      <c r="K2" s="27" t="s">
        <v>179</v>
      </c>
      <c r="L2" s="27" t="s">
        <v>181</v>
      </c>
      <c r="M2" s="27" t="s">
        <v>178</v>
      </c>
      <c r="N2" s="27" t="s">
        <v>184</v>
      </c>
      <c r="O2" s="26" t="s">
        <v>185</v>
      </c>
    </row>
    <row r="3" spans="1:17" ht="15.75" thickTop="1" x14ac:dyDescent="0.25">
      <c r="A3" s="3" t="s">
        <v>8</v>
      </c>
      <c r="B3" s="4">
        <v>8</v>
      </c>
      <c r="C3" s="4"/>
      <c r="D3" s="6" t="s">
        <v>11</v>
      </c>
    </row>
    <row r="4" spans="1:17" x14ac:dyDescent="0.25">
      <c r="A4" s="3"/>
      <c r="B4" s="4"/>
      <c r="C4" s="4" t="s">
        <v>156</v>
      </c>
      <c r="D4" s="6"/>
      <c r="E4" s="35">
        <v>243.6</v>
      </c>
      <c r="F4" s="33">
        <v>0.59899999999999998</v>
      </c>
      <c r="G4" t="s">
        <v>173</v>
      </c>
      <c r="H4" t="s">
        <v>259</v>
      </c>
      <c r="I4" t="s">
        <v>259</v>
      </c>
      <c r="J4" s="32" t="s">
        <v>260</v>
      </c>
      <c r="K4" s="31">
        <v>0.47</v>
      </c>
      <c r="L4" t="s">
        <v>259</v>
      </c>
      <c r="M4" s="32" t="s">
        <v>260</v>
      </c>
      <c r="N4" t="s">
        <v>259</v>
      </c>
      <c r="O4" t="s">
        <v>259</v>
      </c>
      <c r="Q4" s="45" t="s">
        <v>275</v>
      </c>
    </row>
    <row r="5" spans="1:17" x14ac:dyDescent="0.25">
      <c r="A5" s="3"/>
      <c r="B5" s="4"/>
      <c r="C5" s="4" t="s">
        <v>157</v>
      </c>
      <c r="D5" s="6"/>
      <c r="E5" s="35">
        <v>243.6</v>
      </c>
      <c r="F5" s="33">
        <v>0.58799999999999997</v>
      </c>
      <c r="G5" t="s">
        <v>173</v>
      </c>
      <c r="H5" t="s">
        <v>259</v>
      </c>
      <c r="I5" t="s">
        <v>259</v>
      </c>
      <c r="J5" s="32" t="s">
        <v>260</v>
      </c>
      <c r="K5" s="31">
        <v>0.47</v>
      </c>
      <c r="L5" t="s">
        <v>259</v>
      </c>
      <c r="M5" s="32" t="s">
        <v>260</v>
      </c>
      <c r="N5" t="s">
        <v>261</v>
      </c>
      <c r="O5" t="s">
        <v>259</v>
      </c>
      <c r="Q5" s="45"/>
    </row>
    <row r="6" spans="1:17" x14ac:dyDescent="0.25">
      <c r="A6" s="3"/>
      <c r="B6" s="4"/>
      <c r="C6" s="4" t="s">
        <v>159</v>
      </c>
      <c r="D6" s="6"/>
      <c r="E6" s="35">
        <v>169.6</v>
      </c>
      <c r="F6" s="33">
        <v>0.66800000000000004</v>
      </c>
      <c r="G6" t="s">
        <v>173</v>
      </c>
      <c r="H6" t="s">
        <v>259</v>
      </c>
      <c r="I6" t="s">
        <v>259</v>
      </c>
      <c r="J6" s="32" t="s">
        <v>260</v>
      </c>
      <c r="K6" s="31">
        <v>0.48</v>
      </c>
      <c r="L6" t="s">
        <v>259</v>
      </c>
      <c r="M6" s="32" t="s">
        <v>260</v>
      </c>
      <c r="N6" t="s">
        <v>259</v>
      </c>
      <c r="O6" t="s">
        <v>259</v>
      </c>
      <c r="Q6" s="45"/>
    </row>
    <row r="7" spans="1:17" x14ac:dyDescent="0.25">
      <c r="A7" s="3"/>
      <c r="B7" s="4"/>
      <c r="C7" s="4" t="s">
        <v>160</v>
      </c>
      <c r="D7" s="6"/>
      <c r="E7" s="35">
        <v>169.6</v>
      </c>
      <c r="F7" s="33">
        <v>0.65200000000000002</v>
      </c>
      <c r="G7" t="s">
        <v>173</v>
      </c>
      <c r="H7" t="s">
        <v>259</v>
      </c>
      <c r="I7" t="s">
        <v>259</v>
      </c>
      <c r="J7" s="32" t="s">
        <v>260</v>
      </c>
      <c r="K7" s="31">
        <v>0.48</v>
      </c>
      <c r="L7" t="s">
        <v>259</v>
      </c>
      <c r="M7" s="32" t="s">
        <v>260</v>
      </c>
      <c r="N7" t="s">
        <v>259</v>
      </c>
      <c r="O7" t="s">
        <v>259</v>
      </c>
      <c r="Q7" s="45"/>
    </row>
    <row r="8" spans="1:17" x14ac:dyDescent="0.25">
      <c r="A8" s="3"/>
      <c r="B8" s="4"/>
      <c r="C8" s="4" t="s">
        <v>161</v>
      </c>
      <c r="D8" s="6"/>
      <c r="E8" s="35">
        <v>192.5</v>
      </c>
      <c r="F8" s="33">
        <v>0.71699999999999997</v>
      </c>
      <c r="G8" t="s">
        <v>173</v>
      </c>
      <c r="H8" t="s">
        <v>259</v>
      </c>
      <c r="I8" t="s">
        <v>259</v>
      </c>
      <c r="J8" s="32" t="s">
        <v>260</v>
      </c>
      <c r="K8" s="31">
        <v>0.48</v>
      </c>
      <c r="L8" t="s">
        <v>259</v>
      </c>
      <c r="M8" s="32" t="s">
        <v>260</v>
      </c>
      <c r="N8" t="s">
        <v>259</v>
      </c>
      <c r="O8" t="s">
        <v>259</v>
      </c>
      <c r="Q8" s="45"/>
    </row>
    <row r="9" spans="1:17" x14ac:dyDescent="0.25">
      <c r="A9" s="3"/>
      <c r="B9" s="4"/>
      <c r="C9" s="4" t="s">
        <v>162</v>
      </c>
      <c r="D9" s="6"/>
      <c r="E9" s="35">
        <v>192.5</v>
      </c>
      <c r="F9" s="33">
        <v>0.70299999999999996</v>
      </c>
      <c r="G9" t="s">
        <v>173</v>
      </c>
      <c r="H9" t="s">
        <v>259</v>
      </c>
      <c r="I9" t="s">
        <v>259</v>
      </c>
      <c r="J9" s="32" t="s">
        <v>260</v>
      </c>
      <c r="K9" s="31">
        <v>0.48</v>
      </c>
      <c r="L9" t="s">
        <v>259</v>
      </c>
      <c r="M9" s="32" t="s">
        <v>260</v>
      </c>
      <c r="N9" t="s">
        <v>259</v>
      </c>
      <c r="O9" t="s">
        <v>259</v>
      </c>
      <c r="Q9" s="45"/>
    </row>
    <row r="10" spans="1:17" x14ac:dyDescent="0.25">
      <c r="A10" s="3"/>
      <c r="B10" s="4"/>
      <c r="C10" s="4" t="s">
        <v>163</v>
      </c>
      <c r="D10" s="6"/>
      <c r="E10" s="35">
        <v>73.900000000000006</v>
      </c>
      <c r="F10" s="33">
        <v>0.69499999999999995</v>
      </c>
      <c r="G10" t="s">
        <v>173</v>
      </c>
      <c r="H10" t="s">
        <v>259</v>
      </c>
      <c r="I10" t="s">
        <v>259</v>
      </c>
      <c r="J10" s="32" t="s">
        <v>260</v>
      </c>
      <c r="K10" s="31">
        <v>0.47</v>
      </c>
      <c r="L10" t="s">
        <v>259</v>
      </c>
      <c r="M10" s="32" t="s">
        <v>260</v>
      </c>
      <c r="N10" t="s">
        <v>259</v>
      </c>
      <c r="O10" t="s">
        <v>259</v>
      </c>
      <c r="Q10" s="45"/>
    </row>
    <row r="11" spans="1:17" x14ac:dyDescent="0.25">
      <c r="A11" s="3"/>
      <c r="B11" s="4"/>
      <c r="C11" s="4" t="s">
        <v>166</v>
      </c>
      <c r="D11" s="6"/>
      <c r="E11" s="35">
        <v>73.900000000000006</v>
      </c>
      <c r="F11" s="33">
        <v>0.68600000000000005</v>
      </c>
      <c r="G11" t="s">
        <v>173</v>
      </c>
      <c r="H11" t="s">
        <v>259</v>
      </c>
      <c r="I11" t="s">
        <v>259</v>
      </c>
      <c r="J11" s="32" t="s">
        <v>260</v>
      </c>
      <c r="K11" s="31">
        <v>0.47</v>
      </c>
      <c r="L11" t="s">
        <v>259</v>
      </c>
      <c r="M11" s="32" t="s">
        <v>260</v>
      </c>
      <c r="N11" t="s">
        <v>259</v>
      </c>
      <c r="O11" t="s">
        <v>259</v>
      </c>
      <c r="Q11" s="45"/>
    </row>
    <row r="12" spans="1:17" x14ac:dyDescent="0.25">
      <c r="A12" s="3"/>
      <c r="B12" s="4"/>
      <c r="C12" s="4" t="s">
        <v>164</v>
      </c>
      <c r="D12" s="6"/>
      <c r="E12" s="35">
        <v>154.30000000000001</v>
      </c>
      <c r="F12" s="33">
        <v>0.65600000000000003</v>
      </c>
      <c r="G12" t="s">
        <v>173</v>
      </c>
      <c r="H12" t="s">
        <v>259</v>
      </c>
      <c r="I12" t="s">
        <v>259</v>
      </c>
      <c r="J12" s="32" t="s">
        <v>260</v>
      </c>
      <c r="K12" s="31">
        <v>0.48</v>
      </c>
      <c r="L12" t="s">
        <v>259</v>
      </c>
      <c r="M12" s="32" t="s">
        <v>260</v>
      </c>
      <c r="N12" t="s">
        <v>259</v>
      </c>
      <c r="O12" t="s">
        <v>259</v>
      </c>
      <c r="Q12" s="45"/>
    </row>
    <row r="13" spans="1:17" x14ac:dyDescent="0.25">
      <c r="A13" s="3"/>
      <c r="B13" s="4"/>
      <c r="C13" s="4" t="s">
        <v>167</v>
      </c>
      <c r="D13" s="6"/>
      <c r="E13" s="35">
        <v>154.30000000000001</v>
      </c>
      <c r="F13" s="33">
        <v>0.64100000000000001</v>
      </c>
      <c r="G13" t="s">
        <v>173</v>
      </c>
      <c r="H13" t="s">
        <v>259</v>
      </c>
      <c r="I13" t="s">
        <v>259</v>
      </c>
      <c r="J13" s="32" t="s">
        <v>260</v>
      </c>
      <c r="K13" s="31">
        <v>0.48</v>
      </c>
      <c r="L13" t="s">
        <v>259</v>
      </c>
      <c r="M13" s="32" t="s">
        <v>260</v>
      </c>
      <c r="N13" t="s">
        <v>259</v>
      </c>
      <c r="O13" t="s">
        <v>259</v>
      </c>
      <c r="Q13" s="45"/>
    </row>
    <row r="14" spans="1:17" x14ac:dyDescent="0.25">
      <c r="A14" s="3"/>
      <c r="B14" s="4"/>
      <c r="C14" s="4" t="s">
        <v>165</v>
      </c>
      <c r="D14" s="6"/>
      <c r="E14" s="35">
        <v>105</v>
      </c>
      <c r="F14" s="33">
        <v>0.626</v>
      </c>
      <c r="G14" t="s">
        <v>173</v>
      </c>
      <c r="H14" t="s">
        <v>259</v>
      </c>
      <c r="I14" t="s">
        <v>259</v>
      </c>
      <c r="J14" s="32" t="s">
        <v>260</v>
      </c>
      <c r="K14" s="31">
        <v>0.48</v>
      </c>
      <c r="L14" t="s">
        <v>259</v>
      </c>
      <c r="M14" s="32" t="s">
        <v>260</v>
      </c>
      <c r="N14" t="s">
        <v>259</v>
      </c>
      <c r="O14" t="s">
        <v>259</v>
      </c>
      <c r="Q14" s="45"/>
    </row>
    <row r="15" spans="1:17" x14ac:dyDescent="0.25">
      <c r="A15" s="3"/>
      <c r="B15" s="4"/>
      <c r="C15" s="4" t="s">
        <v>168</v>
      </c>
      <c r="D15" s="6"/>
      <c r="E15" s="35">
        <v>105</v>
      </c>
      <c r="F15" s="33">
        <v>0.61099999999999999</v>
      </c>
      <c r="G15" t="s">
        <v>173</v>
      </c>
      <c r="H15" t="s">
        <v>259</v>
      </c>
      <c r="I15" t="s">
        <v>259</v>
      </c>
      <c r="J15" s="32" t="s">
        <v>260</v>
      </c>
      <c r="K15" s="31">
        <v>0.48</v>
      </c>
      <c r="L15" t="s">
        <v>259</v>
      </c>
      <c r="M15" s="32" t="s">
        <v>260</v>
      </c>
      <c r="N15" t="s">
        <v>259</v>
      </c>
      <c r="O15" t="s">
        <v>259</v>
      </c>
      <c r="Q15" s="45"/>
    </row>
    <row r="16" spans="1:17" x14ac:dyDescent="0.25">
      <c r="A16" s="3"/>
      <c r="B16" s="4"/>
      <c r="C16" s="4" t="s">
        <v>169</v>
      </c>
      <c r="D16" s="6"/>
      <c r="E16" s="35">
        <v>62.2</v>
      </c>
      <c r="F16" s="33">
        <v>0.65100000000000002</v>
      </c>
      <c r="G16" t="s">
        <v>173</v>
      </c>
      <c r="H16" t="s">
        <v>259</v>
      </c>
      <c r="I16" t="s">
        <v>259</v>
      </c>
      <c r="J16" s="32" t="s">
        <v>260</v>
      </c>
      <c r="K16" s="31">
        <v>0.47</v>
      </c>
      <c r="L16" t="s">
        <v>259</v>
      </c>
      <c r="M16" s="32" t="s">
        <v>260</v>
      </c>
      <c r="N16" t="s">
        <v>259</v>
      </c>
      <c r="O16" t="s">
        <v>259</v>
      </c>
      <c r="Q16" s="45"/>
    </row>
    <row r="17" spans="1:17" x14ac:dyDescent="0.25">
      <c r="A17" s="3"/>
      <c r="B17" s="4"/>
      <c r="C17" s="4" t="s">
        <v>170</v>
      </c>
      <c r="D17" s="6"/>
      <c r="E17" s="35">
        <v>62.2</v>
      </c>
      <c r="F17" s="33">
        <v>0.63700000000000001</v>
      </c>
      <c r="G17" t="s">
        <v>173</v>
      </c>
      <c r="H17" t="s">
        <v>259</v>
      </c>
      <c r="I17" t="s">
        <v>259</v>
      </c>
      <c r="J17" s="32" t="s">
        <v>260</v>
      </c>
      <c r="K17" s="31">
        <v>0.47</v>
      </c>
      <c r="L17" t="s">
        <v>259</v>
      </c>
      <c r="M17" s="32" t="s">
        <v>260</v>
      </c>
      <c r="N17" t="s">
        <v>259</v>
      </c>
      <c r="O17" t="s">
        <v>259</v>
      </c>
      <c r="Q17" s="45"/>
    </row>
    <row r="18" spans="1:17" x14ac:dyDescent="0.25">
      <c r="A18" s="3"/>
      <c r="B18" s="4"/>
      <c r="C18" s="4" t="s">
        <v>171</v>
      </c>
      <c r="D18" s="6"/>
      <c r="E18" s="35">
        <v>102.8</v>
      </c>
      <c r="F18" s="33">
        <v>0.66100000000000003</v>
      </c>
      <c r="G18" t="s">
        <v>173</v>
      </c>
      <c r="H18" t="s">
        <v>259</v>
      </c>
      <c r="I18" t="s">
        <v>259</v>
      </c>
      <c r="J18" s="32" t="s">
        <v>260</v>
      </c>
      <c r="K18" s="31">
        <v>0.47</v>
      </c>
      <c r="L18" t="s">
        <v>259</v>
      </c>
      <c r="M18" s="32" t="s">
        <v>260</v>
      </c>
      <c r="N18" t="s">
        <v>259</v>
      </c>
      <c r="O18" t="s">
        <v>259</v>
      </c>
      <c r="Q18" s="45"/>
    </row>
    <row r="19" spans="1:17" x14ac:dyDescent="0.25">
      <c r="A19" s="3"/>
      <c r="B19" s="4"/>
      <c r="C19" s="4" t="s">
        <v>172</v>
      </c>
      <c r="D19" s="6"/>
      <c r="E19" s="35">
        <v>102.8</v>
      </c>
      <c r="F19" s="33">
        <v>0.65</v>
      </c>
      <c r="G19" t="s">
        <v>173</v>
      </c>
      <c r="H19" t="s">
        <v>259</v>
      </c>
      <c r="I19" t="s">
        <v>259</v>
      </c>
      <c r="J19" s="32" t="s">
        <v>260</v>
      </c>
      <c r="K19" s="31">
        <v>0.47</v>
      </c>
      <c r="L19" t="s">
        <v>259</v>
      </c>
      <c r="M19" s="32" t="s">
        <v>260</v>
      </c>
      <c r="N19" t="s">
        <v>259</v>
      </c>
      <c r="O19" t="s">
        <v>259</v>
      </c>
      <c r="Q19" s="45"/>
    </row>
    <row r="20" spans="1:17" x14ac:dyDescent="0.25">
      <c r="A20" t="s">
        <v>15</v>
      </c>
      <c r="B20" s="4">
        <v>5</v>
      </c>
      <c r="C20" s="4"/>
      <c r="D20" s="6" t="s">
        <v>11</v>
      </c>
    </row>
    <row r="21" spans="1:17" x14ac:dyDescent="0.25">
      <c r="B21" s="40"/>
      <c r="C21" s="4" t="s">
        <v>188</v>
      </c>
      <c r="D21" s="6"/>
      <c r="E21" s="35">
        <v>91.6</v>
      </c>
      <c r="F21" s="33">
        <v>0.52700000000000002</v>
      </c>
      <c r="G21" t="s">
        <v>173</v>
      </c>
      <c r="H21" t="s">
        <v>259</v>
      </c>
      <c r="I21" t="s">
        <v>259</v>
      </c>
      <c r="J21" s="32" t="s">
        <v>260</v>
      </c>
      <c r="K21" s="31">
        <v>0.47</v>
      </c>
      <c r="L21" t="s">
        <v>259</v>
      </c>
      <c r="M21" s="32" t="s">
        <v>260</v>
      </c>
      <c r="N21" t="s">
        <v>259</v>
      </c>
      <c r="O21" t="s">
        <v>259</v>
      </c>
      <c r="Q21" s="45" t="s">
        <v>277</v>
      </c>
    </row>
    <row r="22" spans="1:17" x14ac:dyDescent="0.25">
      <c r="B22" s="40"/>
      <c r="C22" s="4" t="s">
        <v>202</v>
      </c>
      <c r="D22" s="6"/>
      <c r="E22" s="35">
        <v>91.6</v>
      </c>
      <c r="F22" s="33">
        <v>0.51600000000000001</v>
      </c>
      <c r="G22" t="s">
        <v>173</v>
      </c>
      <c r="H22" t="s">
        <v>259</v>
      </c>
      <c r="I22" t="s">
        <v>259</v>
      </c>
      <c r="J22" s="32" t="s">
        <v>260</v>
      </c>
      <c r="K22" s="31">
        <v>0.48</v>
      </c>
      <c r="L22" t="s">
        <v>259</v>
      </c>
      <c r="M22" s="32" t="s">
        <v>260</v>
      </c>
      <c r="N22" t="s">
        <v>259</v>
      </c>
      <c r="O22" t="s">
        <v>259</v>
      </c>
      <c r="Q22" s="46"/>
    </row>
    <row r="23" spans="1:17" x14ac:dyDescent="0.25">
      <c r="B23" s="40"/>
      <c r="C23" s="4" t="s">
        <v>189</v>
      </c>
      <c r="D23" s="6"/>
      <c r="E23" s="35">
        <v>106.3</v>
      </c>
      <c r="F23" s="33">
        <v>0.53600000000000003</v>
      </c>
      <c r="G23" t="s">
        <v>173</v>
      </c>
      <c r="H23" t="s">
        <v>259</v>
      </c>
      <c r="I23" t="s">
        <v>259</v>
      </c>
      <c r="J23" s="32" t="s">
        <v>260</v>
      </c>
      <c r="K23" s="31">
        <v>0.48</v>
      </c>
      <c r="L23" t="s">
        <v>259</v>
      </c>
      <c r="M23" s="32" t="s">
        <v>260</v>
      </c>
      <c r="N23" t="s">
        <v>259</v>
      </c>
      <c r="O23" t="s">
        <v>259</v>
      </c>
      <c r="Q23" s="46"/>
    </row>
    <row r="24" spans="1:17" x14ac:dyDescent="0.25">
      <c r="B24" s="40"/>
      <c r="C24" s="4" t="s">
        <v>203</v>
      </c>
      <c r="D24" s="6"/>
      <c r="E24" s="35">
        <v>106.3</v>
      </c>
      <c r="F24" s="33">
        <v>0.52200000000000002</v>
      </c>
      <c r="G24" t="s">
        <v>173</v>
      </c>
      <c r="H24" t="s">
        <v>259</v>
      </c>
      <c r="I24" t="s">
        <v>259</v>
      </c>
      <c r="J24" s="32" t="s">
        <v>260</v>
      </c>
      <c r="K24" s="31">
        <v>0.48</v>
      </c>
      <c r="L24" t="s">
        <v>259</v>
      </c>
      <c r="M24" s="32" t="s">
        <v>260</v>
      </c>
      <c r="N24" t="s">
        <v>259</v>
      </c>
      <c r="O24" t="s">
        <v>259</v>
      </c>
      <c r="Q24" s="46"/>
    </row>
    <row r="25" spans="1:17" x14ac:dyDescent="0.25">
      <c r="B25" s="40">
        <v>2</v>
      </c>
      <c r="C25" s="4" t="s">
        <v>190</v>
      </c>
      <c r="D25" s="6"/>
      <c r="E25" s="35">
        <v>62.2</v>
      </c>
      <c r="F25" s="33">
        <v>0.505</v>
      </c>
      <c r="G25" t="s">
        <v>173</v>
      </c>
      <c r="H25" t="s">
        <v>259</v>
      </c>
      <c r="I25" t="s">
        <v>259</v>
      </c>
      <c r="J25" s="32" t="s">
        <v>260</v>
      </c>
      <c r="K25" s="31">
        <v>0.5</v>
      </c>
      <c r="L25" t="s">
        <v>259</v>
      </c>
      <c r="M25" s="32" t="s">
        <v>260</v>
      </c>
      <c r="N25" t="s">
        <v>259</v>
      </c>
      <c r="O25" t="s">
        <v>259</v>
      </c>
      <c r="Q25" s="46"/>
    </row>
    <row r="26" spans="1:17" x14ac:dyDescent="0.25">
      <c r="B26" s="40"/>
      <c r="C26" s="4" t="s">
        <v>204</v>
      </c>
      <c r="D26" s="6"/>
      <c r="E26" s="35">
        <v>62.2</v>
      </c>
      <c r="F26" s="33">
        <v>0.49299999999999999</v>
      </c>
      <c r="G26" t="s">
        <v>173</v>
      </c>
      <c r="H26" t="s">
        <v>259</v>
      </c>
      <c r="I26" t="s">
        <v>259</v>
      </c>
      <c r="J26" s="32" t="s">
        <v>260</v>
      </c>
      <c r="K26" s="31">
        <v>0.51</v>
      </c>
      <c r="L26" t="s">
        <v>259</v>
      </c>
      <c r="M26" t="s">
        <v>261</v>
      </c>
      <c r="N26" t="s">
        <v>261</v>
      </c>
      <c r="O26" t="s">
        <v>259</v>
      </c>
      <c r="Q26" s="46"/>
    </row>
    <row r="27" spans="1:17" x14ac:dyDescent="0.25">
      <c r="B27" s="40"/>
      <c r="C27" s="4" t="s">
        <v>191</v>
      </c>
      <c r="D27" s="6"/>
      <c r="E27" s="35">
        <v>73</v>
      </c>
      <c r="F27" s="33">
        <v>0.53800000000000003</v>
      </c>
      <c r="G27" t="s">
        <v>173</v>
      </c>
      <c r="H27" t="s">
        <v>259</v>
      </c>
      <c r="I27" t="s">
        <v>259</v>
      </c>
      <c r="J27" s="32" t="s">
        <v>260</v>
      </c>
      <c r="K27" s="31">
        <v>0.49</v>
      </c>
      <c r="L27" t="s">
        <v>259</v>
      </c>
      <c r="M27" s="32" t="s">
        <v>260</v>
      </c>
      <c r="N27" t="s">
        <v>259</v>
      </c>
      <c r="O27" t="s">
        <v>259</v>
      </c>
      <c r="Q27" s="46"/>
    </row>
    <row r="28" spans="1:17" x14ac:dyDescent="0.25">
      <c r="B28" s="40"/>
      <c r="C28" s="4" t="s">
        <v>205</v>
      </c>
      <c r="D28" s="6"/>
      <c r="E28" s="35">
        <v>73</v>
      </c>
      <c r="F28" s="33">
        <v>0.52700000000000002</v>
      </c>
      <c r="G28" t="s">
        <v>173</v>
      </c>
      <c r="H28" t="s">
        <v>259</v>
      </c>
      <c r="I28" t="s">
        <v>259</v>
      </c>
      <c r="J28" s="32" t="s">
        <v>260</v>
      </c>
      <c r="K28" s="31">
        <v>0.49</v>
      </c>
      <c r="L28" t="s">
        <v>259</v>
      </c>
      <c r="M28" s="32" t="s">
        <v>260</v>
      </c>
      <c r="N28" t="s">
        <v>259</v>
      </c>
      <c r="O28" t="s">
        <v>259</v>
      </c>
      <c r="Q28" s="46"/>
    </row>
    <row r="29" spans="1:17" x14ac:dyDescent="0.25">
      <c r="B29" s="40"/>
      <c r="C29" s="4" t="s">
        <v>192</v>
      </c>
      <c r="D29" s="6"/>
      <c r="E29" s="35">
        <v>101.3</v>
      </c>
      <c r="F29" s="33">
        <v>0.52700000000000002</v>
      </c>
      <c r="G29" t="s">
        <v>173</v>
      </c>
      <c r="H29" t="s">
        <v>259</v>
      </c>
      <c r="I29" t="s">
        <v>259</v>
      </c>
      <c r="J29" s="32" t="s">
        <v>260</v>
      </c>
      <c r="K29" s="31">
        <v>0.47</v>
      </c>
      <c r="L29" t="s">
        <v>259</v>
      </c>
      <c r="M29" s="32" t="s">
        <v>260</v>
      </c>
      <c r="N29" t="s">
        <v>259</v>
      </c>
      <c r="O29" t="s">
        <v>259</v>
      </c>
      <c r="Q29" s="46"/>
    </row>
    <row r="30" spans="1:17" x14ac:dyDescent="0.25">
      <c r="B30" s="40"/>
      <c r="C30" s="4" t="s">
        <v>206</v>
      </c>
      <c r="D30" s="6"/>
      <c r="E30" s="35">
        <v>101.3</v>
      </c>
      <c r="F30" s="33">
        <v>0.51700000000000002</v>
      </c>
      <c r="G30" t="s">
        <v>173</v>
      </c>
      <c r="H30" t="s">
        <v>259</v>
      </c>
      <c r="I30" t="s">
        <v>259</v>
      </c>
      <c r="J30" s="32" t="s">
        <v>260</v>
      </c>
      <c r="K30" s="31">
        <v>0.47</v>
      </c>
      <c r="L30" t="s">
        <v>259</v>
      </c>
      <c r="M30" s="32" t="s">
        <v>260</v>
      </c>
      <c r="N30" t="s">
        <v>259</v>
      </c>
      <c r="O30" t="s">
        <v>259</v>
      </c>
      <c r="Q30" s="46"/>
    </row>
    <row r="31" spans="1:17" x14ac:dyDescent="0.25">
      <c r="B31" s="40">
        <v>3</v>
      </c>
      <c r="C31" s="4" t="s">
        <v>193</v>
      </c>
      <c r="D31" s="6"/>
      <c r="E31" s="35">
        <v>60</v>
      </c>
      <c r="F31" s="33">
        <v>0.48799999999999999</v>
      </c>
      <c r="G31" t="s">
        <v>173</v>
      </c>
      <c r="H31" t="s">
        <v>259</v>
      </c>
      <c r="I31" t="s">
        <v>259</v>
      </c>
      <c r="J31" s="32" t="s">
        <v>260</v>
      </c>
      <c r="K31" s="31">
        <v>0.49</v>
      </c>
      <c r="L31" t="s">
        <v>259</v>
      </c>
      <c r="M31" t="s">
        <v>261</v>
      </c>
      <c r="N31" t="s">
        <v>259</v>
      </c>
      <c r="O31" t="s">
        <v>259</v>
      </c>
      <c r="Q31" s="46"/>
    </row>
    <row r="32" spans="1:17" x14ac:dyDescent="0.25">
      <c r="B32" s="40"/>
      <c r="C32" s="4" t="s">
        <v>207</v>
      </c>
      <c r="D32" s="6"/>
      <c r="E32" s="35">
        <v>60</v>
      </c>
      <c r="F32" s="33">
        <v>0.48</v>
      </c>
      <c r="G32" t="s">
        <v>173</v>
      </c>
      <c r="H32" t="s">
        <v>259</v>
      </c>
      <c r="I32" t="s">
        <v>259</v>
      </c>
      <c r="J32" s="32" t="s">
        <v>260</v>
      </c>
      <c r="K32" s="31">
        <v>0.49</v>
      </c>
      <c r="L32" t="s">
        <v>259</v>
      </c>
      <c r="M32" t="s">
        <v>261</v>
      </c>
      <c r="N32" t="s">
        <v>259</v>
      </c>
      <c r="O32" t="s">
        <v>259</v>
      </c>
      <c r="Q32" s="46"/>
    </row>
    <row r="33" spans="1:17" x14ac:dyDescent="0.25">
      <c r="B33" s="40"/>
      <c r="C33" s="4" t="s">
        <v>194</v>
      </c>
      <c r="D33" s="6"/>
      <c r="E33" s="35">
        <v>82.7</v>
      </c>
      <c r="F33" s="33">
        <v>0.379</v>
      </c>
      <c r="G33" t="s">
        <v>173</v>
      </c>
      <c r="H33" t="s">
        <v>259</v>
      </c>
      <c r="I33" t="s">
        <v>259</v>
      </c>
      <c r="J33" s="32" t="s">
        <v>260</v>
      </c>
      <c r="K33" s="31">
        <v>0.47</v>
      </c>
      <c r="L33" t="s">
        <v>259</v>
      </c>
      <c r="M33" t="s">
        <v>261</v>
      </c>
      <c r="N33" t="s">
        <v>259</v>
      </c>
      <c r="O33" t="s">
        <v>259</v>
      </c>
      <c r="Q33" s="46"/>
    </row>
    <row r="34" spans="1:17" x14ac:dyDescent="0.25">
      <c r="B34" s="40"/>
      <c r="C34" s="4" t="s">
        <v>208</v>
      </c>
      <c r="D34" s="6"/>
      <c r="E34" s="35">
        <v>82.7</v>
      </c>
      <c r="F34" s="33">
        <v>0.372</v>
      </c>
      <c r="G34" t="s">
        <v>173</v>
      </c>
      <c r="H34" t="s">
        <v>259</v>
      </c>
      <c r="I34" t="s">
        <v>259</v>
      </c>
      <c r="J34" s="32" t="s">
        <v>260</v>
      </c>
      <c r="K34" s="31">
        <v>0.47</v>
      </c>
      <c r="L34" t="s">
        <v>259</v>
      </c>
      <c r="M34" t="s">
        <v>261</v>
      </c>
      <c r="N34" t="s">
        <v>259</v>
      </c>
      <c r="O34" t="s">
        <v>259</v>
      </c>
      <c r="Q34" s="46"/>
    </row>
    <row r="35" spans="1:17" x14ac:dyDescent="0.25">
      <c r="B35" s="40"/>
      <c r="C35" s="4" t="s">
        <v>195</v>
      </c>
      <c r="D35" s="6"/>
      <c r="E35" s="35">
        <v>75.599999999999994</v>
      </c>
      <c r="F35" s="33">
        <v>0.441</v>
      </c>
      <c r="G35" t="s">
        <v>173</v>
      </c>
      <c r="H35" t="s">
        <v>259</v>
      </c>
      <c r="I35" t="s">
        <v>259</v>
      </c>
      <c r="J35" s="32" t="s">
        <v>260</v>
      </c>
      <c r="K35" s="31">
        <v>0.5</v>
      </c>
      <c r="L35" t="s">
        <v>259</v>
      </c>
      <c r="M35" t="s">
        <v>261</v>
      </c>
      <c r="N35" t="s">
        <v>259</v>
      </c>
      <c r="O35" t="s">
        <v>259</v>
      </c>
      <c r="Q35" s="46"/>
    </row>
    <row r="36" spans="1:17" x14ac:dyDescent="0.25">
      <c r="B36" s="40"/>
      <c r="C36" s="4" t="s">
        <v>209</v>
      </c>
      <c r="D36" s="6"/>
      <c r="E36" s="35">
        <v>75.599999999999994</v>
      </c>
      <c r="F36" s="33">
        <v>0.433</v>
      </c>
      <c r="G36" t="s">
        <v>173</v>
      </c>
      <c r="H36" t="s">
        <v>259</v>
      </c>
      <c r="I36" t="s">
        <v>259</v>
      </c>
      <c r="J36" s="32" t="s">
        <v>260</v>
      </c>
      <c r="K36" s="31">
        <v>0.5</v>
      </c>
      <c r="L36" t="s">
        <v>259</v>
      </c>
      <c r="M36" t="s">
        <v>261</v>
      </c>
      <c r="N36" t="s">
        <v>259</v>
      </c>
      <c r="O36" t="s">
        <v>259</v>
      </c>
      <c r="Q36" s="46"/>
    </row>
    <row r="37" spans="1:17" x14ac:dyDescent="0.25">
      <c r="B37" s="40"/>
      <c r="C37" s="4" t="s">
        <v>197</v>
      </c>
      <c r="D37" s="6"/>
      <c r="E37" s="35">
        <v>62.3</v>
      </c>
      <c r="F37" s="33">
        <v>0.46899999999999997</v>
      </c>
      <c r="G37" t="s">
        <v>173</v>
      </c>
      <c r="H37" t="s">
        <v>259</v>
      </c>
      <c r="I37" t="s">
        <v>259</v>
      </c>
      <c r="J37" s="32" t="s">
        <v>260</v>
      </c>
      <c r="K37" s="31">
        <v>0.48</v>
      </c>
      <c r="L37" t="s">
        <v>259</v>
      </c>
      <c r="M37" t="s">
        <v>261</v>
      </c>
      <c r="N37" t="s">
        <v>259</v>
      </c>
      <c r="O37" t="s">
        <v>259</v>
      </c>
      <c r="Q37" s="46"/>
    </row>
    <row r="38" spans="1:17" x14ac:dyDescent="0.25">
      <c r="B38" s="40"/>
      <c r="C38" s="4" t="s">
        <v>211</v>
      </c>
      <c r="D38" s="6"/>
      <c r="E38" s="35">
        <v>62.3</v>
      </c>
      <c r="F38" s="33">
        <v>0.46100000000000002</v>
      </c>
      <c r="G38" t="s">
        <v>173</v>
      </c>
      <c r="H38" t="s">
        <v>259</v>
      </c>
      <c r="I38" t="s">
        <v>259</v>
      </c>
      <c r="J38" s="32" t="s">
        <v>260</v>
      </c>
      <c r="K38" s="31">
        <v>0.48</v>
      </c>
      <c r="L38" t="s">
        <v>259</v>
      </c>
      <c r="M38" t="s">
        <v>261</v>
      </c>
      <c r="N38" t="s">
        <v>259</v>
      </c>
      <c r="O38" t="s">
        <v>259</v>
      </c>
      <c r="Q38" s="46"/>
    </row>
    <row r="39" spans="1:17" x14ac:dyDescent="0.25">
      <c r="B39" s="40"/>
      <c r="C39" s="4" t="s">
        <v>198</v>
      </c>
      <c r="D39" s="6"/>
      <c r="E39" s="35">
        <v>62.3</v>
      </c>
      <c r="F39" s="33">
        <v>0.44700000000000001</v>
      </c>
      <c r="G39" t="s">
        <v>173</v>
      </c>
      <c r="H39" t="s">
        <v>259</v>
      </c>
      <c r="I39" t="s">
        <v>259</v>
      </c>
      <c r="J39" s="32" t="s">
        <v>260</v>
      </c>
      <c r="K39" s="31">
        <v>0.47</v>
      </c>
      <c r="L39" t="s">
        <v>259</v>
      </c>
      <c r="M39" t="s">
        <v>261</v>
      </c>
      <c r="N39" t="s">
        <v>259</v>
      </c>
      <c r="O39" t="s">
        <v>259</v>
      </c>
      <c r="Q39" s="46"/>
    </row>
    <row r="40" spans="1:17" x14ac:dyDescent="0.25">
      <c r="B40" s="40"/>
      <c r="C40" s="4" t="s">
        <v>212</v>
      </c>
      <c r="D40" s="6"/>
      <c r="E40" s="35">
        <v>62.3</v>
      </c>
      <c r="F40" s="33">
        <v>0.44</v>
      </c>
      <c r="G40" t="s">
        <v>173</v>
      </c>
      <c r="H40" t="s">
        <v>259</v>
      </c>
      <c r="I40" t="s">
        <v>259</v>
      </c>
      <c r="J40" s="32" t="s">
        <v>260</v>
      </c>
      <c r="K40" s="31">
        <v>0.47</v>
      </c>
      <c r="L40" t="s">
        <v>259</v>
      </c>
      <c r="M40" t="s">
        <v>261</v>
      </c>
      <c r="N40" t="s">
        <v>259</v>
      </c>
      <c r="O40" t="s">
        <v>259</v>
      </c>
      <c r="Q40" s="46"/>
    </row>
    <row r="41" spans="1:17" x14ac:dyDescent="0.25">
      <c r="B41" s="40">
        <v>5</v>
      </c>
      <c r="C41" s="4" t="s">
        <v>199</v>
      </c>
      <c r="D41" s="6"/>
      <c r="E41" s="35">
        <v>66.2</v>
      </c>
      <c r="F41" s="33">
        <v>0.51700000000000002</v>
      </c>
      <c r="G41" t="s">
        <v>173</v>
      </c>
      <c r="H41" t="s">
        <v>259</v>
      </c>
      <c r="I41" t="s">
        <v>259</v>
      </c>
      <c r="J41" s="32" t="s">
        <v>260</v>
      </c>
      <c r="K41" s="31">
        <v>0.48</v>
      </c>
      <c r="L41" t="s">
        <v>259</v>
      </c>
      <c r="M41" s="32" t="s">
        <v>260</v>
      </c>
      <c r="N41" t="s">
        <v>259</v>
      </c>
      <c r="O41" t="s">
        <v>259</v>
      </c>
      <c r="Q41" s="46"/>
    </row>
    <row r="42" spans="1:17" x14ac:dyDescent="0.25">
      <c r="B42" s="40"/>
      <c r="C42" s="4" t="s">
        <v>213</v>
      </c>
      <c r="D42" s="6"/>
      <c r="E42" s="35">
        <v>66.2</v>
      </c>
      <c r="F42" s="33">
        <v>0.50600000000000001</v>
      </c>
      <c r="G42" t="s">
        <v>173</v>
      </c>
      <c r="H42" t="s">
        <v>259</v>
      </c>
      <c r="I42" t="s">
        <v>259</v>
      </c>
      <c r="J42" s="32" t="s">
        <v>260</v>
      </c>
      <c r="K42" s="31">
        <v>0.48</v>
      </c>
      <c r="L42" t="s">
        <v>259</v>
      </c>
      <c r="M42" s="32" t="s">
        <v>260</v>
      </c>
      <c r="N42" t="s">
        <v>259</v>
      </c>
      <c r="O42" t="s">
        <v>259</v>
      </c>
      <c r="Q42" s="46"/>
    </row>
    <row r="43" spans="1:17" x14ac:dyDescent="0.25">
      <c r="B43" s="40"/>
      <c r="C43" s="4" t="s">
        <v>200</v>
      </c>
      <c r="D43" s="6"/>
      <c r="E43" s="35">
        <v>71.400000000000006</v>
      </c>
      <c r="F43" s="33">
        <v>0.56299999999999994</v>
      </c>
      <c r="G43" t="s">
        <v>173</v>
      </c>
      <c r="H43" t="s">
        <v>259</v>
      </c>
      <c r="I43" t="s">
        <v>259</v>
      </c>
      <c r="J43" s="32" t="s">
        <v>260</v>
      </c>
      <c r="K43" s="31">
        <v>0.47</v>
      </c>
      <c r="L43" t="s">
        <v>259</v>
      </c>
      <c r="M43" s="32" t="s">
        <v>260</v>
      </c>
      <c r="N43" t="s">
        <v>259</v>
      </c>
      <c r="O43" t="s">
        <v>259</v>
      </c>
      <c r="Q43" s="46"/>
    </row>
    <row r="44" spans="1:17" x14ac:dyDescent="0.25">
      <c r="B44" s="40"/>
      <c r="C44" s="4" t="s">
        <v>214</v>
      </c>
      <c r="D44" s="6"/>
      <c r="E44" s="35">
        <v>71.400000000000006</v>
      </c>
      <c r="F44" s="33">
        <v>0.55000000000000004</v>
      </c>
      <c r="G44" t="s">
        <v>173</v>
      </c>
      <c r="H44" t="s">
        <v>259</v>
      </c>
      <c r="I44" t="s">
        <v>259</v>
      </c>
      <c r="J44" s="32" t="s">
        <v>260</v>
      </c>
      <c r="K44" s="31">
        <v>0.47</v>
      </c>
      <c r="L44" t="s">
        <v>259</v>
      </c>
      <c r="M44" s="32" t="s">
        <v>260</v>
      </c>
      <c r="N44" t="s">
        <v>259</v>
      </c>
      <c r="O44" t="s">
        <v>259</v>
      </c>
      <c r="Q44" s="46"/>
    </row>
    <row r="45" spans="1:17" x14ac:dyDescent="0.25">
      <c r="B45" s="40"/>
      <c r="C45" s="4" t="s">
        <v>201</v>
      </c>
      <c r="D45" s="6"/>
      <c r="E45" s="35">
        <v>51.2</v>
      </c>
      <c r="F45" s="33">
        <v>0.41399999999999998</v>
      </c>
      <c r="G45" t="s">
        <v>173</v>
      </c>
      <c r="H45" t="s">
        <v>259</v>
      </c>
      <c r="I45" t="s">
        <v>259</v>
      </c>
      <c r="J45" s="32" t="s">
        <v>260</v>
      </c>
      <c r="K45" s="31">
        <v>0.48</v>
      </c>
      <c r="L45" t="s">
        <v>259</v>
      </c>
      <c r="M45" t="s">
        <v>261</v>
      </c>
      <c r="N45" t="s">
        <v>259</v>
      </c>
      <c r="O45" t="s">
        <v>259</v>
      </c>
      <c r="Q45" s="46"/>
    </row>
    <row r="46" spans="1:17" x14ac:dyDescent="0.25">
      <c r="B46" s="40"/>
      <c r="C46" s="4" t="s">
        <v>215</v>
      </c>
      <c r="D46" s="6"/>
      <c r="E46" s="35">
        <v>51.2</v>
      </c>
      <c r="F46" s="33">
        <v>0.40699999999999997</v>
      </c>
      <c r="G46" t="s">
        <v>173</v>
      </c>
      <c r="H46" t="s">
        <v>259</v>
      </c>
      <c r="I46" t="s">
        <v>259</v>
      </c>
      <c r="J46" s="32" t="s">
        <v>260</v>
      </c>
      <c r="K46" s="31">
        <v>0.49</v>
      </c>
      <c r="L46" t="s">
        <v>259</v>
      </c>
      <c r="M46" t="s">
        <v>261</v>
      </c>
      <c r="N46" t="s">
        <v>259</v>
      </c>
      <c r="O46" t="s">
        <v>259</v>
      </c>
      <c r="Q46" s="46"/>
    </row>
    <row r="47" spans="1:17" x14ac:dyDescent="0.25">
      <c r="A47" s="7" t="s">
        <v>17</v>
      </c>
      <c r="B47" s="4">
        <v>8</v>
      </c>
      <c r="C47" s="4"/>
      <c r="D47" s="6" t="s">
        <v>11</v>
      </c>
    </row>
    <row r="48" spans="1:17" x14ac:dyDescent="0.25">
      <c r="B48" s="4"/>
      <c r="C48" s="15" t="s">
        <v>216</v>
      </c>
      <c r="D48" s="6"/>
      <c r="E48" s="35">
        <v>64.7</v>
      </c>
      <c r="F48" s="33">
        <v>0.38700000000000001</v>
      </c>
      <c r="G48" t="s">
        <v>256</v>
      </c>
      <c r="H48" s="32" t="s">
        <v>260</v>
      </c>
      <c r="I48" t="s">
        <v>259</v>
      </c>
      <c r="J48" s="32" t="s">
        <v>260</v>
      </c>
      <c r="K48" s="31">
        <v>0.45</v>
      </c>
      <c r="L48" s="32" t="s">
        <v>260</v>
      </c>
      <c r="M48" t="s">
        <v>261</v>
      </c>
      <c r="N48" t="s">
        <v>259</v>
      </c>
      <c r="O48" t="s">
        <v>261</v>
      </c>
      <c r="Q48" s="45" t="s">
        <v>276</v>
      </c>
    </row>
    <row r="49" spans="1:17" x14ac:dyDescent="0.25">
      <c r="B49" s="4"/>
      <c r="C49" s="15" t="s">
        <v>224</v>
      </c>
      <c r="D49" s="6"/>
      <c r="E49" s="35">
        <v>64.7</v>
      </c>
      <c r="F49" s="33">
        <v>0.377</v>
      </c>
      <c r="G49" t="s">
        <v>256</v>
      </c>
      <c r="H49" s="32" t="s">
        <v>260</v>
      </c>
      <c r="I49" t="s">
        <v>259</v>
      </c>
      <c r="J49" s="32" t="s">
        <v>260</v>
      </c>
      <c r="K49" s="31">
        <v>0.45</v>
      </c>
      <c r="L49" s="32" t="s">
        <v>260</v>
      </c>
      <c r="M49" t="s">
        <v>261</v>
      </c>
      <c r="N49" t="s">
        <v>259</v>
      </c>
      <c r="O49" t="s">
        <v>261</v>
      </c>
      <c r="Q49" s="46"/>
    </row>
    <row r="50" spans="1:17" x14ac:dyDescent="0.25">
      <c r="B50" s="4"/>
      <c r="C50" s="4" t="s">
        <v>218</v>
      </c>
      <c r="D50" s="6"/>
      <c r="E50" s="35">
        <v>78.5</v>
      </c>
      <c r="F50" s="33">
        <v>0.23300000000000001</v>
      </c>
      <c r="G50" t="s">
        <v>256</v>
      </c>
      <c r="H50" s="32" t="s">
        <v>260</v>
      </c>
      <c r="I50" t="s">
        <v>259</v>
      </c>
      <c r="J50" s="32" t="s">
        <v>260</v>
      </c>
      <c r="K50" s="31">
        <v>0.45</v>
      </c>
      <c r="L50" s="32" t="s">
        <v>260</v>
      </c>
      <c r="M50" t="s">
        <v>259</v>
      </c>
      <c r="N50" t="s">
        <v>259</v>
      </c>
      <c r="O50" t="s">
        <v>261</v>
      </c>
      <c r="Q50" s="46"/>
    </row>
    <row r="51" spans="1:17" x14ac:dyDescent="0.25">
      <c r="B51" s="4"/>
      <c r="C51" s="4" t="s">
        <v>226</v>
      </c>
      <c r="D51" s="6"/>
      <c r="E51" s="35">
        <v>78.5</v>
      </c>
      <c r="F51" s="33">
        <v>0.28499999999999998</v>
      </c>
      <c r="G51" t="s">
        <v>256</v>
      </c>
      <c r="H51" s="32" t="s">
        <v>260</v>
      </c>
      <c r="I51" t="s">
        <v>259</v>
      </c>
      <c r="J51" s="32" t="s">
        <v>260</v>
      </c>
      <c r="K51" s="31">
        <v>0.45</v>
      </c>
      <c r="L51" s="32" t="s">
        <v>260</v>
      </c>
      <c r="M51" t="s">
        <v>259</v>
      </c>
      <c r="N51" t="s">
        <v>259</v>
      </c>
      <c r="O51" t="s">
        <v>261</v>
      </c>
      <c r="Q51" s="46"/>
    </row>
    <row r="52" spans="1:17" x14ac:dyDescent="0.25">
      <c r="B52" s="4"/>
      <c r="C52" s="4" t="s">
        <v>219</v>
      </c>
      <c r="D52" s="6"/>
      <c r="E52" s="35">
        <v>61.6</v>
      </c>
      <c r="F52" s="33">
        <v>0.26800000000000002</v>
      </c>
      <c r="G52" t="s">
        <v>256</v>
      </c>
      <c r="H52" s="32" t="s">
        <v>260</v>
      </c>
      <c r="I52" t="s">
        <v>259</v>
      </c>
      <c r="J52" s="32" t="s">
        <v>260</v>
      </c>
      <c r="K52" s="31">
        <v>0.46</v>
      </c>
      <c r="L52" s="32" t="s">
        <v>260</v>
      </c>
      <c r="M52" t="s">
        <v>259</v>
      </c>
      <c r="N52" t="s">
        <v>259</v>
      </c>
      <c r="O52" t="s">
        <v>261</v>
      </c>
      <c r="Q52" s="46"/>
    </row>
    <row r="53" spans="1:17" x14ac:dyDescent="0.25">
      <c r="B53" s="4"/>
      <c r="C53" s="4" t="s">
        <v>227</v>
      </c>
      <c r="D53" s="6"/>
      <c r="E53" s="35">
        <v>61.6</v>
      </c>
      <c r="F53" s="33">
        <v>0.32900000000000001</v>
      </c>
      <c r="G53" t="s">
        <v>256</v>
      </c>
      <c r="H53" s="32" t="s">
        <v>260</v>
      </c>
      <c r="I53" t="s">
        <v>259</v>
      </c>
      <c r="J53" s="32" t="s">
        <v>260</v>
      </c>
      <c r="K53" s="31">
        <v>0.46</v>
      </c>
      <c r="L53" s="32" t="s">
        <v>260</v>
      </c>
      <c r="M53" t="s">
        <v>261</v>
      </c>
      <c r="N53" t="s">
        <v>259</v>
      </c>
      <c r="O53" t="s">
        <v>261</v>
      </c>
      <c r="Q53" s="46"/>
    </row>
    <row r="54" spans="1:17" x14ac:dyDescent="0.25">
      <c r="B54" s="4"/>
      <c r="C54" s="4" t="s">
        <v>220</v>
      </c>
      <c r="D54" s="6"/>
      <c r="E54" s="35">
        <v>59.9</v>
      </c>
      <c r="F54" s="33">
        <v>0.501</v>
      </c>
      <c r="G54" t="s">
        <v>256</v>
      </c>
      <c r="H54" s="32" t="s">
        <v>260</v>
      </c>
      <c r="I54" t="s">
        <v>259</v>
      </c>
      <c r="J54" s="32" t="s">
        <v>260</v>
      </c>
      <c r="K54" s="31">
        <v>0.47</v>
      </c>
      <c r="L54" s="32" t="s">
        <v>260</v>
      </c>
      <c r="M54" t="s">
        <v>259</v>
      </c>
      <c r="N54" t="s">
        <v>259</v>
      </c>
      <c r="O54" t="s">
        <v>259</v>
      </c>
      <c r="Q54" s="46"/>
    </row>
    <row r="55" spans="1:17" x14ac:dyDescent="0.25">
      <c r="B55" s="4"/>
      <c r="C55" s="4" t="s">
        <v>228</v>
      </c>
      <c r="D55" s="6"/>
      <c r="E55" s="35">
        <v>59.9</v>
      </c>
      <c r="F55" s="33">
        <v>0.52400000000000002</v>
      </c>
      <c r="G55" t="s">
        <v>256</v>
      </c>
      <c r="H55" s="32" t="s">
        <v>260</v>
      </c>
      <c r="I55" t="s">
        <v>259</v>
      </c>
      <c r="J55" s="32" t="s">
        <v>260</v>
      </c>
      <c r="K55" s="31">
        <v>0.47</v>
      </c>
      <c r="L55" s="32" t="s">
        <v>260</v>
      </c>
      <c r="M55" t="s">
        <v>259</v>
      </c>
      <c r="N55" t="s">
        <v>259</v>
      </c>
      <c r="O55" t="s">
        <v>259</v>
      </c>
      <c r="Q55" s="46"/>
    </row>
    <row r="56" spans="1:17" x14ac:dyDescent="0.25">
      <c r="B56" s="4"/>
      <c r="C56" s="4" t="s">
        <v>222</v>
      </c>
      <c r="D56" s="6"/>
      <c r="E56" s="35">
        <v>63.8</v>
      </c>
      <c r="F56" s="33">
        <v>0.33300000000000002</v>
      </c>
      <c r="G56" t="s">
        <v>256</v>
      </c>
      <c r="H56" s="32" t="s">
        <v>260</v>
      </c>
      <c r="I56" t="s">
        <v>259</v>
      </c>
      <c r="J56" t="s">
        <v>261</v>
      </c>
      <c r="K56" s="31">
        <v>0.47</v>
      </c>
      <c r="L56" s="32" t="s">
        <v>260</v>
      </c>
      <c r="M56" t="s">
        <v>261</v>
      </c>
      <c r="N56" t="s">
        <v>259</v>
      </c>
      <c r="O56" t="s">
        <v>259</v>
      </c>
      <c r="Q56" s="46"/>
    </row>
    <row r="57" spans="1:17" x14ac:dyDescent="0.25">
      <c r="B57" s="4"/>
      <c r="C57" s="4" t="s">
        <v>230</v>
      </c>
      <c r="D57" s="6"/>
      <c r="E57" s="35">
        <v>63.8</v>
      </c>
      <c r="F57" s="33">
        <v>0.36099999999999999</v>
      </c>
      <c r="G57" t="s">
        <v>256</v>
      </c>
      <c r="H57" s="32" t="s">
        <v>260</v>
      </c>
      <c r="I57" t="s">
        <v>259</v>
      </c>
      <c r="J57" t="s">
        <v>261</v>
      </c>
      <c r="K57" s="31">
        <v>0.47</v>
      </c>
      <c r="L57" s="32" t="s">
        <v>260</v>
      </c>
      <c r="M57" t="s">
        <v>261</v>
      </c>
      <c r="N57" t="s">
        <v>259</v>
      </c>
      <c r="O57" t="s">
        <v>259</v>
      </c>
      <c r="Q57" s="46"/>
    </row>
    <row r="58" spans="1:17" x14ac:dyDescent="0.25">
      <c r="A58" s="7" t="s">
        <v>17</v>
      </c>
      <c r="B58" s="4">
        <v>8</v>
      </c>
      <c r="C58" s="4"/>
      <c r="D58" s="6" t="s">
        <v>11</v>
      </c>
      <c r="H58" s="14"/>
      <c r="L58" s="14"/>
      <c r="Q58" s="46"/>
    </row>
    <row r="59" spans="1:17" x14ac:dyDescent="0.25">
      <c r="A59" s="29" t="s">
        <v>20</v>
      </c>
      <c r="B59" s="4"/>
      <c r="C59" s="15" t="s">
        <v>232</v>
      </c>
      <c r="D59" s="6"/>
      <c r="E59" s="35">
        <v>57.8</v>
      </c>
      <c r="F59" s="33">
        <v>0.42</v>
      </c>
      <c r="G59" t="s">
        <v>256</v>
      </c>
      <c r="H59" s="32" t="s">
        <v>260</v>
      </c>
      <c r="I59" t="s">
        <v>259</v>
      </c>
      <c r="J59" t="s">
        <v>261</v>
      </c>
      <c r="K59" s="31">
        <v>0.47</v>
      </c>
      <c r="L59" s="32" t="s">
        <v>260</v>
      </c>
      <c r="M59" t="s">
        <v>261</v>
      </c>
      <c r="N59" t="s">
        <v>259</v>
      </c>
      <c r="O59" t="s">
        <v>261</v>
      </c>
      <c r="Q59" s="46"/>
    </row>
    <row r="60" spans="1:17" x14ac:dyDescent="0.25">
      <c r="A60" s="30"/>
      <c r="B60" s="4"/>
      <c r="C60" s="15" t="s">
        <v>240</v>
      </c>
      <c r="D60" s="6"/>
      <c r="E60" s="35">
        <v>57.8</v>
      </c>
      <c r="F60" s="33">
        <v>0.40699999999999997</v>
      </c>
      <c r="G60" t="s">
        <v>256</v>
      </c>
      <c r="H60" s="32" t="s">
        <v>260</v>
      </c>
      <c r="I60" t="s">
        <v>259</v>
      </c>
      <c r="J60" t="s">
        <v>261</v>
      </c>
      <c r="K60" s="31">
        <v>0.47</v>
      </c>
      <c r="L60" s="32" t="s">
        <v>260</v>
      </c>
      <c r="M60" t="s">
        <v>261</v>
      </c>
      <c r="N60" t="s">
        <v>259</v>
      </c>
      <c r="O60" t="s">
        <v>261</v>
      </c>
      <c r="Q60" s="46"/>
    </row>
    <row r="61" spans="1:17" x14ac:dyDescent="0.25">
      <c r="B61" s="4"/>
      <c r="C61" s="4" t="s">
        <v>234</v>
      </c>
      <c r="D61" s="6"/>
      <c r="E61" s="35">
        <v>51</v>
      </c>
      <c r="F61" s="33">
        <v>0.26400000000000001</v>
      </c>
      <c r="G61" t="s">
        <v>256</v>
      </c>
      <c r="H61" s="32" t="s">
        <v>260</v>
      </c>
      <c r="I61" t="s">
        <v>259</v>
      </c>
      <c r="J61" t="s">
        <v>261</v>
      </c>
      <c r="K61" s="31">
        <v>0.47</v>
      </c>
      <c r="L61" s="32" t="s">
        <v>260</v>
      </c>
      <c r="M61" t="s">
        <v>259</v>
      </c>
      <c r="N61" t="s">
        <v>259</v>
      </c>
      <c r="O61" t="s">
        <v>261</v>
      </c>
      <c r="Q61" s="46"/>
    </row>
    <row r="62" spans="1:17" x14ac:dyDescent="0.25">
      <c r="B62" s="4"/>
      <c r="C62" s="4" t="s">
        <v>246</v>
      </c>
      <c r="D62" s="6"/>
      <c r="E62" s="35">
        <v>51</v>
      </c>
      <c r="F62" s="33">
        <v>0.33100000000000002</v>
      </c>
      <c r="G62" t="s">
        <v>256</v>
      </c>
      <c r="H62" s="32" t="s">
        <v>260</v>
      </c>
      <c r="I62" t="s">
        <v>259</v>
      </c>
      <c r="J62" t="s">
        <v>261</v>
      </c>
      <c r="K62" s="31">
        <v>0.47</v>
      </c>
      <c r="L62" s="32" t="s">
        <v>260</v>
      </c>
      <c r="M62" t="s">
        <v>261</v>
      </c>
      <c r="N62" t="s">
        <v>259</v>
      </c>
      <c r="O62" t="s">
        <v>259</v>
      </c>
      <c r="Q62" s="46"/>
    </row>
    <row r="63" spans="1:17" x14ac:dyDescent="0.25">
      <c r="B63" s="4"/>
      <c r="C63" s="4" t="s">
        <v>235</v>
      </c>
      <c r="D63" s="6"/>
      <c r="E63" s="35">
        <v>57.6</v>
      </c>
      <c r="F63" s="33">
        <v>0.157</v>
      </c>
      <c r="G63" t="s">
        <v>256</v>
      </c>
      <c r="H63" s="32" t="s">
        <v>260</v>
      </c>
      <c r="I63" t="s">
        <v>259</v>
      </c>
      <c r="J63" t="s">
        <v>261</v>
      </c>
      <c r="K63" s="31">
        <v>0.47</v>
      </c>
      <c r="L63" s="32" t="s">
        <v>260</v>
      </c>
      <c r="M63" t="s">
        <v>259</v>
      </c>
      <c r="N63" t="s">
        <v>259</v>
      </c>
      <c r="O63" t="s">
        <v>261</v>
      </c>
      <c r="Q63" s="46"/>
    </row>
    <row r="64" spans="1:17" x14ac:dyDescent="0.25">
      <c r="B64" s="4"/>
      <c r="C64" s="4" t="s">
        <v>247</v>
      </c>
      <c r="D64" s="6"/>
      <c r="E64" s="35">
        <v>57.6</v>
      </c>
      <c r="F64" s="33">
        <v>0.191</v>
      </c>
      <c r="G64" t="s">
        <v>256</v>
      </c>
      <c r="H64" s="32" t="s">
        <v>260</v>
      </c>
      <c r="I64" t="s">
        <v>259</v>
      </c>
      <c r="J64" t="s">
        <v>261</v>
      </c>
      <c r="K64" s="31">
        <v>0.47</v>
      </c>
      <c r="L64" s="32" t="s">
        <v>260</v>
      </c>
      <c r="M64" t="s">
        <v>259</v>
      </c>
      <c r="N64" t="s">
        <v>259</v>
      </c>
      <c r="O64" t="s">
        <v>261</v>
      </c>
      <c r="Q64" s="46"/>
    </row>
    <row r="65" spans="1:17" x14ac:dyDescent="0.25">
      <c r="B65" s="4"/>
      <c r="C65" s="4" t="s">
        <v>236</v>
      </c>
      <c r="D65" s="6"/>
      <c r="E65" s="35">
        <v>50</v>
      </c>
      <c r="F65" s="33">
        <v>0.20100000000000001</v>
      </c>
      <c r="G65" t="s">
        <v>256</v>
      </c>
      <c r="H65" s="32" t="s">
        <v>260</v>
      </c>
      <c r="I65" t="s">
        <v>259</v>
      </c>
      <c r="J65" t="s">
        <v>261</v>
      </c>
      <c r="K65" s="31">
        <v>0.47</v>
      </c>
      <c r="L65" s="32" t="s">
        <v>260</v>
      </c>
      <c r="M65" t="s">
        <v>259</v>
      </c>
      <c r="N65" t="s">
        <v>259</v>
      </c>
      <c r="O65" t="s">
        <v>261</v>
      </c>
      <c r="Q65" s="46"/>
    </row>
    <row r="66" spans="1:17" x14ac:dyDescent="0.25">
      <c r="B66" s="4"/>
      <c r="C66" s="4" t="s">
        <v>248</v>
      </c>
      <c r="D66" s="6"/>
      <c r="E66" s="35">
        <v>50</v>
      </c>
      <c r="F66" s="33">
        <v>0.21199999999999999</v>
      </c>
      <c r="G66" t="s">
        <v>256</v>
      </c>
      <c r="H66" s="32" t="s">
        <v>260</v>
      </c>
      <c r="I66" t="s">
        <v>259</v>
      </c>
      <c r="J66" t="s">
        <v>261</v>
      </c>
      <c r="K66" s="31">
        <v>0.47</v>
      </c>
      <c r="L66" s="32" t="s">
        <v>260</v>
      </c>
      <c r="M66" t="s">
        <v>259</v>
      </c>
      <c r="N66" t="s">
        <v>259</v>
      </c>
      <c r="O66" t="s">
        <v>261</v>
      </c>
      <c r="Q66" s="46"/>
    </row>
    <row r="67" spans="1:17" x14ac:dyDescent="0.25">
      <c r="B67" s="4"/>
      <c r="C67" s="4" t="s">
        <v>238</v>
      </c>
      <c r="D67" s="6"/>
      <c r="E67" s="35">
        <v>58.7</v>
      </c>
      <c r="F67" s="33">
        <v>0.13100000000000001</v>
      </c>
      <c r="G67" t="s">
        <v>256</v>
      </c>
      <c r="H67" s="32" t="s">
        <v>260</v>
      </c>
      <c r="I67" t="s">
        <v>259</v>
      </c>
      <c r="J67" t="s">
        <v>261</v>
      </c>
      <c r="K67" s="31">
        <v>0.45</v>
      </c>
      <c r="L67" s="32" t="s">
        <v>260</v>
      </c>
      <c r="M67" t="s">
        <v>259</v>
      </c>
      <c r="N67" t="s">
        <v>259</v>
      </c>
      <c r="O67" t="s">
        <v>261</v>
      </c>
      <c r="Q67" s="46"/>
    </row>
    <row r="68" spans="1:17" x14ac:dyDescent="0.25">
      <c r="B68" s="4"/>
      <c r="C68" s="4" t="s">
        <v>250</v>
      </c>
      <c r="D68" s="6"/>
      <c r="E68" s="35">
        <v>58.7</v>
      </c>
      <c r="F68" s="33">
        <v>0.14499999999999999</v>
      </c>
      <c r="G68" t="s">
        <v>256</v>
      </c>
      <c r="H68" s="32" t="s">
        <v>260</v>
      </c>
      <c r="I68" t="s">
        <v>259</v>
      </c>
      <c r="J68" t="s">
        <v>261</v>
      </c>
      <c r="K68" s="31">
        <v>0.45</v>
      </c>
      <c r="L68" s="32" t="s">
        <v>260</v>
      </c>
      <c r="M68" t="s">
        <v>259</v>
      </c>
      <c r="N68" t="s">
        <v>259</v>
      </c>
      <c r="O68" t="s">
        <v>261</v>
      </c>
      <c r="Q68" s="46"/>
    </row>
    <row r="69" spans="1:17" x14ac:dyDescent="0.25">
      <c r="B69" s="4"/>
      <c r="C69" s="4" t="s">
        <v>239</v>
      </c>
      <c r="D69" s="6"/>
      <c r="E69" s="35">
        <v>50.2</v>
      </c>
      <c r="F69" s="33">
        <v>0.14799999999999999</v>
      </c>
      <c r="G69" t="s">
        <v>256</v>
      </c>
      <c r="H69" s="32" t="s">
        <v>260</v>
      </c>
      <c r="I69" t="s">
        <v>259</v>
      </c>
      <c r="J69" t="s">
        <v>261</v>
      </c>
      <c r="K69" s="31">
        <v>0.46</v>
      </c>
      <c r="L69" s="32" t="s">
        <v>260</v>
      </c>
      <c r="M69" t="s">
        <v>259</v>
      </c>
      <c r="N69" t="s">
        <v>259</v>
      </c>
      <c r="O69" t="s">
        <v>259</v>
      </c>
      <c r="Q69" s="46"/>
    </row>
    <row r="70" spans="1:17" x14ac:dyDescent="0.25">
      <c r="B70" s="4"/>
      <c r="C70" s="4" t="s">
        <v>251</v>
      </c>
      <c r="D70" s="6"/>
      <c r="E70" s="35">
        <v>50.2</v>
      </c>
      <c r="F70" s="33">
        <v>0.184</v>
      </c>
      <c r="G70" t="s">
        <v>256</v>
      </c>
      <c r="H70" s="32" t="s">
        <v>260</v>
      </c>
      <c r="I70" t="s">
        <v>259</v>
      </c>
      <c r="J70" t="s">
        <v>261</v>
      </c>
      <c r="K70" s="31">
        <v>0.46</v>
      </c>
      <c r="L70" s="32" t="s">
        <v>260</v>
      </c>
      <c r="M70" t="s">
        <v>259</v>
      </c>
      <c r="N70" t="s">
        <v>259</v>
      </c>
      <c r="O70" t="s">
        <v>261</v>
      </c>
      <c r="Q70" s="46"/>
    </row>
    <row r="71" spans="1:17" x14ac:dyDescent="0.25">
      <c r="A71" t="s">
        <v>28</v>
      </c>
      <c r="B71" s="4">
        <v>2</v>
      </c>
      <c r="C71" s="4"/>
      <c r="D71" s="13" t="s">
        <v>31</v>
      </c>
    </row>
    <row r="72" spans="1:17" x14ac:dyDescent="0.25">
      <c r="B72" s="40">
        <v>1</v>
      </c>
      <c r="C72" s="4" t="s">
        <v>241</v>
      </c>
      <c r="D72" s="13"/>
      <c r="E72" s="35">
        <v>83.4</v>
      </c>
      <c r="F72" s="33">
        <v>0.23300000000000001</v>
      </c>
      <c r="G72" t="s">
        <v>257</v>
      </c>
      <c r="H72" s="3" t="s">
        <v>259</v>
      </c>
      <c r="I72" t="s">
        <v>259</v>
      </c>
      <c r="J72" t="s">
        <v>261</v>
      </c>
      <c r="K72" s="31">
        <v>0.55000000000000004</v>
      </c>
      <c r="L72" s="3" t="s">
        <v>259</v>
      </c>
      <c r="M72" t="s">
        <v>259</v>
      </c>
      <c r="N72" t="s">
        <v>259</v>
      </c>
      <c r="O72" s="32" t="s">
        <v>260</v>
      </c>
      <c r="Q72" s="45" t="s">
        <v>278</v>
      </c>
    </row>
    <row r="73" spans="1:17" x14ac:dyDescent="0.25">
      <c r="B73" s="40"/>
      <c r="C73" s="4" t="s">
        <v>252</v>
      </c>
      <c r="D73" s="13"/>
      <c r="E73" s="35">
        <v>83.4</v>
      </c>
      <c r="F73" s="33">
        <v>0.224</v>
      </c>
      <c r="G73" t="s">
        <v>257</v>
      </c>
      <c r="H73" s="3" t="s">
        <v>259</v>
      </c>
      <c r="I73" t="s">
        <v>259</v>
      </c>
      <c r="J73" t="s">
        <v>261</v>
      </c>
      <c r="K73" s="31">
        <v>0.55000000000000004</v>
      </c>
      <c r="L73" s="3" t="s">
        <v>259</v>
      </c>
      <c r="M73" t="s">
        <v>259</v>
      </c>
      <c r="N73" t="s">
        <v>259</v>
      </c>
      <c r="O73" s="32" t="s">
        <v>260</v>
      </c>
      <c r="Q73" s="46"/>
    </row>
    <row r="74" spans="1:17" x14ac:dyDescent="0.25">
      <c r="B74" s="40"/>
      <c r="C74" s="4" t="s">
        <v>244</v>
      </c>
      <c r="D74" s="13"/>
      <c r="E74" s="35">
        <v>113.5</v>
      </c>
      <c r="F74" s="33">
        <v>0.188</v>
      </c>
      <c r="G74" t="s">
        <v>257</v>
      </c>
      <c r="H74" s="3" t="s">
        <v>259</v>
      </c>
      <c r="I74" t="s">
        <v>259</v>
      </c>
      <c r="J74" t="s">
        <v>261</v>
      </c>
      <c r="K74" s="31">
        <v>0.54</v>
      </c>
      <c r="L74" s="3" t="s">
        <v>259</v>
      </c>
      <c r="M74" t="s">
        <v>259</v>
      </c>
      <c r="N74" t="s">
        <v>259</v>
      </c>
      <c r="O74" s="32" t="s">
        <v>260</v>
      </c>
      <c r="Q74" s="46"/>
    </row>
    <row r="75" spans="1:17" ht="108.75" customHeight="1" x14ac:dyDescent="0.25">
      <c r="B75" s="40"/>
      <c r="C75" s="4" t="s">
        <v>255</v>
      </c>
      <c r="D75" s="13"/>
      <c r="E75" s="35">
        <v>113.5</v>
      </c>
      <c r="F75" s="33">
        <v>0.18</v>
      </c>
      <c r="G75" t="s">
        <v>257</v>
      </c>
      <c r="H75" s="3" t="s">
        <v>259</v>
      </c>
      <c r="I75" t="s">
        <v>259</v>
      </c>
      <c r="J75" s="32" t="s">
        <v>260</v>
      </c>
      <c r="K75" s="31">
        <v>0.56000000000000005</v>
      </c>
      <c r="L75" s="3" t="s">
        <v>259</v>
      </c>
      <c r="M75" t="s">
        <v>259</v>
      </c>
      <c r="N75" t="s">
        <v>259</v>
      </c>
      <c r="O75" s="32" t="s">
        <v>260</v>
      </c>
      <c r="Q75" s="46"/>
    </row>
    <row r="76" spans="1:17" x14ac:dyDescent="0.25">
      <c r="A76" t="s">
        <v>21</v>
      </c>
      <c r="B76" s="4">
        <v>3</v>
      </c>
      <c r="C76" s="4"/>
      <c r="D76" s="9" t="s">
        <v>24</v>
      </c>
      <c r="L76" s="3"/>
    </row>
    <row r="77" spans="1:17" x14ac:dyDescent="0.25">
      <c r="B77" s="4" t="s">
        <v>267</v>
      </c>
      <c r="C77" s="4" t="s">
        <v>82</v>
      </c>
      <c r="D77" s="9"/>
      <c r="E77" s="35">
        <v>65.900000000000006</v>
      </c>
      <c r="F77" s="33">
        <v>0.81899999999999995</v>
      </c>
      <c r="G77" s="35" t="s">
        <v>263</v>
      </c>
      <c r="H77" s="3" t="s">
        <v>259</v>
      </c>
      <c r="I77" t="s">
        <v>259</v>
      </c>
      <c r="J77" t="s">
        <v>261</v>
      </c>
      <c r="K77" s="34">
        <v>0.39</v>
      </c>
      <c r="L77" s="3" t="s">
        <v>259</v>
      </c>
      <c r="M77" s="32" t="s">
        <v>260</v>
      </c>
      <c r="N77" t="s">
        <v>261</v>
      </c>
      <c r="O77" t="s">
        <v>261</v>
      </c>
      <c r="Q77" s="45" t="s">
        <v>280</v>
      </c>
    </row>
    <row r="78" spans="1:17" x14ac:dyDescent="0.25">
      <c r="B78" s="4" t="s">
        <v>270</v>
      </c>
      <c r="C78" s="4" t="s">
        <v>84</v>
      </c>
      <c r="D78" s="9"/>
      <c r="E78" s="35">
        <v>43.8</v>
      </c>
      <c r="F78" s="33">
        <v>0.25900000000000001</v>
      </c>
      <c r="G78" s="35" t="s">
        <v>263</v>
      </c>
      <c r="H78" s="3" t="s">
        <v>259</v>
      </c>
      <c r="I78" t="s">
        <v>259</v>
      </c>
      <c r="J78" t="s">
        <v>259</v>
      </c>
      <c r="K78" s="34">
        <v>0.42</v>
      </c>
      <c r="L78" s="3" t="s">
        <v>259</v>
      </c>
      <c r="M78" t="s">
        <v>259</v>
      </c>
      <c r="N78" t="s">
        <v>259</v>
      </c>
      <c r="O78" t="s">
        <v>259</v>
      </c>
      <c r="Q78" s="45"/>
    </row>
    <row r="79" spans="1:17" x14ac:dyDescent="0.25">
      <c r="B79" s="4" t="s">
        <v>272</v>
      </c>
      <c r="C79" s="4" t="s">
        <v>88</v>
      </c>
      <c r="D79" s="9"/>
      <c r="E79" s="35">
        <v>37.799999999999997</v>
      </c>
      <c r="F79" s="33">
        <v>5.7000000000000002E-2</v>
      </c>
      <c r="G79" s="35" t="s">
        <v>262</v>
      </c>
      <c r="H79" s="3" t="s">
        <v>259</v>
      </c>
      <c r="I79" t="s">
        <v>259</v>
      </c>
      <c r="J79" s="32" t="s">
        <v>260</v>
      </c>
      <c r="K79" s="34">
        <v>0.44</v>
      </c>
      <c r="L79" s="3" t="s">
        <v>259</v>
      </c>
      <c r="M79" t="s">
        <v>259</v>
      </c>
      <c r="N79" t="s">
        <v>261</v>
      </c>
      <c r="O79" t="s">
        <v>259</v>
      </c>
      <c r="Q79" s="45"/>
    </row>
    <row r="80" spans="1:17" x14ac:dyDescent="0.25">
      <c r="A80" t="s">
        <v>21</v>
      </c>
      <c r="B80" s="4">
        <v>4</v>
      </c>
      <c r="C80" s="4"/>
      <c r="D80" s="9" t="s">
        <v>24</v>
      </c>
      <c r="H80" s="3"/>
      <c r="K80" s="34"/>
      <c r="L80" s="3"/>
      <c r="Q80" s="45"/>
    </row>
    <row r="81" spans="1:17" x14ac:dyDescent="0.25">
      <c r="B81" s="4" t="s">
        <v>269</v>
      </c>
      <c r="C81" s="4" t="s">
        <v>92</v>
      </c>
      <c r="D81" s="9"/>
      <c r="E81" s="35">
        <v>57.6</v>
      </c>
      <c r="F81" s="33">
        <v>0.73599999999999999</v>
      </c>
      <c r="G81" s="35" t="s">
        <v>263</v>
      </c>
      <c r="H81" s="3" t="s">
        <v>259</v>
      </c>
      <c r="I81" t="s">
        <v>259</v>
      </c>
      <c r="J81" t="s">
        <v>259</v>
      </c>
      <c r="K81" s="34">
        <v>0.38</v>
      </c>
      <c r="L81" s="3" t="s">
        <v>259</v>
      </c>
      <c r="M81" s="32" t="s">
        <v>260</v>
      </c>
      <c r="N81" t="s">
        <v>261</v>
      </c>
      <c r="O81" t="s">
        <v>259</v>
      </c>
      <c r="Q81" s="45"/>
    </row>
    <row r="82" spans="1:17" x14ac:dyDescent="0.25">
      <c r="B82" s="4" t="s">
        <v>270</v>
      </c>
      <c r="C82" s="4" t="s">
        <v>93</v>
      </c>
      <c r="D82" s="9"/>
      <c r="E82" s="35">
        <v>52.8</v>
      </c>
      <c r="F82" s="33">
        <v>0.442</v>
      </c>
      <c r="G82" s="35" t="s">
        <v>263</v>
      </c>
      <c r="H82" s="3" t="s">
        <v>259</v>
      </c>
      <c r="I82" t="s">
        <v>259</v>
      </c>
      <c r="J82" t="s">
        <v>259</v>
      </c>
      <c r="K82" s="34">
        <v>0.41</v>
      </c>
      <c r="L82" s="3" t="s">
        <v>259</v>
      </c>
      <c r="M82" t="s">
        <v>261</v>
      </c>
      <c r="N82" t="s">
        <v>261</v>
      </c>
      <c r="O82" t="s">
        <v>259</v>
      </c>
      <c r="Q82" s="45"/>
    </row>
    <row r="83" spans="1:17" x14ac:dyDescent="0.25">
      <c r="B83" s="4" t="s">
        <v>271</v>
      </c>
      <c r="C83" s="4" t="s">
        <v>96</v>
      </c>
      <c r="D83" s="9"/>
      <c r="E83" s="35">
        <v>54.2</v>
      </c>
      <c r="F83" s="33">
        <v>6.2E-2</v>
      </c>
      <c r="G83" s="35" t="s">
        <v>262</v>
      </c>
      <c r="H83" s="3" t="s">
        <v>259</v>
      </c>
      <c r="I83" t="s">
        <v>259</v>
      </c>
      <c r="J83" s="32" t="s">
        <v>260</v>
      </c>
      <c r="K83" s="34">
        <v>0.42</v>
      </c>
      <c r="L83" s="3" t="s">
        <v>259</v>
      </c>
      <c r="M83" t="s">
        <v>259</v>
      </c>
      <c r="N83" t="s">
        <v>261</v>
      </c>
      <c r="O83" t="s">
        <v>259</v>
      </c>
      <c r="Q83" s="45"/>
    </row>
    <row r="84" spans="1:17" x14ac:dyDescent="0.25">
      <c r="B84" s="4" t="s">
        <v>272</v>
      </c>
      <c r="C84" s="4" t="s">
        <v>97</v>
      </c>
      <c r="D84" s="9"/>
      <c r="E84" s="35">
        <v>54.7</v>
      </c>
      <c r="F84" s="33">
        <v>6.2E-2</v>
      </c>
      <c r="G84" s="35" t="s">
        <v>262</v>
      </c>
      <c r="H84" s="3" t="s">
        <v>259</v>
      </c>
      <c r="I84" t="s">
        <v>259</v>
      </c>
      <c r="J84" s="32" t="s">
        <v>260</v>
      </c>
      <c r="K84" s="34">
        <v>0.42</v>
      </c>
      <c r="L84" s="3" t="s">
        <v>259</v>
      </c>
      <c r="M84" t="s">
        <v>259</v>
      </c>
      <c r="N84" t="s">
        <v>261</v>
      </c>
      <c r="O84" t="s">
        <v>259</v>
      </c>
      <c r="Q84" s="45"/>
    </row>
    <row r="85" spans="1:17" x14ac:dyDescent="0.25">
      <c r="A85" t="s">
        <v>26</v>
      </c>
      <c r="B85" s="4">
        <f xml:space="preserve"> 60 -12</f>
        <v>48</v>
      </c>
      <c r="C85" s="4"/>
      <c r="D85" s="9" t="s">
        <v>24</v>
      </c>
      <c r="H85" s="3"/>
      <c r="L85" s="3"/>
    </row>
    <row r="86" spans="1:17" x14ac:dyDescent="0.25">
      <c r="B86" s="4" t="s">
        <v>268</v>
      </c>
      <c r="C86" s="4" t="s">
        <v>101</v>
      </c>
      <c r="D86" s="9"/>
      <c r="E86" s="35">
        <v>11.8</v>
      </c>
      <c r="F86" s="33">
        <v>0.27600000000000002</v>
      </c>
      <c r="G86" s="35" t="s">
        <v>263</v>
      </c>
      <c r="H86" s="3" t="s">
        <v>259</v>
      </c>
      <c r="I86" t="s">
        <v>259</v>
      </c>
      <c r="J86" t="s">
        <v>259</v>
      </c>
      <c r="K86" s="34">
        <v>0.52</v>
      </c>
      <c r="L86" s="3" t="s">
        <v>259</v>
      </c>
      <c r="M86" t="s">
        <v>259</v>
      </c>
      <c r="N86" t="s">
        <v>259</v>
      </c>
      <c r="O86" t="s">
        <v>259</v>
      </c>
      <c r="Q86" s="47"/>
    </row>
    <row r="87" spans="1:17" x14ac:dyDescent="0.25">
      <c r="B87" s="4" t="s">
        <v>268</v>
      </c>
      <c r="C87" s="4" t="s">
        <v>105</v>
      </c>
      <c r="D87" s="9"/>
      <c r="E87" s="35">
        <v>13.8</v>
      </c>
      <c r="F87" s="33">
        <v>0.11799999999999999</v>
      </c>
      <c r="G87" s="35" t="s">
        <v>263</v>
      </c>
      <c r="H87" s="3" t="s">
        <v>259</v>
      </c>
      <c r="I87" t="s">
        <v>259</v>
      </c>
      <c r="J87" t="s">
        <v>259</v>
      </c>
      <c r="K87" s="34">
        <v>0.5</v>
      </c>
      <c r="L87" s="3" t="s">
        <v>259</v>
      </c>
      <c r="M87" t="s">
        <v>259</v>
      </c>
      <c r="N87" t="s">
        <v>259</v>
      </c>
      <c r="O87" t="s">
        <v>259</v>
      </c>
      <c r="Q87" s="47"/>
    </row>
    <row r="88" spans="1:17" x14ac:dyDescent="0.25">
      <c r="B88" s="4" t="s">
        <v>268</v>
      </c>
      <c r="C88" s="4" t="s">
        <v>109</v>
      </c>
      <c r="D88" s="9"/>
      <c r="E88" s="35">
        <v>16.399999999999999</v>
      </c>
      <c r="F88" s="33">
        <v>0.253</v>
      </c>
      <c r="G88" s="35" t="s">
        <v>263</v>
      </c>
      <c r="H88" s="3" t="s">
        <v>259</v>
      </c>
      <c r="I88" t="s">
        <v>259</v>
      </c>
      <c r="J88" t="s">
        <v>259</v>
      </c>
      <c r="K88" s="34">
        <v>0.54</v>
      </c>
      <c r="L88" s="3" t="s">
        <v>259</v>
      </c>
      <c r="M88" t="s">
        <v>259</v>
      </c>
      <c r="N88" t="s">
        <v>259</v>
      </c>
      <c r="O88" t="s">
        <v>259</v>
      </c>
      <c r="Q88" s="47"/>
    </row>
    <row r="89" spans="1:17" x14ac:dyDescent="0.25">
      <c r="B89" s="4" t="s">
        <v>268</v>
      </c>
      <c r="C89" s="4" t="s">
        <v>123</v>
      </c>
      <c r="D89" s="9"/>
      <c r="E89" s="35">
        <v>23.5</v>
      </c>
      <c r="F89" s="33">
        <v>0.19400000000000001</v>
      </c>
      <c r="G89" s="35" t="s">
        <v>263</v>
      </c>
      <c r="H89" s="3" t="s">
        <v>259</v>
      </c>
      <c r="I89" t="s">
        <v>259</v>
      </c>
      <c r="J89" t="s">
        <v>259</v>
      </c>
      <c r="K89" s="34">
        <v>0.55000000000000004</v>
      </c>
      <c r="L89" s="3" t="s">
        <v>259</v>
      </c>
      <c r="M89" t="s">
        <v>259</v>
      </c>
      <c r="N89" t="s">
        <v>259</v>
      </c>
      <c r="O89" t="s">
        <v>259</v>
      </c>
      <c r="Q89" s="47"/>
    </row>
    <row r="90" spans="1:17" x14ac:dyDescent="0.25">
      <c r="B90" s="4" t="s">
        <v>268</v>
      </c>
      <c r="C90" s="4" t="s">
        <v>125</v>
      </c>
      <c r="D90" s="9"/>
      <c r="E90" s="35">
        <v>22</v>
      </c>
      <c r="F90" s="33">
        <v>0.309</v>
      </c>
      <c r="G90" s="35" t="s">
        <v>263</v>
      </c>
      <c r="H90" s="3" t="s">
        <v>259</v>
      </c>
      <c r="I90" t="s">
        <v>259</v>
      </c>
      <c r="J90" t="s">
        <v>259</v>
      </c>
      <c r="K90" s="34">
        <v>0.56000000000000005</v>
      </c>
      <c r="L90" s="3" t="s">
        <v>259</v>
      </c>
      <c r="M90" t="s">
        <v>261</v>
      </c>
      <c r="N90" t="s">
        <v>259</v>
      </c>
      <c r="O90" t="s">
        <v>259</v>
      </c>
      <c r="Q90" s="47"/>
    </row>
    <row r="91" spans="1:17" x14ac:dyDescent="0.25">
      <c r="B91" s="4" t="s">
        <v>268</v>
      </c>
      <c r="C91" s="4" t="s">
        <v>127</v>
      </c>
      <c r="D91" s="9"/>
      <c r="E91" s="35">
        <v>16.5</v>
      </c>
      <c r="F91" s="33">
        <v>8.7999999999999995E-2</v>
      </c>
      <c r="G91" s="35" t="s">
        <v>263</v>
      </c>
      <c r="H91" s="3" t="s">
        <v>259</v>
      </c>
      <c r="I91" t="s">
        <v>259</v>
      </c>
      <c r="J91" t="s">
        <v>259</v>
      </c>
      <c r="K91" s="34">
        <v>0.5</v>
      </c>
      <c r="L91" s="3" t="s">
        <v>259</v>
      </c>
      <c r="M91" t="s">
        <v>259</v>
      </c>
      <c r="N91" t="s">
        <v>259</v>
      </c>
      <c r="O91" t="s">
        <v>259</v>
      </c>
      <c r="Q91" s="47"/>
    </row>
    <row r="92" spans="1:17" x14ac:dyDescent="0.25">
      <c r="B92" s="4" t="s">
        <v>268</v>
      </c>
      <c r="C92" s="4" t="s">
        <v>129</v>
      </c>
      <c r="D92" s="9"/>
      <c r="E92" s="35">
        <v>13.9</v>
      </c>
      <c r="F92" s="33">
        <v>0.33700000000000002</v>
      </c>
      <c r="G92" s="35" t="s">
        <v>263</v>
      </c>
      <c r="H92" s="3" t="s">
        <v>259</v>
      </c>
      <c r="I92" t="s">
        <v>259</v>
      </c>
      <c r="J92" t="s">
        <v>259</v>
      </c>
      <c r="K92" s="34">
        <v>0.55000000000000004</v>
      </c>
      <c r="L92" s="3" t="s">
        <v>259</v>
      </c>
      <c r="M92" t="s">
        <v>261</v>
      </c>
      <c r="N92" t="s">
        <v>259</v>
      </c>
      <c r="O92" t="s">
        <v>259</v>
      </c>
      <c r="Q92" s="47"/>
    </row>
    <row r="93" spans="1:17" x14ac:dyDescent="0.25">
      <c r="B93" s="4" t="s">
        <v>268</v>
      </c>
      <c r="C93" s="4" t="s">
        <v>133</v>
      </c>
      <c r="D93" s="9"/>
      <c r="E93" s="35">
        <v>11</v>
      </c>
      <c r="F93" s="33">
        <v>0.314</v>
      </c>
      <c r="G93" s="35" t="s">
        <v>263</v>
      </c>
      <c r="H93" s="3" t="s">
        <v>259</v>
      </c>
      <c r="I93" t="s">
        <v>259</v>
      </c>
      <c r="J93" t="s">
        <v>259</v>
      </c>
      <c r="K93" s="34">
        <v>0.5</v>
      </c>
      <c r="L93" s="3" t="s">
        <v>259</v>
      </c>
      <c r="M93" t="s">
        <v>261</v>
      </c>
      <c r="N93" t="s">
        <v>259</v>
      </c>
      <c r="O93" t="s">
        <v>259</v>
      </c>
      <c r="Q93" s="47"/>
    </row>
    <row r="94" spans="1:17" x14ac:dyDescent="0.25">
      <c r="B94" s="4" t="s">
        <v>268</v>
      </c>
      <c r="C94" s="4" t="s">
        <v>135</v>
      </c>
      <c r="D94" s="9"/>
      <c r="E94" s="35">
        <v>13</v>
      </c>
      <c r="F94" s="33">
        <v>4.8000000000000001E-2</v>
      </c>
      <c r="G94" s="35" t="s">
        <v>263</v>
      </c>
      <c r="H94" s="3" t="s">
        <v>259</v>
      </c>
      <c r="I94" t="s">
        <v>259</v>
      </c>
      <c r="J94" t="s">
        <v>259</v>
      </c>
      <c r="K94" s="34">
        <v>0.52</v>
      </c>
      <c r="L94" s="3" t="s">
        <v>259</v>
      </c>
      <c r="M94" t="s">
        <v>259</v>
      </c>
      <c r="N94" t="s">
        <v>259</v>
      </c>
      <c r="O94" t="s">
        <v>259</v>
      </c>
      <c r="Q94" s="47"/>
    </row>
    <row r="95" spans="1:17" x14ac:dyDescent="0.25">
      <c r="B95" s="4" t="s">
        <v>268</v>
      </c>
      <c r="C95" s="4" t="s">
        <v>137</v>
      </c>
      <c r="D95" s="9"/>
      <c r="E95" s="35">
        <v>11.5</v>
      </c>
      <c r="F95" s="33">
        <v>8.5999999999999993E-2</v>
      </c>
      <c r="G95" s="35" t="s">
        <v>263</v>
      </c>
      <c r="H95" s="3" t="s">
        <v>259</v>
      </c>
      <c r="I95" t="s">
        <v>259</v>
      </c>
      <c r="J95" t="s">
        <v>259</v>
      </c>
      <c r="K95" s="34">
        <v>0.51</v>
      </c>
      <c r="L95" s="3" t="s">
        <v>259</v>
      </c>
      <c r="M95" t="s">
        <v>259</v>
      </c>
      <c r="N95" t="s">
        <v>259</v>
      </c>
      <c r="O95" t="s">
        <v>259</v>
      </c>
      <c r="Q95" s="47"/>
    </row>
    <row r="96" spans="1:17" x14ac:dyDescent="0.25">
      <c r="B96" s="4" t="s">
        <v>268</v>
      </c>
      <c r="C96" s="4" t="s">
        <v>139</v>
      </c>
      <c r="D96" s="9"/>
      <c r="E96" s="35">
        <v>14.5</v>
      </c>
      <c r="F96" s="33">
        <v>7.0999999999999994E-2</v>
      </c>
      <c r="G96" s="35" t="s">
        <v>263</v>
      </c>
      <c r="H96" s="3" t="s">
        <v>259</v>
      </c>
      <c r="I96" t="s">
        <v>259</v>
      </c>
      <c r="J96" t="s">
        <v>259</v>
      </c>
      <c r="K96" s="34">
        <v>0.54</v>
      </c>
      <c r="L96" s="3" t="s">
        <v>259</v>
      </c>
      <c r="M96" t="s">
        <v>259</v>
      </c>
      <c r="N96" t="s">
        <v>259</v>
      </c>
      <c r="O96" t="s">
        <v>259</v>
      </c>
      <c r="Q96" s="47"/>
    </row>
    <row r="97" spans="2:17" x14ac:dyDescent="0.25">
      <c r="B97" s="4" t="s">
        <v>268</v>
      </c>
      <c r="C97" s="4" t="s">
        <v>141</v>
      </c>
      <c r="D97" s="9"/>
      <c r="E97" s="35">
        <v>19.8</v>
      </c>
      <c r="F97" s="33">
        <v>9.8000000000000004E-2</v>
      </c>
      <c r="G97" s="35" t="s">
        <v>263</v>
      </c>
      <c r="H97" s="3" t="s">
        <v>259</v>
      </c>
      <c r="I97" t="s">
        <v>259</v>
      </c>
      <c r="J97" t="s">
        <v>259</v>
      </c>
      <c r="K97" s="34">
        <v>0.52</v>
      </c>
      <c r="L97" s="3" t="s">
        <v>259</v>
      </c>
      <c r="M97" t="s">
        <v>259</v>
      </c>
      <c r="N97" t="s">
        <v>259</v>
      </c>
      <c r="O97" t="s">
        <v>259</v>
      </c>
      <c r="Q97" s="47"/>
    </row>
    <row r="98" spans="2:17" x14ac:dyDescent="0.25">
      <c r="B98" s="4" t="s">
        <v>267</v>
      </c>
      <c r="C98" s="4" t="s">
        <v>142</v>
      </c>
      <c r="D98" s="9"/>
      <c r="E98" s="35">
        <v>36.299999999999997</v>
      </c>
      <c r="F98" s="33">
        <v>1.4999999999999999E-2</v>
      </c>
      <c r="G98" s="35" t="s">
        <v>263</v>
      </c>
      <c r="H98" s="3" t="s">
        <v>259</v>
      </c>
      <c r="I98" t="s">
        <v>259</v>
      </c>
      <c r="J98" t="s">
        <v>259</v>
      </c>
      <c r="K98" s="34">
        <v>0.47</v>
      </c>
      <c r="L98" s="3" t="s">
        <v>259</v>
      </c>
      <c r="M98" t="s">
        <v>259</v>
      </c>
      <c r="N98" t="s">
        <v>259</v>
      </c>
      <c r="O98" t="s">
        <v>259</v>
      </c>
      <c r="Q98" s="47"/>
    </row>
    <row r="99" spans="2:17" x14ac:dyDescent="0.25">
      <c r="B99" s="4" t="s">
        <v>268</v>
      </c>
      <c r="C99" s="4" t="s">
        <v>145</v>
      </c>
      <c r="D99" s="9"/>
      <c r="E99" s="35">
        <v>19.399999999999999</v>
      </c>
      <c r="F99" s="33">
        <v>0.40699999999999997</v>
      </c>
      <c r="G99" s="35" t="s">
        <v>263</v>
      </c>
      <c r="H99" s="3" t="s">
        <v>259</v>
      </c>
      <c r="I99" t="s">
        <v>259</v>
      </c>
      <c r="J99" t="s">
        <v>259</v>
      </c>
      <c r="K99" s="34">
        <v>0.53</v>
      </c>
      <c r="L99" s="3" t="s">
        <v>259</v>
      </c>
      <c r="M99" t="s">
        <v>261</v>
      </c>
      <c r="N99" t="s">
        <v>259</v>
      </c>
      <c r="O99" t="s">
        <v>259</v>
      </c>
      <c r="Q99" s="47"/>
    </row>
    <row r="100" spans="2:17" x14ac:dyDescent="0.25">
      <c r="B100" s="4"/>
      <c r="C100" s="4"/>
    </row>
  </sheetData>
  <mergeCells count="18">
    <mergeCell ref="Q4:Q19"/>
    <mergeCell ref="A1:A2"/>
    <mergeCell ref="B1:B2"/>
    <mergeCell ref="C1:C2"/>
    <mergeCell ref="D1:D2"/>
    <mergeCell ref="G1:G2"/>
    <mergeCell ref="Q86:Q99"/>
    <mergeCell ref="B21:B24"/>
    <mergeCell ref="Q21:Q46"/>
    <mergeCell ref="B25:B30"/>
    <mergeCell ref="B31:B36"/>
    <mergeCell ref="B37:B40"/>
    <mergeCell ref="B41:B46"/>
    <mergeCell ref="Q48:Q70"/>
    <mergeCell ref="B72:B73"/>
    <mergeCell ref="Q72:Q75"/>
    <mergeCell ref="B74:B75"/>
    <mergeCell ref="Q77:Q8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templateName":"blankspreadsheet","templateDescription":"","enableDocumentContentUpdater":false,"version":"2.0"}]]></TemplafyTemplateConfiguration>
</file>

<file path=customXml/itemProps1.xml><?xml version="1.0" encoding="utf-8"?>
<ds:datastoreItem xmlns:ds="http://schemas.openxmlformats.org/officeDocument/2006/customXml" ds:itemID="{1598018C-8F6A-4CD9-B24B-043B88BB1647}">
  <ds:schemaRefs/>
</ds:datastoreItem>
</file>

<file path=customXml/itemProps2.xml><?xml version="1.0" encoding="utf-8"?>
<ds:datastoreItem xmlns:ds="http://schemas.openxmlformats.org/officeDocument/2006/customXml" ds:itemID="{DE586783-2700-4C39-BFBA-F026E6AE26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Cartilage</vt:lpstr>
      <vt:lpstr>fastQC</vt:lpstr>
      <vt:lpstr>filter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Saafi</dc:creator>
  <cp:lastModifiedBy>S. Saafi</cp:lastModifiedBy>
  <dcterms:created xsi:type="dcterms:W3CDTF">2023-01-17T09:52:22Z</dcterms:created>
  <dcterms:modified xsi:type="dcterms:W3CDTF">2023-03-06T12:33:17Z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erasmusmc</vt:lpwstr>
  </property>
  <property fmtid="{D5CDD505-2E9C-101B-9397-08002B2CF9AE}" pid="3" name="TemplafyTemplateId">
    <vt:lpwstr>638049558581124840</vt:lpwstr>
  </property>
  <property fmtid="{D5CDD505-2E9C-101B-9397-08002B2CF9AE}" pid="4" name="TemplafyUserProfileId">
    <vt:lpwstr>637979658535684032</vt:lpwstr>
  </property>
  <property fmtid="{D5CDD505-2E9C-101B-9397-08002B2CF9AE}" pid="5" name="TemplafyFromBlank">
    <vt:bool>true</vt:bool>
  </property>
</Properties>
</file>