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95" windowHeight="8445"/>
  </bookViews>
  <sheets>
    <sheet name="A Oct`17" sheetId="2" r:id="rId1"/>
    <sheet name="Hoja3" sheetId="3" r:id="rId2"/>
  </sheets>
  <calcPr calcId="125725"/>
</workbook>
</file>

<file path=xl/calcChain.xml><?xml version="1.0" encoding="utf-8"?>
<calcChain xmlns="http://schemas.openxmlformats.org/spreadsheetml/2006/main">
  <c r="H113" i="2"/>
  <c r="H110"/>
  <c r="H108"/>
  <c r="D105"/>
  <c r="D106"/>
  <c r="C107"/>
  <c r="D107" s="1"/>
  <c r="D104"/>
  <c r="C104"/>
  <c r="C101"/>
  <c r="D101" s="1"/>
  <c r="D98"/>
  <c r="C98"/>
  <c r="D93"/>
  <c r="D94"/>
  <c r="D95"/>
  <c r="C95"/>
  <c r="C92"/>
  <c r="D92" s="1"/>
  <c r="D89"/>
  <c r="C89"/>
  <c r="D86"/>
  <c r="D83"/>
  <c r="C83"/>
  <c r="D74"/>
  <c r="C80"/>
  <c r="D80" s="1"/>
  <c r="C77"/>
  <c r="D77" s="1"/>
  <c r="C71"/>
  <c r="D71" s="1"/>
  <c r="C68"/>
  <c r="D68" s="1"/>
  <c r="C65"/>
  <c r="D65" s="1"/>
  <c r="C62" l="1"/>
  <c r="D62" s="1"/>
  <c r="C59" l="1"/>
  <c r="D59" s="1"/>
  <c r="D57"/>
  <c r="D58"/>
  <c r="D54" l="1"/>
  <c r="D55"/>
  <c r="C56"/>
  <c r="D56" s="1"/>
  <c r="C53" l="1"/>
  <c r="D53" l="1"/>
  <c r="C50"/>
  <c r="C47"/>
  <c r="C44"/>
  <c r="D44" s="1"/>
  <c r="D45"/>
  <c r="D46"/>
  <c r="D47"/>
  <c r="D48"/>
  <c r="D49"/>
  <c r="D50"/>
  <c r="D51"/>
  <c r="D52"/>
  <c r="C41"/>
  <c r="D41" s="1"/>
  <c r="C38"/>
  <c r="D38" s="1"/>
  <c r="C35"/>
  <c r="D35" s="1"/>
  <c r="D32"/>
  <c r="C32"/>
  <c r="C29"/>
  <c r="D29" s="1"/>
  <c r="C26"/>
  <c r="D26" s="1"/>
  <c r="C23"/>
  <c r="D23" s="1"/>
  <c r="D20"/>
  <c r="C20"/>
  <c r="C17"/>
  <c r="D17" s="1"/>
  <c r="C14"/>
  <c r="C11"/>
  <c r="D11" s="1"/>
  <c r="F10"/>
  <c r="F9"/>
  <c r="F8"/>
  <c r="C8"/>
  <c r="E11" l="1"/>
  <c r="F11" s="1"/>
  <c r="F12" s="1"/>
  <c r="F13" s="1"/>
  <c r="F14" s="1"/>
  <c r="F15" s="1"/>
  <c r="F16" s="1"/>
  <c r="E17" l="1"/>
  <c r="F17" s="1"/>
  <c r="F18" s="1"/>
  <c r="F19" s="1"/>
  <c r="F20" l="1"/>
  <c r="F21" s="1"/>
  <c r="F22" s="1"/>
  <c r="E20"/>
  <c r="F23" l="1"/>
  <c r="F24" s="1"/>
  <c r="F25" s="1"/>
  <c r="E23"/>
  <c r="F26" l="1"/>
  <c r="F27" s="1"/>
  <c r="F28" s="1"/>
  <c r="E26"/>
  <c r="F29" l="1"/>
  <c r="F30" s="1"/>
  <c r="F31" s="1"/>
  <c r="E29"/>
  <c r="F32" l="1"/>
  <c r="F33" s="1"/>
  <c r="F34" s="1"/>
  <c r="E32"/>
  <c r="F35" l="1"/>
  <c r="F36" s="1"/>
  <c r="F37" s="1"/>
  <c r="E35"/>
  <c r="F38" l="1"/>
  <c r="F39" s="1"/>
  <c r="F40" s="1"/>
  <c r="E38"/>
  <c r="F41" l="1"/>
  <c r="F42" s="1"/>
  <c r="F43" s="1"/>
  <c r="E41"/>
  <c r="F44" l="1"/>
  <c r="E44"/>
  <c r="F45" l="1"/>
  <c r="E45"/>
  <c r="F46" l="1"/>
  <c r="E46"/>
  <c r="F47" l="1"/>
  <c r="E47"/>
  <c r="F48" l="1"/>
  <c r="E48"/>
  <c r="F49" l="1"/>
  <c r="E49"/>
  <c r="F50" l="1"/>
  <c r="E50"/>
  <c r="F51" l="1"/>
  <c r="E51"/>
  <c r="E52" l="1"/>
  <c r="F52" s="1"/>
  <c r="F53" l="1"/>
  <c r="E53"/>
  <c r="F54" l="1"/>
  <c r="E54"/>
  <c r="F55" l="1"/>
  <c r="E55"/>
  <c r="F56" l="1"/>
  <c r="E56"/>
  <c r="F57" l="1"/>
  <c r="E57"/>
  <c r="F58" l="1"/>
  <c r="E58"/>
  <c r="F59" l="1"/>
  <c r="F60" s="1"/>
  <c r="F61" s="1"/>
  <c r="E59"/>
  <c r="F62" l="1"/>
  <c r="F63" s="1"/>
  <c r="F64" s="1"/>
  <c r="E62"/>
  <c r="E65" l="1"/>
  <c r="F65" s="1"/>
  <c r="F66" s="1"/>
  <c r="F67" s="1"/>
  <c r="E68" l="1"/>
  <c r="F68" s="1"/>
  <c r="F69" s="1"/>
  <c r="F70" s="1"/>
  <c r="F71" l="1"/>
  <c r="F72" s="1"/>
  <c r="F73" s="1"/>
  <c r="E71"/>
  <c r="E74" l="1"/>
  <c r="F74" s="1"/>
  <c r="F75" s="1"/>
  <c r="F76" s="1"/>
  <c r="F77" l="1"/>
  <c r="F78" s="1"/>
  <c r="F79" s="1"/>
  <c r="E80" s="1"/>
  <c r="E77"/>
  <c r="F80" l="1"/>
  <c r="F81" s="1"/>
  <c r="F82" l="1"/>
  <c r="E83" l="1"/>
  <c r="F83" s="1"/>
  <c r="F84" l="1"/>
  <c r="F85"/>
  <c r="E86" l="1"/>
  <c r="F86" s="1"/>
  <c r="F87" l="1"/>
  <c r="F88" l="1"/>
  <c r="F89" l="1"/>
  <c r="F90" s="1"/>
  <c r="E89"/>
  <c r="F91" l="1"/>
  <c r="F92" l="1"/>
  <c r="E92"/>
  <c r="F93" l="1"/>
  <c r="F94" s="1"/>
  <c r="E93"/>
  <c r="E94"/>
  <c r="F95" l="1"/>
  <c r="F96" s="1"/>
  <c r="E95"/>
  <c r="F97" l="1"/>
  <c r="F98" l="1"/>
  <c r="F99" s="1"/>
  <c r="E98"/>
  <c r="F100" l="1"/>
  <c r="F101" l="1"/>
  <c r="F102" s="1"/>
  <c r="E101"/>
  <c r="F103" l="1"/>
  <c r="E104" l="1"/>
  <c r="F104" s="1"/>
  <c r="F105" l="1"/>
  <c r="F106" s="1"/>
  <c r="E105"/>
  <c r="E106"/>
  <c r="F107" l="1"/>
  <c r="G108" s="1"/>
  <c r="E107"/>
</calcChain>
</file>

<file path=xl/sharedStrings.xml><?xml version="1.0" encoding="utf-8"?>
<sst xmlns="http://schemas.openxmlformats.org/spreadsheetml/2006/main" count="79" uniqueCount="77">
  <si>
    <t>INFORME REAJUSTE CANON DE ARRIENDO</t>
  </si>
  <si>
    <t>DEPARTAMENTO</t>
  </si>
  <si>
    <t>DARÍO URZÚA 1572, DPTO. 82</t>
  </si>
  <si>
    <t>INICIO ARRIENDO</t>
  </si>
  <si>
    <t>CANON ARRIENDO</t>
  </si>
  <si>
    <t>MES A APLICAR</t>
  </si>
  <si>
    <t>REAJUSTE</t>
  </si>
  <si>
    <t>CORR.</t>
  </si>
  <si>
    <t>IPC</t>
  </si>
  <si>
    <t>TRIMESTRE</t>
  </si>
  <si>
    <t>EN $</t>
  </si>
  <si>
    <t>JULIO '09</t>
  </si>
  <si>
    <t>OCTUBRE '09</t>
  </si>
  <si>
    <t>ENERO '10</t>
  </si>
  <si>
    <t>ABRIL '10</t>
  </si>
  <si>
    <t>JULIO '10</t>
  </si>
  <si>
    <t>NO APLICA</t>
  </si>
  <si>
    <t>EN %</t>
  </si>
  <si>
    <t>AGOSTO´'09</t>
  </si>
  <si>
    <t>SEPTIEMBRE ´09</t>
  </si>
  <si>
    <t>NOVIEMBRE ´09</t>
  </si>
  <si>
    <t>DICIEMBRE '09</t>
  </si>
  <si>
    <t>FEBRERO '10</t>
  </si>
  <si>
    <t>MARZO ´10</t>
  </si>
  <si>
    <t>MAYO '10</t>
  </si>
  <si>
    <t>JUNIO '10</t>
  </si>
  <si>
    <t xml:space="preserve">REAJUSTE </t>
  </si>
  <si>
    <t xml:space="preserve">CANON MENSUAL </t>
  </si>
  <si>
    <t>REAJUSTADO</t>
  </si>
  <si>
    <t>AGOSTO'10</t>
  </si>
  <si>
    <t>SEPTIEMBRE '10</t>
  </si>
  <si>
    <t>OCTUBRE '10</t>
  </si>
  <si>
    <t>NOVIEMBRE'10</t>
  </si>
  <si>
    <t>DICIEMBRE '10</t>
  </si>
  <si>
    <t>ENERO'11</t>
  </si>
  <si>
    <t>FEBRERO '11</t>
  </si>
  <si>
    <t>MARZO ´11</t>
  </si>
  <si>
    <t>ABRIL '11</t>
  </si>
  <si>
    <t>MAYO '11</t>
  </si>
  <si>
    <t>JUNIO '11</t>
  </si>
  <si>
    <t>JULIO '11</t>
  </si>
  <si>
    <t>AGOSTO'11</t>
  </si>
  <si>
    <t>SEPTIEMBRE '11</t>
  </si>
  <si>
    <t>OCTUBRE '11</t>
  </si>
  <si>
    <t>NOVIEMBRE'11</t>
  </si>
  <si>
    <t>DICIEMBRE '11</t>
  </si>
  <si>
    <t>ENERO'12</t>
  </si>
  <si>
    <t>FEBRERO '12</t>
  </si>
  <si>
    <t>MARZO ´12</t>
  </si>
  <si>
    <t>ABRIL '12</t>
  </si>
  <si>
    <t>MAYO '12</t>
  </si>
  <si>
    <t>JUNIO '12</t>
  </si>
  <si>
    <t>JULIO '12</t>
  </si>
  <si>
    <t>AGOSTO'12</t>
  </si>
  <si>
    <t>SEPTIEMBRE '12</t>
  </si>
  <si>
    <t>OCTUBRE '12</t>
  </si>
  <si>
    <t>NOVIEMBRE'12</t>
  </si>
  <si>
    <t>DICIEMBRE '12</t>
  </si>
  <si>
    <t>ENERO'13</t>
  </si>
  <si>
    <t>FEBRERO '13</t>
  </si>
  <si>
    <t>MARZO ´13</t>
  </si>
  <si>
    <t>ABRIL '13</t>
  </si>
  <si>
    <t>MAYO '13</t>
  </si>
  <si>
    <t>JUNIO '13</t>
  </si>
  <si>
    <t>JULIO '13</t>
  </si>
  <si>
    <t>AGOSTO'13</t>
  </si>
  <si>
    <t>SEPTIEMBRE '13</t>
  </si>
  <si>
    <t>OCTUBRE '13</t>
  </si>
  <si>
    <t>NOVIEMBRE'13</t>
  </si>
  <si>
    <t>DICIEMBRE '13</t>
  </si>
  <si>
    <t>ENERO'14</t>
  </si>
  <si>
    <t>FEBRERO '14</t>
  </si>
  <si>
    <t>MARZO ´14</t>
  </si>
  <si>
    <t>ABRIL '14</t>
  </si>
  <si>
    <t>Dif. A Octubbre inclusive</t>
  </si>
  <si>
    <t>Monto reajustado a depositar oct-nov-dic</t>
  </si>
  <si>
    <t>A depositar NOV arriendo +reajuste</t>
  </si>
</sst>
</file>

<file path=xl/styles.xml><?xml version="1.0" encoding="utf-8"?>
<styleSheet xmlns="http://schemas.openxmlformats.org/spreadsheetml/2006/main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[$$-340A]\ * #,##0_-;\-[$$-340A]\ * #,##0_-;_-[$$-340A]\ * &quot;-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4" fontId="2" fillId="0" borderId="0" xfId="1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/>
    <xf numFmtId="164" fontId="3" fillId="0" borderId="5" xfId="1" applyNumberFormat="1" applyFont="1" applyBorder="1"/>
    <xf numFmtId="0" fontId="3" fillId="0" borderId="6" xfId="0" applyFont="1" applyBorder="1"/>
    <xf numFmtId="164" fontId="3" fillId="0" borderId="6" xfId="1" applyNumberFormat="1" applyFont="1" applyBorder="1"/>
    <xf numFmtId="164" fontId="3" fillId="0" borderId="0" xfId="0" applyNumberFormat="1" applyFont="1"/>
    <xf numFmtId="0" fontId="4" fillId="0" borderId="2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3" fillId="0" borderId="8" xfId="0" applyFont="1" applyBorder="1"/>
    <xf numFmtId="164" fontId="3" fillId="0" borderId="8" xfId="1" applyNumberFormat="1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164" fontId="3" fillId="0" borderId="9" xfId="1" applyNumberFormat="1" applyFont="1" applyBorder="1"/>
    <xf numFmtId="164" fontId="3" fillId="2" borderId="6" xfId="1" applyNumberFormat="1" applyFont="1" applyFill="1" applyBorder="1"/>
    <xf numFmtId="0" fontId="3" fillId="3" borderId="1" xfId="0" applyFont="1" applyFill="1" applyBorder="1"/>
    <xf numFmtId="165" fontId="3" fillId="0" borderId="0" xfId="0" applyNumberFormat="1" applyFont="1"/>
    <xf numFmtId="165" fontId="3" fillId="0" borderId="0" xfId="1" applyNumberFormat="1" applyFont="1"/>
    <xf numFmtId="165" fontId="3" fillId="0" borderId="0" xfId="0" applyNumberFormat="1" applyFont="1" applyAlignment="1">
      <alignment horizontal="center"/>
    </xf>
    <xf numFmtId="0" fontId="3" fillId="2" borderId="1" xfId="0" applyFont="1" applyFill="1" applyBorder="1"/>
    <xf numFmtId="164" fontId="2" fillId="0" borderId="10" xfId="0" applyNumberFormat="1" applyFont="1" applyBorder="1"/>
    <xf numFmtId="165" fontId="5" fillId="0" borderId="0" xfId="0" applyNumberFormat="1" applyFont="1"/>
    <xf numFmtId="0" fontId="5" fillId="0" borderId="0" xfId="0" applyFont="1"/>
    <xf numFmtId="17" fontId="3" fillId="0" borderId="6" xfId="0" applyNumberFormat="1" applyFont="1" applyBorder="1"/>
    <xf numFmtId="0" fontId="3" fillId="0" borderId="0" xfId="0" applyFont="1" applyAlignment="1">
      <alignment horizontal="center"/>
    </xf>
    <xf numFmtId="165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64" fontId="3" fillId="3" borderId="1" xfId="1" applyNumberFormat="1" applyFont="1" applyFill="1" applyBorder="1"/>
    <xf numFmtId="0" fontId="7" fillId="2" borderId="1" xfId="0" applyFont="1" applyFill="1" applyBorder="1"/>
    <xf numFmtId="164" fontId="6" fillId="0" borderId="1" xfId="1" applyNumberFormat="1" applyFont="1" applyBorder="1"/>
    <xf numFmtId="165" fontId="6" fillId="0" borderId="0" xfId="0" applyNumberFormat="1" applyFont="1"/>
    <xf numFmtId="164" fontId="3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3"/>
  <sheetViews>
    <sheetView tabSelected="1" topLeftCell="A70" workbookViewId="0">
      <selection activeCell="H114" sqref="H114"/>
    </sheetView>
  </sheetViews>
  <sheetFormatPr baseColWidth="10" defaultRowHeight="11.25"/>
  <cols>
    <col min="1" max="1" width="6.140625" style="2" customWidth="1"/>
    <col min="2" max="2" width="14.28515625" style="2" bestFit="1" customWidth="1"/>
    <col min="3" max="3" width="12.42578125" style="2" customWidth="1"/>
    <col min="4" max="5" width="11.42578125" style="2"/>
    <col min="6" max="6" width="17.28515625" style="2" bestFit="1" customWidth="1"/>
    <col min="7" max="7" width="30.140625" style="26" bestFit="1" customWidth="1"/>
    <col min="8" max="8" width="17" style="2" bestFit="1" customWidth="1"/>
    <col min="9" max="9" width="9.42578125" style="2" customWidth="1"/>
    <col min="10" max="10" width="11.42578125" style="2"/>
    <col min="11" max="11" width="2.140625" style="2" bestFit="1" customWidth="1"/>
    <col min="12" max="16384" width="11.42578125" style="2"/>
  </cols>
  <sheetData>
    <row r="1" spans="1:6">
      <c r="A1" s="1" t="s">
        <v>0</v>
      </c>
      <c r="B1" s="1"/>
      <c r="C1" s="1"/>
      <c r="D1" s="1"/>
    </row>
    <row r="2" spans="1:6">
      <c r="A2" s="1" t="s">
        <v>1</v>
      </c>
      <c r="B2" s="1"/>
      <c r="C2" s="1" t="s">
        <v>2</v>
      </c>
      <c r="D2" s="1"/>
    </row>
    <row r="3" spans="1:6">
      <c r="A3" s="1" t="s">
        <v>3</v>
      </c>
      <c r="B3" s="1"/>
      <c r="C3" s="3">
        <v>39873</v>
      </c>
      <c r="D3" s="1"/>
    </row>
    <row r="4" spans="1:6">
      <c r="A4" s="1" t="s">
        <v>4</v>
      </c>
      <c r="B4" s="1"/>
      <c r="C4" s="4">
        <v>280000</v>
      </c>
      <c r="D4" s="1"/>
    </row>
    <row r="5" spans="1:6" ht="12" thickBot="1"/>
    <row r="6" spans="1:6">
      <c r="A6" s="5" t="s">
        <v>7</v>
      </c>
      <c r="B6" s="5" t="s">
        <v>5</v>
      </c>
      <c r="C6" s="5" t="s">
        <v>8</v>
      </c>
      <c r="D6" s="5" t="s">
        <v>6</v>
      </c>
      <c r="E6" s="5" t="s">
        <v>26</v>
      </c>
      <c r="F6" s="5" t="s">
        <v>27</v>
      </c>
    </row>
    <row r="7" spans="1:6">
      <c r="A7" s="6"/>
      <c r="B7" s="6" t="s">
        <v>6</v>
      </c>
      <c r="C7" s="6" t="s">
        <v>9</v>
      </c>
      <c r="D7" s="6" t="s">
        <v>17</v>
      </c>
      <c r="E7" s="6" t="s">
        <v>10</v>
      </c>
      <c r="F7" s="6" t="s">
        <v>28</v>
      </c>
    </row>
    <row r="8" spans="1:6">
      <c r="A8" s="11">
        <v>1</v>
      </c>
      <c r="B8" s="7" t="s">
        <v>11</v>
      </c>
      <c r="C8" s="7">
        <f>-0.2-0.3+0.3</f>
        <v>-0.2</v>
      </c>
      <c r="D8" s="7" t="s">
        <v>16</v>
      </c>
      <c r="E8" s="8">
        <v>0</v>
      </c>
      <c r="F8" s="8">
        <f>E8+$C$4</f>
        <v>280000</v>
      </c>
    </row>
    <row r="9" spans="1:6">
      <c r="A9" s="11">
        <v>2</v>
      </c>
      <c r="B9" s="7" t="s">
        <v>18</v>
      </c>
      <c r="C9" s="7"/>
      <c r="D9" s="7"/>
      <c r="E9" s="8">
        <v>0</v>
      </c>
      <c r="F9" s="8">
        <f t="shared" ref="F9:F10" si="0">E9+$C$4</f>
        <v>280000</v>
      </c>
    </row>
    <row r="10" spans="1:6">
      <c r="A10" s="11">
        <v>3</v>
      </c>
      <c r="B10" s="7" t="s">
        <v>19</v>
      </c>
      <c r="C10" s="7"/>
      <c r="D10" s="7"/>
      <c r="E10" s="8">
        <v>0</v>
      </c>
      <c r="F10" s="8">
        <f t="shared" si="0"/>
        <v>280000</v>
      </c>
    </row>
    <row r="11" spans="1:6">
      <c r="A11" s="11">
        <v>4</v>
      </c>
      <c r="B11" s="7" t="s">
        <v>12</v>
      </c>
      <c r="C11" s="7">
        <f>-0.4-0.4+1</f>
        <v>0.19999999999999996</v>
      </c>
      <c r="D11" s="7">
        <f>C11/100</f>
        <v>1.9999999999999996E-3</v>
      </c>
      <c r="E11" s="8">
        <f>F10*D11</f>
        <v>559.99999999999989</v>
      </c>
      <c r="F11" s="8">
        <f>F10+E11</f>
        <v>280560</v>
      </c>
    </row>
    <row r="12" spans="1:6">
      <c r="A12" s="11">
        <v>5</v>
      </c>
      <c r="B12" s="7" t="s">
        <v>20</v>
      </c>
      <c r="C12" s="7"/>
      <c r="D12" s="7"/>
      <c r="E12" s="8"/>
      <c r="F12" s="8">
        <f t="shared" ref="F12:F75" si="1">F11+E12</f>
        <v>280560</v>
      </c>
    </row>
    <row r="13" spans="1:6">
      <c r="A13" s="11">
        <v>6</v>
      </c>
      <c r="B13" s="7" t="s">
        <v>21</v>
      </c>
      <c r="C13" s="7"/>
      <c r="D13" s="7"/>
      <c r="E13" s="8"/>
      <c r="F13" s="8">
        <f t="shared" si="1"/>
        <v>280560</v>
      </c>
    </row>
    <row r="14" spans="1:6">
      <c r="A14" s="11">
        <v>7</v>
      </c>
      <c r="B14" s="7" t="s">
        <v>13</v>
      </c>
      <c r="C14" s="7">
        <f>0-0.5-0.3</f>
        <v>-0.8</v>
      </c>
      <c r="D14" s="7" t="s">
        <v>16</v>
      </c>
      <c r="E14" s="8">
        <v>0</v>
      </c>
      <c r="F14" s="8">
        <f t="shared" si="1"/>
        <v>280560</v>
      </c>
    </row>
    <row r="15" spans="1:6">
      <c r="A15" s="11">
        <v>8</v>
      </c>
      <c r="B15" s="7" t="s">
        <v>22</v>
      </c>
      <c r="C15" s="7"/>
      <c r="D15" s="7"/>
      <c r="E15" s="8"/>
      <c r="F15" s="8">
        <f t="shared" si="1"/>
        <v>280560</v>
      </c>
    </row>
    <row r="16" spans="1:6">
      <c r="A16" s="11">
        <v>9</v>
      </c>
      <c r="B16" s="7" t="s">
        <v>23</v>
      </c>
      <c r="C16" s="7"/>
      <c r="D16" s="7"/>
      <c r="E16" s="8"/>
      <c r="F16" s="8">
        <f t="shared" si="1"/>
        <v>280560</v>
      </c>
    </row>
    <row r="17" spans="1:7">
      <c r="A17" s="11">
        <v>10</v>
      </c>
      <c r="B17" s="7" t="s">
        <v>14</v>
      </c>
      <c r="C17" s="7">
        <f>0.5+0.3+0.1</f>
        <v>0.9</v>
      </c>
      <c r="D17" s="7">
        <f>C17/100</f>
        <v>9.0000000000000011E-3</v>
      </c>
      <c r="E17" s="8">
        <f>F16*D17</f>
        <v>2525.0400000000004</v>
      </c>
      <c r="F17" s="8">
        <f t="shared" si="1"/>
        <v>283085.03999999998</v>
      </c>
    </row>
    <row r="18" spans="1:7">
      <c r="A18" s="11">
        <v>11</v>
      </c>
      <c r="B18" s="7" t="s">
        <v>24</v>
      </c>
      <c r="C18" s="7"/>
      <c r="D18" s="7"/>
      <c r="E18" s="8"/>
      <c r="F18" s="8">
        <f t="shared" si="1"/>
        <v>283085.03999999998</v>
      </c>
    </row>
    <row r="19" spans="1:7">
      <c r="A19" s="11">
        <v>12</v>
      </c>
      <c r="B19" s="7" t="s">
        <v>25</v>
      </c>
      <c r="C19" s="7"/>
      <c r="D19" s="7"/>
      <c r="E19" s="8"/>
      <c r="F19" s="8">
        <f t="shared" si="1"/>
        <v>283085.03999999998</v>
      </c>
    </row>
    <row r="20" spans="1:7">
      <c r="A20" s="11">
        <v>13</v>
      </c>
      <c r="B20" s="7" t="s">
        <v>15</v>
      </c>
      <c r="C20" s="7">
        <f>0.5+0.4+0</f>
        <v>0.9</v>
      </c>
      <c r="D20" s="7">
        <f>C20/100</f>
        <v>9.0000000000000011E-3</v>
      </c>
      <c r="E20" s="8">
        <f>F19*D20</f>
        <v>2547.7653600000003</v>
      </c>
      <c r="F20" s="8">
        <f t="shared" si="1"/>
        <v>285632.80536</v>
      </c>
    </row>
    <row r="21" spans="1:7">
      <c r="A21" s="11">
        <v>14</v>
      </c>
      <c r="B21" s="7" t="s">
        <v>29</v>
      </c>
      <c r="C21" s="7"/>
      <c r="D21" s="7"/>
      <c r="E21" s="8"/>
      <c r="F21" s="8">
        <f t="shared" si="1"/>
        <v>285632.80536</v>
      </c>
    </row>
    <row r="22" spans="1:7">
      <c r="A22" s="11">
        <v>15</v>
      </c>
      <c r="B22" s="7" t="s">
        <v>30</v>
      </c>
      <c r="D22" s="7"/>
      <c r="E22" s="8"/>
      <c r="F22" s="8">
        <f t="shared" si="1"/>
        <v>285632.80536</v>
      </c>
    </row>
    <row r="23" spans="1:7">
      <c r="A23" s="11">
        <v>16</v>
      </c>
      <c r="B23" s="7" t="s">
        <v>31</v>
      </c>
      <c r="C23" s="7">
        <f>0.6-0.1+0.4</f>
        <v>0.9</v>
      </c>
      <c r="D23" s="7">
        <f t="shared" ref="D23" si="2">C23/100</f>
        <v>9.0000000000000011E-3</v>
      </c>
      <c r="E23" s="8">
        <f>F22*D23</f>
        <v>2570.6952482400002</v>
      </c>
      <c r="F23" s="8">
        <f t="shared" si="1"/>
        <v>288203.50060824002</v>
      </c>
    </row>
    <row r="24" spans="1:7">
      <c r="A24" s="11">
        <v>17</v>
      </c>
      <c r="B24" s="7" t="s">
        <v>32</v>
      </c>
      <c r="C24" s="7"/>
      <c r="D24" s="7"/>
      <c r="E24" s="8"/>
      <c r="F24" s="8">
        <f t="shared" si="1"/>
        <v>288203.50060824002</v>
      </c>
    </row>
    <row r="25" spans="1:7">
      <c r="A25" s="11">
        <v>18</v>
      </c>
      <c r="B25" s="7" t="s">
        <v>33</v>
      </c>
      <c r="D25" s="7"/>
      <c r="E25" s="8"/>
      <c r="F25" s="8">
        <f t="shared" si="1"/>
        <v>288203.50060824002</v>
      </c>
    </row>
    <row r="26" spans="1:7">
      <c r="A26" s="11">
        <v>19</v>
      </c>
      <c r="B26" s="7" t="s">
        <v>34</v>
      </c>
      <c r="C26" s="7">
        <f>0.1+0.1+0.1</f>
        <v>0.30000000000000004</v>
      </c>
      <c r="D26" s="7">
        <f>C26/100</f>
        <v>3.0000000000000005E-3</v>
      </c>
      <c r="E26" s="8">
        <f>D26*F25</f>
        <v>864.61050182472025</v>
      </c>
      <c r="F26" s="8">
        <f t="shared" si="1"/>
        <v>289068.11111006472</v>
      </c>
      <c r="G26" s="27"/>
    </row>
    <row r="27" spans="1:7">
      <c r="A27" s="11">
        <v>20</v>
      </c>
      <c r="B27" s="7" t="s">
        <v>35</v>
      </c>
      <c r="C27" s="7"/>
      <c r="D27" s="7"/>
      <c r="E27" s="15"/>
      <c r="F27" s="8">
        <f t="shared" si="1"/>
        <v>289068.11111006472</v>
      </c>
      <c r="G27" s="27"/>
    </row>
    <row r="28" spans="1:7">
      <c r="A28" s="11">
        <v>21</v>
      </c>
      <c r="B28" s="7" t="s">
        <v>36</v>
      </c>
      <c r="C28" s="14"/>
      <c r="D28" s="14"/>
      <c r="E28" s="15"/>
      <c r="F28" s="8">
        <f t="shared" si="1"/>
        <v>289068.11111006472</v>
      </c>
      <c r="G28" s="27"/>
    </row>
    <row r="29" spans="1:7">
      <c r="A29" s="11">
        <v>22</v>
      </c>
      <c r="B29" s="7" t="s">
        <v>37</v>
      </c>
      <c r="C29" s="7">
        <f>0.3+0.2+0.8</f>
        <v>1.3</v>
      </c>
      <c r="D29" s="7">
        <f>C29/100</f>
        <v>1.3000000000000001E-2</v>
      </c>
      <c r="E29" s="15">
        <f>D29*F28</f>
        <v>3757.8854444308417</v>
      </c>
      <c r="F29" s="8">
        <f t="shared" si="1"/>
        <v>292825.99655449559</v>
      </c>
      <c r="G29" s="27"/>
    </row>
    <row r="30" spans="1:7">
      <c r="A30" s="11">
        <v>23</v>
      </c>
      <c r="B30" s="7" t="s">
        <v>38</v>
      </c>
      <c r="C30" s="7"/>
      <c r="D30" s="7"/>
      <c r="E30" s="15"/>
      <c r="F30" s="8">
        <f t="shared" si="1"/>
        <v>292825.99655449559</v>
      </c>
      <c r="G30" s="27"/>
    </row>
    <row r="31" spans="1:7">
      <c r="A31" s="11">
        <v>24</v>
      </c>
      <c r="B31" s="7" t="s">
        <v>39</v>
      </c>
      <c r="C31" s="14"/>
      <c r="D31" s="14"/>
      <c r="E31" s="15"/>
      <c r="F31" s="8">
        <f t="shared" si="1"/>
        <v>292825.99655449559</v>
      </c>
      <c r="G31" s="27"/>
    </row>
    <row r="32" spans="1:7">
      <c r="A32" s="11">
        <v>25</v>
      </c>
      <c r="B32" s="7" t="s">
        <v>40</v>
      </c>
      <c r="C32" s="7">
        <f>0.3+0.4+0.2</f>
        <v>0.89999999999999991</v>
      </c>
      <c r="D32" s="7">
        <f>C32/100</f>
        <v>8.9999999999999993E-3</v>
      </c>
      <c r="E32" s="15">
        <f>D32*F31</f>
        <v>2635.43396899046</v>
      </c>
      <c r="F32" s="8">
        <f t="shared" si="1"/>
        <v>295461.43052348605</v>
      </c>
      <c r="G32" s="27"/>
    </row>
    <row r="33" spans="1:8" ht="12" thickBot="1">
      <c r="A33" s="21">
        <v>26</v>
      </c>
      <c r="B33" s="22" t="s">
        <v>41</v>
      </c>
      <c r="C33" s="9"/>
      <c r="D33" s="9"/>
      <c r="E33" s="10"/>
      <c r="F33" s="8">
        <f t="shared" si="1"/>
        <v>295461.43052348605</v>
      </c>
      <c r="G33" s="27"/>
    </row>
    <row r="34" spans="1:8">
      <c r="A34" s="11">
        <v>27</v>
      </c>
      <c r="B34" s="19" t="s">
        <v>42</v>
      </c>
      <c r="D34" s="19"/>
      <c r="E34" s="20"/>
      <c r="F34" s="8">
        <f t="shared" si="1"/>
        <v>295461.43052348605</v>
      </c>
      <c r="G34" s="27"/>
    </row>
    <row r="35" spans="1:8" ht="12" thickBot="1">
      <c r="A35" s="21">
        <v>28</v>
      </c>
      <c r="B35" s="7" t="s">
        <v>43</v>
      </c>
      <c r="C35" s="7">
        <f>0.1+0.2+0.5</f>
        <v>0.8</v>
      </c>
      <c r="D35" s="7">
        <f t="shared" ref="D35" si="3">C35/100</f>
        <v>8.0000000000000002E-3</v>
      </c>
      <c r="E35" s="8">
        <f>F34*D35</f>
        <v>2363.6914441878885</v>
      </c>
      <c r="F35" s="8">
        <f t="shared" si="1"/>
        <v>297825.12196767394</v>
      </c>
      <c r="G35" s="27"/>
    </row>
    <row r="36" spans="1:8" ht="12" thickBot="1">
      <c r="A36" s="11">
        <v>29</v>
      </c>
      <c r="B36" s="7" t="s">
        <v>44</v>
      </c>
      <c r="C36" s="7"/>
      <c r="D36" s="7"/>
      <c r="E36" s="8"/>
      <c r="F36" s="8">
        <f t="shared" si="1"/>
        <v>297825.12196767394</v>
      </c>
      <c r="G36" s="27"/>
    </row>
    <row r="37" spans="1:8" ht="16.5" thickBot="1">
      <c r="A37" s="21">
        <v>30</v>
      </c>
      <c r="B37" s="7" t="s">
        <v>45</v>
      </c>
      <c r="D37" s="7"/>
      <c r="E37" s="8"/>
      <c r="F37" s="8">
        <f t="shared" si="1"/>
        <v>297825.12196767394</v>
      </c>
      <c r="G37" s="27"/>
      <c r="H37" s="17"/>
    </row>
    <row r="38" spans="1:8" ht="16.5" thickBot="1">
      <c r="A38" s="11">
        <v>31</v>
      </c>
      <c r="B38" s="7" t="s">
        <v>46</v>
      </c>
      <c r="C38" s="7">
        <f>0.5+0.3+0.6</f>
        <v>1.4</v>
      </c>
      <c r="D38" s="7">
        <f>C38/100</f>
        <v>1.3999999999999999E-2</v>
      </c>
      <c r="E38" s="8">
        <f>D38*F37</f>
        <v>4169.5517075474345</v>
      </c>
      <c r="F38" s="8">
        <f t="shared" si="1"/>
        <v>301994.67367522139</v>
      </c>
      <c r="G38" s="27"/>
      <c r="H38" s="18"/>
    </row>
    <row r="39" spans="1:8" ht="12" thickBot="1">
      <c r="A39" s="21">
        <v>32</v>
      </c>
      <c r="B39" s="7" t="s">
        <v>47</v>
      </c>
      <c r="C39" s="7"/>
      <c r="D39" s="7"/>
      <c r="E39" s="15"/>
      <c r="F39" s="8">
        <f t="shared" si="1"/>
        <v>301994.67367522139</v>
      </c>
      <c r="G39" s="27"/>
    </row>
    <row r="40" spans="1:8">
      <c r="A40" s="11">
        <v>33</v>
      </c>
      <c r="B40" s="7" t="s">
        <v>48</v>
      </c>
      <c r="C40" s="14"/>
      <c r="D40" s="14"/>
      <c r="E40" s="15"/>
      <c r="F40" s="8">
        <f t="shared" si="1"/>
        <v>301994.67367522139</v>
      </c>
      <c r="G40" s="27"/>
    </row>
    <row r="41" spans="1:8" ht="12" thickBot="1">
      <c r="A41" s="21">
        <v>34</v>
      </c>
      <c r="B41" s="7" t="s">
        <v>49</v>
      </c>
      <c r="C41" s="7">
        <f>0.1+0.4+0.2</f>
        <v>0.7</v>
      </c>
      <c r="D41" s="7">
        <f>C41/100</f>
        <v>6.9999999999999993E-3</v>
      </c>
      <c r="E41" s="15">
        <f>D41*F40</f>
        <v>2113.9627157265495</v>
      </c>
      <c r="F41" s="8">
        <f t="shared" si="1"/>
        <v>304108.63639094797</v>
      </c>
      <c r="G41" s="27"/>
    </row>
    <row r="42" spans="1:8" ht="12" thickBot="1">
      <c r="A42" s="21">
        <v>35</v>
      </c>
      <c r="B42" s="22" t="s">
        <v>50</v>
      </c>
      <c r="C42" s="22"/>
      <c r="D42" s="22"/>
      <c r="E42" s="23"/>
      <c r="F42" s="8">
        <f t="shared" si="1"/>
        <v>304108.63639094797</v>
      </c>
      <c r="G42" s="27"/>
    </row>
    <row r="43" spans="1:8" ht="12" thickBot="1">
      <c r="A43" s="21">
        <v>36</v>
      </c>
      <c r="B43" s="19" t="s">
        <v>51</v>
      </c>
      <c r="C43" s="12"/>
      <c r="D43" s="12"/>
      <c r="E43" s="13"/>
      <c r="F43" s="8">
        <f t="shared" si="1"/>
        <v>304108.63639094797</v>
      </c>
    </row>
    <row r="44" spans="1:8" ht="12" thickBot="1">
      <c r="A44" s="21">
        <v>37</v>
      </c>
      <c r="B44" s="7" t="s">
        <v>52</v>
      </c>
      <c r="C44" s="7">
        <f>0.1+0-0.3</f>
        <v>-0.19999999999999998</v>
      </c>
      <c r="D44" s="7">
        <f>C44/100</f>
        <v>-2E-3</v>
      </c>
      <c r="E44" s="15">
        <f>D44*F43</f>
        <v>-608.21727278189599</v>
      </c>
      <c r="F44" s="8">
        <f t="shared" si="1"/>
        <v>303500.41911816609</v>
      </c>
    </row>
    <row r="45" spans="1:8" ht="12" thickBot="1">
      <c r="A45" s="21">
        <v>38</v>
      </c>
      <c r="B45" s="7" t="s">
        <v>53</v>
      </c>
      <c r="C45" s="7"/>
      <c r="D45" s="7">
        <f t="shared" ref="D45:D59" si="4">C45/100</f>
        <v>0</v>
      </c>
      <c r="E45" s="15">
        <f t="shared" ref="E45:E59" si="5">D45*F44</f>
        <v>0</v>
      </c>
      <c r="F45" s="8">
        <f t="shared" si="1"/>
        <v>303500.41911816609</v>
      </c>
    </row>
    <row r="46" spans="1:8" ht="12" thickBot="1">
      <c r="A46" s="21">
        <v>39</v>
      </c>
      <c r="B46" s="19" t="s">
        <v>54</v>
      </c>
      <c r="C46" s="7"/>
      <c r="D46" s="7">
        <f t="shared" si="4"/>
        <v>0</v>
      </c>
      <c r="E46" s="15">
        <f t="shared" si="5"/>
        <v>0</v>
      </c>
      <c r="F46" s="8">
        <f t="shared" si="1"/>
        <v>303500.41911816609</v>
      </c>
    </row>
    <row r="47" spans="1:8" ht="12" thickBot="1">
      <c r="A47" s="21">
        <v>40</v>
      </c>
      <c r="B47" s="7" t="s">
        <v>55</v>
      </c>
      <c r="C47" s="7">
        <f>0+0.2+0.8</f>
        <v>1</v>
      </c>
      <c r="D47" s="7">
        <f t="shared" si="4"/>
        <v>0.01</v>
      </c>
      <c r="E47" s="15">
        <f t="shared" si="5"/>
        <v>3035.0041911816611</v>
      </c>
      <c r="F47" s="8">
        <f t="shared" si="1"/>
        <v>306535.42330934777</v>
      </c>
    </row>
    <row r="48" spans="1:8" ht="12" thickBot="1">
      <c r="A48" s="21">
        <v>41</v>
      </c>
      <c r="B48" s="7" t="s">
        <v>56</v>
      </c>
      <c r="C48" s="7">
        <v>0</v>
      </c>
      <c r="D48" s="7">
        <f t="shared" si="4"/>
        <v>0</v>
      </c>
      <c r="E48" s="24">
        <f t="shared" si="5"/>
        <v>0</v>
      </c>
      <c r="F48" s="8">
        <f t="shared" si="1"/>
        <v>306535.42330934777</v>
      </c>
      <c r="H48" s="16"/>
    </row>
    <row r="49" spans="1:10" ht="12" thickBot="1">
      <c r="A49" s="21">
        <v>42</v>
      </c>
      <c r="B49" s="7" t="s">
        <v>57</v>
      </c>
      <c r="C49" s="7">
        <v>0</v>
      </c>
      <c r="D49" s="7">
        <f t="shared" si="4"/>
        <v>0</v>
      </c>
      <c r="E49" s="15">
        <f t="shared" si="5"/>
        <v>0</v>
      </c>
      <c r="F49" s="8">
        <f t="shared" si="1"/>
        <v>306535.42330934777</v>
      </c>
      <c r="H49" s="26"/>
    </row>
    <row r="50" spans="1:10" ht="12" thickBot="1">
      <c r="A50" s="21">
        <v>43</v>
      </c>
      <c r="B50" s="7" t="s">
        <v>58</v>
      </c>
      <c r="C50" s="7">
        <f>0.6-0.5+0</f>
        <v>9.9999999999999978E-2</v>
      </c>
      <c r="D50" s="7">
        <f t="shared" si="4"/>
        <v>9.999999999999998E-4</v>
      </c>
      <c r="E50" s="15">
        <f t="shared" si="5"/>
        <v>306.53542330934772</v>
      </c>
      <c r="F50" s="8">
        <f t="shared" si="1"/>
        <v>306841.95873265713</v>
      </c>
      <c r="H50" s="26"/>
    </row>
    <row r="51" spans="1:10" ht="12" thickBot="1">
      <c r="A51" s="21">
        <v>44</v>
      </c>
      <c r="B51" s="7" t="s">
        <v>59</v>
      </c>
      <c r="C51" s="7">
        <v>0</v>
      </c>
      <c r="D51" s="7">
        <f t="shared" si="4"/>
        <v>0</v>
      </c>
      <c r="E51" s="15">
        <f t="shared" si="5"/>
        <v>0</v>
      </c>
      <c r="F51" s="8">
        <f t="shared" si="1"/>
        <v>306841.95873265713</v>
      </c>
      <c r="H51" s="26"/>
    </row>
    <row r="52" spans="1:10" ht="12" thickBot="1">
      <c r="A52" s="21">
        <v>45</v>
      </c>
      <c r="B52" s="7" t="s">
        <v>60</v>
      </c>
      <c r="C52" s="7">
        <v>0</v>
      </c>
      <c r="D52" s="7">
        <f t="shared" si="4"/>
        <v>0</v>
      </c>
      <c r="E52" s="15">
        <f t="shared" si="5"/>
        <v>0</v>
      </c>
      <c r="F52" s="8">
        <f t="shared" si="1"/>
        <v>306841.95873265713</v>
      </c>
      <c r="H52" s="26"/>
    </row>
    <row r="53" spans="1:10" ht="12" thickBot="1">
      <c r="A53" s="21">
        <v>46</v>
      </c>
      <c r="B53" s="7" t="s">
        <v>61</v>
      </c>
      <c r="C53" s="7">
        <f>0.2+0.1+0.4</f>
        <v>0.70000000000000007</v>
      </c>
      <c r="D53" s="7">
        <f t="shared" si="4"/>
        <v>7.000000000000001E-3</v>
      </c>
      <c r="E53" s="15">
        <f t="shared" si="5"/>
        <v>2147.8937111286004</v>
      </c>
      <c r="F53" s="8">
        <f t="shared" si="1"/>
        <v>308989.85244378576</v>
      </c>
      <c r="H53" s="26"/>
    </row>
    <row r="54" spans="1:10" ht="12" thickBot="1">
      <c r="A54" s="21">
        <v>47</v>
      </c>
      <c r="B54" s="22" t="s">
        <v>62</v>
      </c>
      <c r="C54" s="7">
        <v>0</v>
      </c>
      <c r="D54" s="7">
        <f t="shared" si="4"/>
        <v>0</v>
      </c>
      <c r="E54" s="15">
        <f t="shared" si="5"/>
        <v>0</v>
      </c>
      <c r="F54" s="8">
        <f t="shared" si="1"/>
        <v>308989.85244378576</v>
      </c>
      <c r="H54" s="26"/>
    </row>
    <row r="55" spans="1:10" ht="12" thickBot="1">
      <c r="A55" s="21">
        <v>48</v>
      </c>
      <c r="B55" s="19" t="s">
        <v>63</v>
      </c>
      <c r="C55" s="7">
        <v>0</v>
      </c>
      <c r="D55" s="7">
        <f t="shared" si="4"/>
        <v>0</v>
      </c>
      <c r="E55" s="15">
        <f t="shared" si="5"/>
        <v>0</v>
      </c>
      <c r="F55" s="8">
        <f t="shared" si="1"/>
        <v>308989.85244378576</v>
      </c>
      <c r="H55" s="26"/>
    </row>
    <row r="56" spans="1:10" ht="12" thickBot="1">
      <c r="A56" s="21">
        <v>49</v>
      </c>
      <c r="B56" s="7" t="s">
        <v>64</v>
      </c>
      <c r="C56" s="29">
        <f>0.6</f>
        <v>0.6</v>
      </c>
      <c r="D56" s="7">
        <f t="shared" si="4"/>
        <v>6.0000000000000001E-3</v>
      </c>
      <c r="E56" s="15">
        <f t="shared" si="5"/>
        <v>1853.9391146627145</v>
      </c>
      <c r="F56" s="8">
        <f t="shared" si="1"/>
        <v>310843.79155844846</v>
      </c>
      <c r="H56" s="26"/>
    </row>
    <row r="57" spans="1:10" ht="12" thickBot="1">
      <c r="A57" s="21">
        <v>50</v>
      </c>
      <c r="B57" s="7" t="s">
        <v>65</v>
      </c>
      <c r="C57" s="7"/>
      <c r="D57" s="7">
        <f t="shared" si="4"/>
        <v>0</v>
      </c>
      <c r="E57" s="15">
        <f t="shared" si="5"/>
        <v>0</v>
      </c>
      <c r="F57" s="8">
        <f t="shared" si="1"/>
        <v>310843.79155844846</v>
      </c>
      <c r="H57" s="26"/>
    </row>
    <row r="58" spans="1:10" ht="12" thickBot="1">
      <c r="A58" s="21">
        <v>51</v>
      </c>
      <c r="B58" s="19" t="s">
        <v>66</v>
      </c>
      <c r="C58" s="7"/>
      <c r="D58" s="7">
        <f t="shared" si="4"/>
        <v>0</v>
      </c>
      <c r="E58" s="15">
        <f t="shared" si="5"/>
        <v>0</v>
      </c>
      <c r="F58" s="8">
        <f t="shared" si="1"/>
        <v>310843.79155844846</v>
      </c>
      <c r="H58" s="26"/>
    </row>
    <row r="59" spans="1:10" ht="12" thickBot="1">
      <c r="A59" s="21">
        <v>52</v>
      </c>
      <c r="B59" s="7" t="s">
        <v>67</v>
      </c>
      <c r="C59" s="25">
        <f>0.3+0.2+0.5</f>
        <v>1</v>
      </c>
      <c r="D59" s="7">
        <f t="shared" si="4"/>
        <v>0.01</v>
      </c>
      <c r="E59" s="15">
        <f t="shared" si="5"/>
        <v>3108.4379155844845</v>
      </c>
      <c r="F59" s="8">
        <f t="shared" si="1"/>
        <v>313952.22947403294</v>
      </c>
      <c r="H59" s="26"/>
    </row>
    <row r="60" spans="1:10" ht="12" thickBot="1">
      <c r="A60" s="21">
        <v>53</v>
      </c>
      <c r="B60" s="7" t="s">
        <v>68</v>
      </c>
      <c r="C60" s="7"/>
      <c r="D60" s="7"/>
      <c r="E60" s="15"/>
      <c r="F60" s="8">
        <f t="shared" si="1"/>
        <v>313952.22947403294</v>
      </c>
      <c r="H60" s="26"/>
      <c r="I60" s="30"/>
    </row>
    <row r="61" spans="1:10" ht="12" thickBot="1">
      <c r="A61" s="21">
        <v>54</v>
      </c>
      <c r="B61" s="7" t="s">
        <v>69</v>
      </c>
      <c r="C61" s="7"/>
      <c r="D61" s="7"/>
      <c r="E61" s="15"/>
      <c r="F61" s="8">
        <f t="shared" si="1"/>
        <v>313952.22947403294</v>
      </c>
      <c r="G61" s="28"/>
      <c r="H61" s="16"/>
    </row>
    <row r="62" spans="1:10" ht="12" thickBot="1">
      <c r="A62" s="21">
        <v>55</v>
      </c>
      <c r="B62" s="7" t="s">
        <v>70</v>
      </c>
      <c r="C62" s="7">
        <f>0.1+0.4+0.6</f>
        <v>1.1000000000000001</v>
      </c>
      <c r="D62" s="7">
        <f>C62/100</f>
        <v>1.1000000000000001E-2</v>
      </c>
      <c r="E62" s="15">
        <f>D62*F61</f>
        <v>3453.4745242143626</v>
      </c>
      <c r="F62" s="8">
        <f t="shared" si="1"/>
        <v>317405.70399824728</v>
      </c>
      <c r="H62" s="16"/>
    </row>
    <row r="63" spans="1:10" ht="13.5" thickBot="1">
      <c r="A63" s="21">
        <v>56</v>
      </c>
      <c r="B63" s="7" t="s">
        <v>71</v>
      </c>
      <c r="C63" s="7"/>
      <c r="D63" s="7"/>
      <c r="E63" s="15"/>
      <c r="F63" s="8">
        <f t="shared" si="1"/>
        <v>317405.70399824728</v>
      </c>
      <c r="G63" s="31"/>
      <c r="I63" s="16"/>
      <c r="J63" s="32"/>
    </row>
    <row r="64" spans="1:10" ht="12" thickBot="1">
      <c r="A64" s="21">
        <v>57</v>
      </c>
      <c r="B64" s="7" t="s">
        <v>72</v>
      </c>
      <c r="C64" s="7"/>
      <c r="D64" s="7"/>
      <c r="E64" s="15"/>
      <c r="F64" s="8">
        <f t="shared" si="1"/>
        <v>317405.70399824728</v>
      </c>
    </row>
    <row r="65" spans="1:9" ht="12" thickBot="1">
      <c r="A65" s="21">
        <v>58</v>
      </c>
      <c r="B65" s="7" t="s">
        <v>73</v>
      </c>
      <c r="C65" s="7">
        <f>0.2+0.5+0.8</f>
        <v>1.5</v>
      </c>
      <c r="D65" s="7">
        <f>C65/100</f>
        <v>1.4999999999999999E-2</v>
      </c>
      <c r="E65" s="15">
        <f>D65*F64</f>
        <v>4761.0855599737088</v>
      </c>
      <c r="F65" s="8">
        <f t="shared" si="1"/>
        <v>322166.789558221</v>
      </c>
      <c r="G65" s="2"/>
      <c r="H65" s="26"/>
      <c r="I65" s="16"/>
    </row>
    <row r="66" spans="1:9" ht="12" thickBot="1">
      <c r="A66" s="21">
        <v>59</v>
      </c>
      <c r="B66" s="33">
        <v>41760</v>
      </c>
      <c r="C66" s="7"/>
      <c r="D66" s="7"/>
      <c r="E66" s="15"/>
      <c r="F66" s="8">
        <f t="shared" si="1"/>
        <v>322166.789558221</v>
      </c>
      <c r="G66" s="2"/>
      <c r="H66" s="26"/>
      <c r="I66" s="16"/>
    </row>
    <row r="67" spans="1:9" ht="12" thickBot="1">
      <c r="A67" s="21">
        <v>60</v>
      </c>
      <c r="B67" s="33">
        <v>41791</v>
      </c>
      <c r="C67" s="7"/>
      <c r="D67" s="7"/>
      <c r="E67" s="15"/>
      <c r="F67" s="8">
        <f t="shared" si="1"/>
        <v>322166.789558221</v>
      </c>
      <c r="G67" s="2"/>
      <c r="H67" s="26"/>
      <c r="I67" s="16"/>
    </row>
    <row r="68" spans="1:9" ht="12" thickBot="1">
      <c r="A68" s="21">
        <v>61</v>
      </c>
      <c r="B68" s="33">
        <v>41821</v>
      </c>
      <c r="C68" s="7">
        <f>0.6+0.3+0.1</f>
        <v>0.99999999999999989</v>
      </c>
      <c r="D68" s="7">
        <f>C68/100</f>
        <v>9.9999999999999985E-3</v>
      </c>
      <c r="E68" s="15">
        <f>D68*F67</f>
        <v>3221.6678955822094</v>
      </c>
      <c r="F68" s="8">
        <f t="shared" si="1"/>
        <v>325388.45745380322</v>
      </c>
      <c r="G68" s="2"/>
      <c r="H68" s="26"/>
      <c r="I68" s="16"/>
    </row>
    <row r="69" spans="1:9" ht="12" thickBot="1">
      <c r="A69" s="21">
        <v>62</v>
      </c>
      <c r="B69" s="33">
        <v>41852</v>
      </c>
      <c r="C69" s="7"/>
      <c r="D69" s="7"/>
      <c r="E69" s="15"/>
      <c r="F69" s="8">
        <f t="shared" si="1"/>
        <v>325388.45745380322</v>
      </c>
      <c r="G69" s="2"/>
      <c r="H69" s="26"/>
      <c r="I69" s="16"/>
    </row>
    <row r="70" spans="1:9" ht="12" thickBot="1">
      <c r="A70" s="21">
        <v>63</v>
      </c>
      <c r="B70" s="33">
        <v>41883</v>
      </c>
      <c r="C70" s="7"/>
      <c r="D70" s="7"/>
      <c r="E70" s="15"/>
      <c r="F70" s="8">
        <f t="shared" si="1"/>
        <v>325388.45745380322</v>
      </c>
      <c r="G70" s="2"/>
      <c r="H70" s="26"/>
      <c r="I70" s="16"/>
    </row>
    <row r="71" spans="1:9" ht="12" thickBot="1">
      <c r="A71" s="21">
        <v>64</v>
      </c>
      <c r="B71" s="33">
        <v>41913</v>
      </c>
      <c r="C71" s="7">
        <f>0.2+0.3+0.8</f>
        <v>1.3</v>
      </c>
      <c r="D71" s="7">
        <f>C71/100</f>
        <v>1.3000000000000001E-2</v>
      </c>
      <c r="E71" s="15">
        <f>D71*F70</f>
        <v>4230.0499468994421</v>
      </c>
      <c r="F71" s="8">
        <f t="shared" si="1"/>
        <v>329618.50740070269</v>
      </c>
      <c r="G71" s="2"/>
      <c r="H71" s="26"/>
      <c r="I71" s="16"/>
    </row>
    <row r="72" spans="1:9" ht="12" thickBot="1">
      <c r="A72" s="21">
        <v>65</v>
      </c>
      <c r="B72" s="33">
        <v>41944</v>
      </c>
      <c r="C72" s="7"/>
      <c r="D72" s="7"/>
      <c r="E72" s="15"/>
      <c r="F72" s="8">
        <f t="shared" si="1"/>
        <v>329618.50740070269</v>
      </c>
      <c r="G72" s="2"/>
      <c r="H72" s="26"/>
      <c r="I72" s="16"/>
    </row>
    <row r="73" spans="1:9" ht="12" thickBot="1">
      <c r="A73" s="21">
        <v>66</v>
      </c>
      <c r="B73" s="33">
        <v>41974</v>
      </c>
      <c r="C73" s="7"/>
      <c r="D73" s="7"/>
      <c r="E73" s="15"/>
      <c r="F73" s="8">
        <f t="shared" si="1"/>
        <v>329618.50740070269</v>
      </c>
      <c r="G73" s="2"/>
      <c r="H73" s="26"/>
      <c r="I73" s="16"/>
    </row>
    <row r="74" spans="1:9" ht="12" thickBot="1">
      <c r="A74" s="21">
        <v>67</v>
      </c>
      <c r="B74" s="33">
        <v>42005</v>
      </c>
      <c r="C74" s="40">
        <v>0.6</v>
      </c>
      <c r="D74" s="7">
        <f>C74/100</f>
        <v>6.0000000000000001E-3</v>
      </c>
      <c r="E74" s="15">
        <f>D74*F73</f>
        <v>1977.7110444042162</v>
      </c>
      <c r="F74" s="8">
        <f t="shared" si="1"/>
        <v>331596.21844510688</v>
      </c>
      <c r="G74" s="2"/>
      <c r="H74" s="26"/>
      <c r="I74" s="16"/>
    </row>
    <row r="75" spans="1:9" ht="12" thickBot="1">
      <c r="A75" s="21">
        <v>68</v>
      </c>
      <c r="B75" s="33">
        <v>42036</v>
      </c>
      <c r="C75" s="7"/>
      <c r="D75" s="7"/>
      <c r="E75" s="15"/>
      <c r="F75" s="8">
        <f t="shared" si="1"/>
        <v>331596.21844510688</v>
      </c>
      <c r="G75" s="2"/>
      <c r="H75" s="26"/>
      <c r="I75" s="16"/>
    </row>
    <row r="76" spans="1:9" ht="12" thickBot="1">
      <c r="A76" s="21">
        <v>69</v>
      </c>
      <c r="B76" s="33">
        <v>42064</v>
      </c>
      <c r="C76" s="7"/>
      <c r="D76" s="7"/>
      <c r="E76" s="15"/>
      <c r="F76" s="8">
        <f t="shared" ref="F76:F81" si="6">F75+E76</f>
        <v>331596.21844510688</v>
      </c>
      <c r="G76" s="2"/>
      <c r="H76" s="26"/>
      <c r="I76" s="16"/>
    </row>
    <row r="77" spans="1:9" ht="12" thickBot="1">
      <c r="A77" s="21">
        <v>70</v>
      </c>
      <c r="B77" s="33">
        <v>42095</v>
      </c>
      <c r="C77" s="7">
        <f>0.1+0.4+0.6</f>
        <v>1.1000000000000001</v>
      </c>
      <c r="D77" s="7">
        <f>C77/100</f>
        <v>1.1000000000000001E-2</v>
      </c>
      <c r="E77" s="15">
        <f>D77*F76</f>
        <v>3647.5584028961762</v>
      </c>
      <c r="F77" s="8">
        <f t="shared" si="6"/>
        <v>335243.77684800304</v>
      </c>
      <c r="G77" s="2"/>
      <c r="H77" s="26"/>
      <c r="I77" s="16"/>
    </row>
    <row r="78" spans="1:9" ht="12" thickBot="1">
      <c r="A78" s="21">
        <v>71</v>
      </c>
      <c r="B78" s="33">
        <v>42125</v>
      </c>
      <c r="C78" s="7"/>
      <c r="D78" s="7"/>
      <c r="E78" s="15"/>
      <c r="F78" s="8">
        <f t="shared" si="6"/>
        <v>335243.77684800304</v>
      </c>
      <c r="G78" s="2"/>
      <c r="H78" s="26"/>
      <c r="I78" s="16"/>
    </row>
    <row r="79" spans="1:9" ht="12" thickBot="1">
      <c r="A79" s="21">
        <v>72</v>
      </c>
      <c r="B79" s="33">
        <v>42156</v>
      </c>
      <c r="C79" s="7"/>
      <c r="D79" s="7"/>
      <c r="E79" s="15"/>
      <c r="F79" s="8">
        <f t="shared" si="6"/>
        <v>335243.77684800304</v>
      </c>
      <c r="G79" s="2"/>
      <c r="H79" s="26"/>
      <c r="I79" s="16"/>
    </row>
    <row r="80" spans="1:9" ht="12" thickBot="1">
      <c r="A80" s="21">
        <v>73</v>
      </c>
      <c r="B80" s="33">
        <v>42186</v>
      </c>
      <c r="C80" s="7">
        <f>0.6+0.2+0.5</f>
        <v>1.3</v>
      </c>
      <c r="D80" s="7">
        <f>C80/100</f>
        <v>1.3000000000000001E-2</v>
      </c>
      <c r="E80" s="15">
        <f>D80*F79</f>
        <v>4358.1690990240395</v>
      </c>
      <c r="F80" s="8">
        <f t="shared" si="6"/>
        <v>339601.94594702707</v>
      </c>
      <c r="G80" s="2"/>
      <c r="H80" s="26"/>
      <c r="I80" s="16"/>
    </row>
    <row r="81" spans="1:15" ht="12" thickBot="1">
      <c r="A81" s="21">
        <v>74</v>
      </c>
      <c r="B81" s="33">
        <v>42217</v>
      </c>
      <c r="C81" s="7"/>
      <c r="D81" s="7"/>
      <c r="E81" s="15"/>
      <c r="F81" s="8">
        <f t="shared" si="6"/>
        <v>339601.94594702707</v>
      </c>
      <c r="G81" s="2"/>
      <c r="H81" s="26"/>
      <c r="I81" s="16"/>
    </row>
    <row r="82" spans="1:15" ht="12" thickBot="1">
      <c r="A82" s="21">
        <v>75</v>
      </c>
      <c r="B82" s="33">
        <v>42248</v>
      </c>
      <c r="C82" s="7"/>
      <c r="D82" s="7"/>
      <c r="E82" s="15"/>
      <c r="F82" s="39">
        <f t="shared" ref="F82:F107" si="7">F81+E82</f>
        <v>339601.94594702707</v>
      </c>
      <c r="H82" s="26"/>
      <c r="I82" s="26"/>
      <c r="J82" s="16"/>
    </row>
    <row r="83" spans="1:15" ht="12" thickBot="1">
      <c r="A83" s="21">
        <v>76</v>
      </c>
      <c r="B83" s="33">
        <v>42278</v>
      </c>
      <c r="C83" s="7">
        <f>0.4+0.7+0.5</f>
        <v>1.6</v>
      </c>
      <c r="D83" s="7">
        <f t="shared" ref="D83:D86" si="8">C83/100</f>
        <v>1.6E-2</v>
      </c>
      <c r="E83" s="15">
        <f t="shared" ref="E83:E86" si="9">D83*F82</f>
        <v>5433.6311351524328</v>
      </c>
      <c r="F83" s="41">
        <f t="shared" si="7"/>
        <v>345035.57708217949</v>
      </c>
      <c r="G83" s="28"/>
      <c r="H83" s="43">
        <v>339602</v>
      </c>
      <c r="I83" s="34"/>
    </row>
    <row r="84" spans="1:15" ht="12" thickBot="1">
      <c r="A84" s="21">
        <v>77</v>
      </c>
      <c r="B84" s="33">
        <v>42309</v>
      </c>
      <c r="C84" s="7"/>
      <c r="D84" s="7"/>
      <c r="E84" s="15"/>
      <c r="F84" s="41">
        <f t="shared" si="7"/>
        <v>345035.57708217949</v>
      </c>
      <c r="H84" s="43">
        <v>339602</v>
      </c>
    </row>
    <row r="85" spans="1:15" ht="16.5" thickBot="1">
      <c r="A85" s="21">
        <v>78</v>
      </c>
      <c r="B85" s="33">
        <v>42339</v>
      </c>
      <c r="C85" s="7"/>
      <c r="D85" s="7"/>
      <c r="E85" s="15"/>
      <c r="F85" s="41">
        <f t="shared" si="7"/>
        <v>345035.57708217949</v>
      </c>
      <c r="G85" s="35"/>
      <c r="H85" s="43">
        <v>339602</v>
      </c>
      <c r="I85" s="37"/>
      <c r="J85" s="35"/>
      <c r="K85" s="38"/>
      <c r="L85" s="36"/>
      <c r="O85" s="2">
        <v>347</v>
      </c>
    </row>
    <row r="86" spans="1:15" ht="12" thickBot="1">
      <c r="A86" s="21">
        <v>79</v>
      </c>
      <c r="B86" s="33">
        <v>42370</v>
      </c>
      <c r="C86" s="7">
        <v>0.4</v>
      </c>
      <c r="D86" s="7">
        <f t="shared" si="8"/>
        <v>4.0000000000000001E-3</v>
      </c>
      <c r="E86" s="15">
        <f t="shared" si="9"/>
        <v>1380.1423083287179</v>
      </c>
      <c r="F86" s="41">
        <f t="shared" si="7"/>
        <v>346415.71939050819</v>
      </c>
      <c r="H86" s="43">
        <v>415124</v>
      </c>
    </row>
    <row r="87" spans="1:15" ht="12" thickBot="1">
      <c r="A87" s="21">
        <v>80</v>
      </c>
      <c r="B87" s="33">
        <v>42401</v>
      </c>
      <c r="C87" s="7"/>
      <c r="D87" s="7"/>
      <c r="E87" s="15"/>
      <c r="F87" s="41">
        <f t="shared" si="7"/>
        <v>346415.71939050819</v>
      </c>
      <c r="H87" s="43">
        <v>347102</v>
      </c>
    </row>
    <row r="88" spans="1:15" ht="12" thickBot="1">
      <c r="A88" s="21">
        <v>81</v>
      </c>
      <c r="B88" s="33">
        <v>42430</v>
      </c>
      <c r="C88" s="7"/>
      <c r="D88" s="7"/>
      <c r="E88" s="15"/>
      <c r="F88" s="41">
        <f t="shared" si="7"/>
        <v>346415.71939050819</v>
      </c>
      <c r="H88" s="43">
        <v>347102</v>
      </c>
    </row>
    <row r="89" spans="1:15" ht="12" thickBot="1">
      <c r="A89" s="21">
        <v>82</v>
      </c>
      <c r="B89" s="33">
        <v>42461</v>
      </c>
      <c r="C89" s="7">
        <f>0.5+0.3+0.4</f>
        <v>1.2000000000000002</v>
      </c>
      <c r="D89" s="7">
        <f>C89/100</f>
        <v>1.2000000000000002E-2</v>
      </c>
      <c r="E89" s="15">
        <f>D89*F88</f>
        <v>4156.9886326860988</v>
      </c>
      <c r="F89" s="41">
        <f>F88+E89</f>
        <v>350572.70802319428</v>
      </c>
      <c r="H89" s="43">
        <v>347102</v>
      </c>
    </row>
    <row r="90" spans="1:15" ht="12" thickBot="1">
      <c r="A90" s="21">
        <v>83</v>
      </c>
      <c r="B90" s="33">
        <v>42491</v>
      </c>
      <c r="C90" s="7"/>
      <c r="D90" s="7"/>
      <c r="E90" s="15"/>
      <c r="F90" s="41">
        <f t="shared" si="7"/>
        <v>350572.70802319428</v>
      </c>
      <c r="H90" s="43">
        <v>347102</v>
      </c>
    </row>
    <row r="91" spans="1:15" ht="12" thickBot="1">
      <c r="A91" s="21">
        <v>84</v>
      </c>
      <c r="B91" s="33">
        <v>42522</v>
      </c>
      <c r="C91" s="7"/>
      <c r="D91" s="7"/>
      <c r="E91" s="15"/>
      <c r="F91" s="41">
        <f t="shared" si="7"/>
        <v>350572.70802319428</v>
      </c>
      <c r="H91" s="43">
        <v>347102</v>
      </c>
    </row>
    <row r="92" spans="1:15" ht="12" thickBot="1">
      <c r="A92" s="21">
        <v>85</v>
      </c>
      <c r="B92" s="33">
        <v>42552</v>
      </c>
      <c r="C92" s="7">
        <f>0.2+0.3+0.4</f>
        <v>0.9</v>
      </c>
      <c r="D92" s="7">
        <f t="shared" ref="D92:D107" si="10">C92/100</f>
        <v>9.0000000000000011E-3</v>
      </c>
      <c r="E92" s="15">
        <f t="shared" ref="E92:E107" si="11">D92*F91</f>
        <v>3155.154372208749</v>
      </c>
      <c r="F92" s="41">
        <f>F91+E92</f>
        <v>353727.86239540303</v>
      </c>
      <c r="H92" s="43">
        <v>347102</v>
      </c>
    </row>
    <row r="93" spans="1:15" ht="12" thickBot="1">
      <c r="A93" s="21">
        <v>86</v>
      </c>
      <c r="B93" s="33">
        <v>42583</v>
      </c>
      <c r="C93" s="7"/>
      <c r="D93" s="7">
        <f t="shared" si="10"/>
        <v>0</v>
      </c>
      <c r="E93" s="15">
        <f t="shared" si="11"/>
        <v>0</v>
      </c>
      <c r="F93" s="41">
        <f t="shared" si="7"/>
        <v>353727.86239540303</v>
      </c>
      <c r="H93" s="43">
        <v>347102</v>
      </c>
    </row>
    <row r="94" spans="1:15" ht="12" thickBot="1">
      <c r="A94" s="21">
        <v>87</v>
      </c>
      <c r="B94" s="33">
        <v>42614</v>
      </c>
      <c r="C94" s="7"/>
      <c r="D94" s="7">
        <f t="shared" si="10"/>
        <v>0</v>
      </c>
      <c r="E94" s="15">
        <f t="shared" si="11"/>
        <v>0</v>
      </c>
      <c r="F94" s="41">
        <f t="shared" si="7"/>
        <v>353727.86239540303</v>
      </c>
      <c r="H94" s="43">
        <v>347102</v>
      </c>
    </row>
    <row r="95" spans="1:15" ht="12" thickBot="1">
      <c r="A95" s="21">
        <v>88</v>
      </c>
      <c r="B95" s="33">
        <v>42644</v>
      </c>
      <c r="C95" s="7">
        <f>0.2+0+0.2</f>
        <v>0.4</v>
      </c>
      <c r="D95" s="7">
        <f t="shared" si="10"/>
        <v>4.0000000000000001E-3</v>
      </c>
      <c r="E95" s="15">
        <f t="shared" si="11"/>
        <v>1414.9114495816123</v>
      </c>
      <c r="F95" s="41">
        <f t="shared" si="7"/>
        <v>355142.77384498465</v>
      </c>
      <c r="H95" s="43">
        <v>347102</v>
      </c>
    </row>
    <row r="96" spans="1:15" ht="12" thickBot="1">
      <c r="A96" s="21">
        <v>89</v>
      </c>
      <c r="B96" s="33">
        <v>42675</v>
      </c>
      <c r="C96" s="7"/>
      <c r="D96" s="7"/>
      <c r="E96" s="15"/>
      <c r="F96" s="41">
        <f t="shared" si="7"/>
        <v>355142.77384498465</v>
      </c>
      <c r="H96" s="43">
        <v>347102</v>
      </c>
    </row>
    <row r="97" spans="1:8" ht="12" thickBot="1">
      <c r="A97" s="21">
        <v>90</v>
      </c>
      <c r="B97" s="33">
        <v>42705</v>
      </c>
      <c r="C97" s="7"/>
      <c r="D97" s="7"/>
      <c r="E97" s="15"/>
      <c r="F97" s="41">
        <f t="shared" si="7"/>
        <v>355142.77384498465</v>
      </c>
      <c r="H97" s="43">
        <v>347102</v>
      </c>
    </row>
    <row r="98" spans="1:8" ht="12" thickBot="1">
      <c r="A98" s="21">
        <v>91</v>
      </c>
      <c r="B98" s="33">
        <v>42736</v>
      </c>
      <c r="C98" s="7">
        <f>0.2+0.1</f>
        <v>0.30000000000000004</v>
      </c>
      <c r="D98" s="7">
        <f t="shared" si="10"/>
        <v>3.0000000000000005E-3</v>
      </c>
      <c r="E98" s="15">
        <f t="shared" si="11"/>
        <v>1065.4283215349542</v>
      </c>
      <c r="F98" s="41">
        <f t="shared" si="7"/>
        <v>356208.20216651959</v>
      </c>
      <c r="H98" s="43">
        <v>347102</v>
      </c>
    </row>
    <row r="99" spans="1:8" ht="12" thickBot="1">
      <c r="A99" s="21">
        <v>92</v>
      </c>
      <c r="B99" s="33">
        <v>42767</v>
      </c>
      <c r="C99" s="7"/>
      <c r="D99" s="7"/>
      <c r="E99" s="15"/>
      <c r="F99" s="41">
        <f t="shared" si="7"/>
        <v>356208.20216651959</v>
      </c>
      <c r="H99" s="43">
        <v>347102</v>
      </c>
    </row>
    <row r="100" spans="1:8" ht="12" thickBot="1">
      <c r="A100" s="21">
        <v>93</v>
      </c>
      <c r="B100" s="33">
        <v>42795</v>
      </c>
      <c r="C100" s="7"/>
      <c r="D100" s="7"/>
      <c r="E100" s="15"/>
      <c r="F100" s="41">
        <f t="shared" si="7"/>
        <v>356208.20216651959</v>
      </c>
      <c r="H100" s="43">
        <v>347102</v>
      </c>
    </row>
    <row r="101" spans="1:8" ht="12" thickBot="1">
      <c r="A101" s="21">
        <v>94</v>
      </c>
      <c r="B101" s="33">
        <v>42826</v>
      </c>
      <c r="C101" s="7">
        <f>0.5+0.2+0.4</f>
        <v>1.1000000000000001</v>
      </c>
      <c r="D101" s="7">
        <f t="shared" si="10"/>
        <v>1.1000000000000001E-2</v>
      </c>
      <c r="E101" s="15">
        <f t="shared" si="11"/>
        <v>3918.290223831716</v>
      </c>
      <c r="F101" s="41">
        <f t="shared" si="7"/>
        <v>360126.49239035131</v>
      </c>
      <c r="H101" s="43">
        <v>347102</v>
      </c>
    </row>
    <row r="102" spans="1:8" ht="12" thickBot="1">
      <c r="A102" s="21">
        <v>95</v>
      </c>
      <c r="B102" s="33">
        <v>42856</v>
      </c>
      <c r="C102" s="7"/>
      <c r="D102" s="7"/>
      <c r="E102" s="15"/>
      <c r="F102" s="41">
        <f t="shared" si="7"/>
        <v>360126.49239035131</v>
      </c>
      <c r="H102" s="43">
        <v>347102</v>
      </c>
    </row>
    <row r="103" spans="1:8" ht="12" thickBot="1">
      <c r="A103" s="21">
        <v>96</v>
      </c>
      <c r="B103" s="33">
        <v>42887</v>
      </c>
      <c r="C103" s="7"/>
      <c r="D103" s="7"/>
      <c r="E103" s="15"/>
      <c r="F103" s="41">
        <f t="shared" si="7"/>
        <v>360126.49239035131</v>
      </c>
      <c r="H103" s="43">
        <v>347102</v>
      </c>
    </row>
    <row r="104" spans="1:8" ht="12" thickBot="1">
      <c r="A104" s="21">
        <v>97</v>
      </c>
      <c r="B104" s="33">
        <v>42917</v>
      </c>
      <c r="C104" s="7">
        <f>0.2+0.1</f>
        <v>0.30000000000000004</v>
      </c>
      <c r="D104" s="7">
        <f t="shared" si="10"/>
        <v>3.0000000000000005E-3</v>
      </c>
      <c r="E104" s="15">
        <f t="shared" si="11"/>
        <v>1080.3794771710541</v>
      </c>
      <c r="F104" s="41">
        <f t="shared" si="7"/>
        <v>361206.87186752236</v>
      </c>
      <c r="H104" s="43">
        <v>347102</v>
      </c>
    </row>
    <row r="105" spans="1:8" ht="12" thickBot="1">
      <c r="A105" s="21">
        <v>98</v>
      </c>
      <c r="B105" s="33">
        <v>42948</v>
      </c>
      <c r="C105" s="7"/>
      <c r="D105" s="7">
        <f t="shared" si="10"/>
        <v>0</v>
      </c>
      <c r="E105" s="15">
        <f t="shared" si="11"/>
        <v>0</v>
      </c>
      <c r="F105" s="41">
        <f t="shared" si="7"/>
        <v>361206.87186752236</v>
      </c>
      <c r="H105" s="43">
        <v>347102</v>
      </c>
    </row>
    <row r="106" spans="1:8" ht="12" thickBot="1">
      <c r="A106" s="21">
        <v>99</v>
      </c>
      <c r="B106" s="33">
        <v>42979</v>
      </c>
      <c r="C106" s="7"/>
      <c r="D106" s="7">
        <f t="shared" si="10"/>
        <v>0</v>
      </c>
      <c r="E106" s="15">
        <f t="shared" si="11"/>
        <v>0</v>
      </c>
      <c r="F106" s="41">
        <f t="shared" si="7"/>
        <v>361206.87186752236</v>
      </c>
      <c r="H106" s="43">
        <v>347102</v>
      </c>
    </row>
    <row r="107" spans="1:8" ht="12" thickBot="1">
      <c r="A107" s="21">
        <v>100</v>
      </c>
      <c r="B107" s="33">
        <v>43009</v>
      </c>
      <c r="C107" s="7">
        <f>0.2+0.2</f>
        <v>0.4</v>
      </c>
      <c r="D107" s="7">
        <f t="shared" si="10"/>
        <v>4.0000000000000001E-3</v>
      </c>
      <c r="E107" s="15">
        <f t="shared" si="11"/>
        <v>1444.8274874700894</v>
      </c>
      <c r="F107" s="41">
        <f t="shared" si="7"/>
        <v>362651.69935499248</v>
      </c>
      <c r="H107" s="43">
        <v>347102</v>
      </c>
    </row>
    <row r="108" spans="1:8">
      <c r="G108" s="42">
        <f>SUM(F83:F107)</f>
        <v>8847960.3208369836</v>
      </c>
      <c r="H108" s="16">
        <f>SUM(H83:H107)</f>
        <v>8723072</v>
      </c>
    </row>
    <row r="110" spans="1:8">
      <c r="G110" s="26" t="s">
        <v>74</v>
      </c>
      <c r="H110" s="26">
        <f>G108-H108</f>
        <v>124888.32083698362</v>
      </c>
    </row>
    <row r="111" spans="1:8">
      <c r="G111" s="26" t="s">
        <v>75</v>
      </c>
      <c r="H111" s="26">
        <v>362652</v>
      </c>
    </row>
    <row r="113" spans="7:8">
      <c r="G113" s="26" t="s">
        <v>76</v>
      </c>
      <c r="H113" s="26">
        <f>H111+H110</f>
        <v>487540.32083698362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 Oct`17</vt:lpstr>
      <vt:lpstr>Hoja3</vt:lpstr>
    </vt:vector>
  </TitlesOfParts>
  <Company>SalfaCorp S.A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esandoval</dc:creator>
  <cp:lastModifiedBy>Eduardo</cp:lastModifiedBy>
  <dcterms:created xsi:type="dcterms:W3CDTF">2010-07-30T14:35:31Z</dcterms:created>
  <dcterms:modified xsi:type="dcterms:W3CDTF">2017-10-26T20:17:19Z</dcterms:modified>
</cp:coreProperties>
</file>