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or Control" sheetId="1" r:id="rId4"/>
    <sheet state="visible" name="Recipient Control" sheetId="2" r:id="rId5"/>
    <sheet state="visible" name="Donor + Conjugated " sheetId="3" r:id="rId6"/>
    <sheet state="visible" name="Transconjugant Recipients" sheetId="4" r:id="rId7"/>
    <sheet state="visible" name="OD600" sheetId="5" r:id="rId8"/>
    <sheet state="visible" name="Summary" sheetId="6" r:id="rId9"/>
  </sheets>
  <definedNames/>
  <calcPr/>
</workbook>
</file>

<file path=xl/sharedStrings.xml><?xml version="1.0" encoding="utf-8"?>
<sst xmlns="http://schemas.openxmlformats.org/spreadsheetml/2006/main" count="434" uniqueCount="85">
  <si>
    <t>Donor Controls</t>
  </si>
  <si>
    <t>Raw Data</t>
  </si>
  <si>
    <t>Baseline Donor Colonies (Raw Data)</t>
  </si>
  <si>
    <t>Dilution Fold</t>
  </si>
  <si>
    <t>t0 
start</t>
  </si>
  <si>
    <t>t1 
2 hours</t>
  </si>
  <si>
    <t>t2 
5 hours</t>
  </si>
  <si>
    <t>time</t>
  </si>
  <si>
    <t>-</t>
  </si>
  <si>
    <t>Baseline Donor Colonies (Normalized Data)</t>
  </si>
  <si>
    <t>Average</t>
  </si>
  <si>
    <t>Adjusted Data</t>
  </si>
  <si>
    <t>Standard Deviation</t>
  </si>
  <si>
    <t>Normalized Data</t>
  </si>
  <si>
    <t>all normalized values are between 2 standard deviations</t>
  </si>
  <si>
    <t>Recipient Control</t>
  </si>
  <si>
    <t>Baseline Recipient Colonies (Raw Data)</t>
  </si>
  <si>
    <t>Data</t>
  </si>
  <si>
    <t>t2 
22 hours</t>
  </si>
  <si>
    <t>Baseline Donor + Conjugated Colonies (Normalized Data)</t>
  </si>
  <si>
    <t>Donor + Conjugated</t>
  </si>
  <si>
    <t>Baseline Donor + Conjugated Colonies (Raw Data)</t>
  </si>
  <si>
    <t>Strain</t>
  </si>
  <si>
    <t xml:space="preserve">Mixture </t>
  </si>
  <si>
    <t>Donor in Mix</t>
  </si>
  <si>
    <t>Recipient in Mix</t>
  </si>
  <si>
    <t xml:space="preserve">Sum of D + R </t>
  </si>
  <si>
    <t xml:space="preserve">Standard Error </t>
  </si>
  <si>
    <t xml:space="preserve">Percent Error </t>
  </si>
  <si>
    <t>omitted data point</t>
  </si>
  <si>
    <t>In red, the value is greater than 2 standard deviations from the mean</t>
  </si>
  <si>
    <t>Re-adjusted Stats</t>
  </si>
  <si>
    <t xml:space="preserve">Splitting Colonies </t>
  </si>
  <si>
    <t>see OD600 tab for calculations</t>
  </si>
  <si>
    <t>Transconjugate Recipients</t>
  </si>
  <si>
    <t>Baseline Transconjugant Recipients Colonies (Raw Data)</t>
  </si>
  <si>
    <t>Baseline Transconjugant Recipients Colonies (Normalized Data)</t>
  </si>
  <si>
    <t>Transconjugants Average</t>
  </si>
  <si>
    <t xml:space="preserve">Only one usable trial </t>
  </si>
  <si>
    <t>OD600</t>
  </si>
  <si>
    <t xml:space="preserve">Strain </t>
  </si>
  <si>
    <t xml:space="preserve">* mixed with 1:1 D:R, vol 1:2 </t>
  </si>
  <si>
    <t>Donor Control</t>
  </si>
  <si>
    <t xml:space="preserve">Mixutre </t>
  </si>
  <si>
    <t>using ratios from within mixture</t>
  </si>
  <si>
    <t xml:space="preserve">Cell Counts </t>
  </si>
  <si>
    <t xml:space="preserve">Adjustment Ratio </t>
  </si>
  <si>
    <t xml:space="preserve">Donor </t>
  </si>
  <si>
    <t xml:space="preserve">Recipient </t>
  </si>
  <si>
    <t>Transconjugant Recipients</t>
  </si>
  <si>
    <t>N0</t>
  </si>
  <si>
    <t>N1</t>
  </si>
  <si>
    <t>N2</t>
  </si>
  <si>
    <t>Recipients in Mix</t>
  </si>
  <si>
    <t>D:R Ratio</t>
  </si>
  <si>
    <t>D:R this is donors and recipients in Mixture trails</t>
  </si>
  <si>
    <t>D:T Ratio</t>
  </si>
  <si>
    <t>conjugation ratio</t>
  </si>
  <si>
    <t>Compared to Transconjugant Recipients from selection plates</t>
  </si>
  <si>
    <t xml:space="preserve">R:T Ratio </t>
  </si>
  <si>
    <t>transformation ratio</t>
  </si>
  <si>
    <t>D:R:T Ratio</t>
  </si>
  <si>
    <t>918:908:1</t>
  </si>
  <si>
    <t>397:371:1</t>
  </si>
  <si>
    <t>458:417:1</t>
  </si>
  <si>
    <t>use this for MM</t>
  </si>
  <si>
    <t>use this for ABM</t>
  </si>
  <si>
    <t xml:space="preserve">make csv that automates baseline data </t>
  </si>
  <si>
    <t>Summary of Baseline Conjugation</t>
  </si>
  <si>
    <t>Time</t>
  </si>
  <si>
    <t>See OD600 tab for calculations</t>
  </si>
  <si>
    <t xml:space="preserve">Rates </t>
  </si>
  <si>
    <t xml:space="preserve">Polynomial Trendline </t>
  </si>
  <si>
    <t>1.01 + 0.0391x + -4.35E-03x^2</t>
  </si>
  <si>
    <t>918 + -373x + 56.1x^2</t>
  </si>
  <si>
    <t>908 + -383x + 56.9x^2</t>
  </si>
  <si>
    <t>1.12E-03 + -6.03E-04x + 8.8E-05x^2</t>
  </si>
  <si>
    <t>Donor Trends</t>
  </si>
  <si>
    <t>Donor Trends Average</t>
  </si>
  <si>
    <t>Donor + Conjugated Trends</t>
  </si>
  <si>
    <t>Donor + Conjugated Trends Average</t>
  </si>
  <si>
    <t>Recipient Trends</t>
  </si>
  <si>
    <t>Recipient Trends Average</t>
  </si>
  <si>
    <t>Transconjugant Recipients Trends</t>
  </si>
  <si>
    <t>Transconjugant Recipients Trends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</si>
</sst>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9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1D1C1D"/>
      <name val="Arial"/>
    </font>
    <font>
      <sz val="11.0"/>
      <color rgb="FF1D1C1D"/>
      <name val="Slack-Lato"/>
    </font>
    <font>
      <sz val="9.0"/>
      <color rgb="FF1D1C1D"/>
      <name val="Slack-Lato"/>
    </font>
    <font>
      <sz val="11.0"/>
      <color rgb="FFFF0000"/>
      <name val="Inconsolata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0" fillId="0" fontId="1" numFmtId="0" xfId="0" applyFont="1"/>
    <xf borderId="0" fillId="0" fontId="1" numFmtId="11" xfId="0" applyFont="1" applyNumberFormat="1"/>
    <xf borderId="6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2" fontId="1" numFmtId="11" xfId="0" applyFill="1" applyFont="1" applyNumberFormat="1"/>
    <xf borderId="5" fillId="2" fontId="1" numFmtId="11" xfId="0" applyBorder="1" applyFont="1" applyNumberFormat="1"/>
    <xf borderId="7" fillId="0" fontId="1" numFmtId="11" xfId="0" applyAlignment="1" applyBorder="1" applyFont="1" applyNumberFormat="1">
      <alignment readingOrder="0"/>
    </xf>
    <xf borderId="8" fillId="0" fontId="1" numFmtId="11" xfId="0" applyBorder="1" applyFont="1" applyNumberFormat="1"/>
    <xf borderId="2" fillId="0" fontId="1" numFmtId="11" xfId="0" applyBorder="1" applyFont="1" applyNumberFormat="1"/>
    <xf borderId="3" fillId="0" fontId="1" numFmtId="11" xfId="0" applyBorder="1" applyFont="1" applyNumberFormat="1"/>
    <xf borderId="6" fillId="0" fontId="1" numFmtId="0" xfId="0" applyAlignment="1" applyBorder="1" applyFont="1">
      <alignment readingOrder="0"/>
    </xf>
    <xf borderId="7" fillId="0" fontId="1" numFmtId="11" xfId="0" applyBorder="1" applyFont="1" applyNumberFormat="1"/>
    <xf borderId="4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Border="1" applyFont="1"/>
    <xf borderId="4" fillId="2" fontId="1" numFmtId="0" xfId="0" applyBorder="1" applyFont="1"/>
    <xf borderId="0" fillId="0" fontId="1" numFmtId="11" xfId="0" applyAlignment="1" applyFont="1" applyNumberFormat="1">
      <alignment readingOrder="0"/>
    </xf>
    <xf borderId="5" fillId="0" fontId="1" numFmtId="11" xfId="0" applyAlignment="1" applyBorder="1" applyFont="1" applyNumberFormat="1">
      <alignment readingOrder="0"/>
    </xf>
    <xf borderId="6" fillId="0" fontId="1" numFmtId="0" xfId="0" applyBorder="1" applyFont="1"/>
    <xf borderId="4" fillId="2" fontId="2" numFmtId="0" xfId="0" applyAlignment="1" applyBorder="1" applyFont="1">
      <alignment horizontal="left" readingOrder="0" shrinkToFit="0" wrapText="1"/>
    </xf>
    <xf borderId="5" fillId="0" fontId="1" numFmtId="11" xfId="0" applyBorder="1" applyFont="1" applyNumberFormat="1"/>
    <xf borderId="0" fillId="0" fontId="1" numFmtId="10" xfId="0" applyFont="1" applyNumberFormat="1"/>
    <xf borderId="8" fillId="0" fontId="1" numFmtId="11" xfId="0" applyAlignment="1" applyBorder="1" applyFont="1" applyNumberForma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11" xfId="0" applyBorder="1" applyFont="1" applyNumberFormat="1"/>
    <xf borderId="3" fillId="2" fontId="1" numFmtId="11" xfId="0" applyBorder="1" applyFont="1" applyNumberFormat="1"/>
    <xf borderId="6" fillId="2" fontId="1" numFmtId="0" xfId="0" applyAlignment="1" applyBorder="1" applyFont="1">
      <alignment readingOrder="0"/>
    </xf>
    <xf borderId="7" fillId="2" fontId="1" numFmtId="11" xfId="0" applyBorder="1" applyFont="1" applyNumberFormat="1"/>
    <xf borderId="8" fillId="2" fontId="1" numFmtId="11" xfId="0" applyBorder="1" applyFont="1" applyNumberFormat="1"/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10" xfId="0" applyBorder="1" applyFont="1" applyNumberFormat="1"/>
    <xf borderId="8" fillId="0" fontId="1" numFmtId="10" xfId="0" applyBorder="1" applyFont="1" applyNumberForma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/>
    </xf>
    <xf borderId="0" fillId="2" fontId="1" numFmtId="11" xfId="0" applyAlignment="1" applyFont="1" applyNumberFormat="1">
      <alignment readingOrder="0"/>
    </xf>
    <xf borderId="5" fillId="2" fontId="1" numFmtId="11" xfId="0" applyAlignment="1" applyBorder="1" applyFont="1" applyNumberFormat="1">
      <alignment readingOrder="0"/>
    </xf>
    <xf borderId="9" fillId="0" fontId="1" numFmtId="0" xfId="0" applyBorder="1" applyFont="1"/>
    <xf borderId="10" fillId="0" fontId="1" numFmtId="11" xfId="0" applyBorder="1" applyFont="1" applyNumberFormat="1"/>
    <xf borderId="11" fillId="0" fontId="1" numFmtId="11" xfId="0" applyBorder="1" applyFont="1" applyNumberFormat="1"/>
    <xf borderId="0" fillId="4" fontId="4" numFmtId="0" xfId="0" applyAlignment="1" applyFill="1" applyFont="1">
      <alignment horizontal="left" readingOrder="0" shrinkToFit="0" wrapText="1"/>
    </xf>
    <xf borderId="0" fillId="4" fontId="5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0" fillId="4" fontId="6" numFmtId="20" xfId="0" applyAlignment="1" applyFont="1" applyNumberFormat="1">
      <alignment horizontal="right" readingOrder="0" shrinkToFit="0" wrapText="1"/>
    </xf>
    <xf borderId="0" fillId="4" fontId="7" numFmtId="11" xfId="0" applyFont="1" applyNumberFormat="1"/>
    <xf borderId="5" fillId="4" fontId="7" numFmtId="11" xfId="0" applyBorder="1" applyFont="1" applyNumberFormat="1"/>
    <xf borderId="7" fillId="4" fontId="7" numFmtId="11" xfId="0" applyBorder="1" applyFont="1" applyNumberFormat="1"/>
    <xf borderId="8" fillId="4" fontId="7" numFmtId="11" xfId="0" applyBorder="1" applyFont="1" applyNumberFormat="1"/>
    <xf borderId="1" fillId="2" fontId="1" numFmtId="0" xfId="0" applyAlignment="1" applyBorder="1" applyFont="1">
      <alignment readingOrder="0"/>
    </xf>
    <xf borderId="2" fillId="2" fontId="1" numFmtId="49" xfId="0" applyAlignment="1" applyBorder="1" applyFont="1" applyNumberFormat="1">
      <alignment readingOrder="0"/>
    </xf>
    <xf borderId="3" fillId="2" fontId="1" numFmtId="49" xfId="0" applyAlignment="1" applyBorder="1" applyFont="1" applyNumberFormat="1">
      <alignment readingOrder="0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0" fillId="0" fontId="1" numFmtId="164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3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Donor Control Colonies (Raw 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v>1.5E+05 Fold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Control'!$G$6:$G$8</c:f>
              <c:numCache/>
            </c:numRef>
          </c:val>
          <c:smooth val="1"/>
        </c:ser>
        <c:ser>
          <c:idx val="1"/>
          <c:order val="1"/>
          <c:tx>
            <c:v>1.25E+05 Fold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Control'!$H$6:$H$8</c:f>
              <c:numCache/>
            </c:numRef>
          </c:val>
          <c:smooth val="1"/>
        </c:ser>
        <c:ser>
          <c:idx val="2"/>
          <c:order val="2"/>
          <c:tx>
            <c:v>1.0E+05 Fold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Control'!$I$6:$I$8</c:f>
              <c:numCache/>
            </c:numRef>
          </c:val>
          <c:smooth val="1"/>
        </c:ser>
        <c:ser>
          <c:idx val="3"/>
          <c:order val="3"/>
          <c:tx>
            <c:v>7.5E04 Fold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Control'!$J$6:$J$8</c:f>
              <c:numCache/>
            </c:numRef>
          </c:val>
          <c:smooth val="1"/>
        </c:ser>
        <c:ser>
          <c:idx val="4"/>
          <c:order val="4"/>
          <c:tx>
            <c:v>5.0E+04 Fold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Control'!$K$6:$K$8</c:f>
              <c:numCache/>
            </c:numRef>
          </c:val>
          <c:smooth val="1"/>
        </c:ser>
        <c:axId val="444316595"/>
        <c:axId val="1040564247"/>
      </c:lineChart>
      <c:catAx>
        <c:axId val="444316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564247"/>
      </c:catAx>
      <c:valAx>
        <c:axId val="1040564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316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Donor Colonies (Normalized 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'Donor Control'!$G$12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Control'!$G$13:$G$15</c:f>
              <c:numCache/>
            </c:numRef>
          </c:val>
          <c:smooth val="1"/>
        </c:ser>
        <c:ser>
          <c:idx val="1"/>
          <c:order val="1"/>
          <c:tx>
            <c:strRef>
              <c:f>'Donor Control'!$H$12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Control'!$H$13:$H$15</c:f>
              <c:numCache/>
            </c:numRef>
          </c:val>
          <c:smooth val="1"/>
        </c:ser>
        <c:ser>
          <c:idx val="2"/>
          <c:order val="2"/>
          <c:tx>
            <c:strRef>
              <c:f>'Donor Control'!$I$12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Control'!$I$13:$I$15</c:f>
              <c:numCache/>
            </c:numRef>
          </c:val>
          <c:smooth val="1"/>
        </c:ser>
        <c:ser>
          <c:idx val="3"/>
          <c:order val="3"/>
          <c:tx>
            <c:strRef>
              <c:f>'Donor Control'!$J$12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Control'!$J$13:$J$15</c:f>
              <c:numCache/>
            </c:numRef>
          </c:val>
          <c:smooth val="1"/>
        </c:ser>
        <c:ser>
          <c:idx val="4"/>
          <c:order val="4"/>
          <c:tx>
            <c:strRef>
              <c:f>'Donor Control'!$K$12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Control'!$K$13:$K$15</c:f>
              <c:numCache/>
            </c:numRef>
          </c:val>
          <c:smooth val="1"/>
        </c:ser>
        <c:ser>
          <c:idx val="5"/>
          <c:order val="5"/>
          <c:tx>
            <c:strRef>
              <c:f>'Donor Control'!$L$12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'Donor Control'!$F$6:$F$8</c:f>
            </c:strRef>
          </c:cat>
          <c:val>
            <c:numRef>
              <c:f>'Donor Control'!$L$13:$L$15</c:f>
              <c:numCache/>
            </c:numRef>
          </c:val>
          <c:smooth val="1"/>
        </c:ser>
        <c:axId val="497368982"/>
        <c:axId val="1992250963"/>
      </c:lineChart>
      <c:catAx>
        <c:axId val="497368982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250963"/>
      </c:catAx>
      <c:valAx>
        <c:axId val="1992250963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368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Baseline Recipient Control Colonies (Raw Data)</a:t>
            </a:r>
          </a:p>
        </c:rich>
      </c:tx>
      <c:overlay val="0"/>
    </c:title>
    <c:plotArea>
      <c:layout/>
      <c:lineChart>
        <c:ser>
          <c:idx val="0"/>
          <c:order val="0"/>
          <c:tx>
            <c:v>1.5E+05 Fold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Control'!$G$6:$G$8</c:f>
              <c:numCache/>
            </c:numRef>
          </c:val>
          <c:smooth val="1"/>
        </c:ser>
        <c:ser>
          <c:idx val="1"/>
          <c:order val="1"/>
          <c:tx>
            <c:v>1.25E+05 Fold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Control'!$H$6:$H$8</c:f>
              <c:numCache/>
            </c:numRef>
          </c:val>
          <c:smooth val="1"/>
        </c:ser>
        <c:ser>
          <c:idx val="2"/>
          <c:order val="2"/>
          <c:tx>
            <c:v>1.0E+05 Fold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Control'!$I$6:$I$8</c:f>
              <c:numCache/>
            </c:numRef>
          </c:val>
          <c:smooth val="1"/>
        </c:ser>
        <c:ser>
          <c:idx val="3"/>
          <c:order val="3"/>
          <c:tx>
            <c:v>7.5E+04 Fold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Control'!$J$6:$J$8</c:f>
              <c:numCache/>
            </c:numRef>
          </c:val>
          <c:smooth val="1"/>
        </c:ser>
        <c:axId val="2068187923"/>
        <c:axId val="349922358"/>
      </c:lineChart>
      <c:catAx>
        <c:axId val="2068187923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922358"/>
      </c:catAx>
      <c:valAx>
        <c:axId val="349922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187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'Recipient Control'!$G$12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Control'!$G$13:$G$15</c:f>
              <c:numCache/>
            </c:numRef>
          </c:val>
          <c:smooth val="1"/>
        </c:ser>
        <c:ser>
          <c:idx val="1"/>
          <c:order val="1"/>
          <c:tx>
            <c:strRef>
              <c:f>'Recipient Control'!$H$12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Control'!$H$13:$H$15</c:f>
              <c:numCache/>
            </c:numRef>
          </c:val>
          <c:smooth val="1"/>
        </c:ser>
        <c:ser>
          <c:idx val="2"/>
          <c:order val="2"/>
          <c:tx>
            <c:strRef>
              <c:f>'Recipient Control'!$I$12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Control'!$I$13:$I$15</c:f>
              <c:numCache/>
            </c:numRef>
          </c:val>
          <c:smooth val="1"/>
        </c:ser>
        <c:ser>
          <c:idx val="3"/>
          <c:order val="3"/>
          <c:tx>
            <c:strRef>
              <c:f>'Recipient Control'!$J$12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Control'!$J$13:$J$15</c:f>
              <c:numCache/>
            </c:numRef>
          </c:val>
          <c:smooth val="1"/>
        </c:ser>
        <c:ser>
          <c:idx val="4"/>
          <c:order val="4"/>
          <c:tx>
            <c:strRef>
              <c:f>'Recipient Control'!$L$12</c:f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Control'!$L$13:$L$15</c:f>
              <c:numCache/>
            </c:numRef>
          </c:val>
          <c:smooth val="1"/>
        </c:ser>
        <c:axId val="1188420670"/>
        <c:axId val="1226281803"/>
      </c:lineChart>
      <c:catAx>
        <c:axId val="1188420670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6281803"/>
      </c:catAx>
      <c:valAx>
        <c:axId val="1226281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420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'Recipient Control'!$G$5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Control'!$G$6:$G$8</c:f>
              <c:numCache/>
            </c:numRef>
          </c:val>
        </c:ser>
        <c:ser>
          <c:idx val="1"/>
          <c:order val="1"/>
          <c:tx>
            <c:strRef>
              <c:f>'Recipient Control'!$H$5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Control'!$H$6:$H$8</c:f>
              <c:numCache/>
            </c:numRef>
          </c:val>
        </c:ser>
        <c:ser>
          <c:idx val="2"/>
          <c:order val="2"/>
          <c:tx>
            <c:strRef>
              <c:f>'Recipient Control'!$I$5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Control'!$I$6:$I$8</c:f>
              <c:numCache/>
            </c:numRef>
          </c:val>
        </c:ser>
        <c:ser>
          <c:idx val="3"/>
          <c:order val="3"/>
          <c:tx>
            <c:strRef>
              <c:f>'Recipient Control'!$J$5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'Recipient Control'!$F$6:$F$8</c:f>
            </c:strRef>
          </c:cat>
          <c:val>
            <c:numRef>
              <c:f>'Recipient Control'!$J$6:$J$8</c:f>
              <c:numCache/>
            </c:numRef>
          </c:val>
        </c:ser>
        <c:axId val="1341385867"/>
        <c:axId val="1282074195"/>
      </c:barChart>
      <c:catAx>
        <c:axId val="1341385867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074195"/>
      </c:catAx>
      <c:valAx>
        <c:axId val="1282074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385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'Donor + Conjugated '!$H$5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'!$H$6:$H$8</c:f>
              <c:numCache/>
            </c:numRef>
          </c:val>
          <c:smooth val="1"/>
        </c:ser>
        <c:ser>
          <c:idx val="1"/>
          <c:order val="1"/>
          <c:tx>
            <c:strRef>
              <c:f>'Donor + Conjugated '!$I$5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'!$I$6:$I$8</c:f>
              <c:numCache/>
            </c:numRef>
          </c:val>
          <c:smooth val="1"/>
        </c:ser>
        <c:ser>
          <c:idx val="2"/>
          <c:order val="2"/>
          <c:tx>
            <c:strRef>
              <c:f>'Donor + Conjugated '!$J$5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'!$J$6:$J$8</c:f>
              <c:numCache/>
            </c:numRef>
          </c:val>
          <c:smooth val="1"/>
        </c:ser>
        <c:ser>
          <c:idx val="3"/>
          <c:order val="3"/>
          <c:tx>
            <c:strRef>
              <c:f>'Donor + Conjugated '!$K$5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'!$K$6:$K$8</c:f>
              <c:numCache/>
            </c:numRef>
          </c:val>
          <c:smooth val="1"/>
        </c:ser>
        <c:ser>
          <c:idx val="4"/>
          <c:order val="4"/>
          <c:tx>
            <c:strRef>
              <c:f>'Donor + Conjugated '!$L$5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'!$L$6:$L$8</c:f>
              <c:numCache/>
            </c:numRef>
          </c:val>
          <c:smooth val="1"/>
        </c:ser>
        <c:axId val="567523139"/>
        <c:axId val="132720631"/>
      </c:lineChart>
      <c:catAx>
        <c:axId val="567523139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20631"/>
      </c:catAx>
      <c:valAx>
        <c:axId val="132720631"/>
        <c:scaling>
          <c:orientation val="minMax"/>
          <c:max val="4000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75231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'Donor + Conjugated '!$H$12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'!$H$13:$H$15</c:f>
              <c:numCache/>
            </c:numRef>
          </c:val>
          <c:smooth val="1"/>
        </c:ser>
        <c:ser>
          <c:idx val="1"/>
          <c:order val="1"/>
          <c:tx>
            <c:strRef>
              <c:f>'Donor + Conjugated '!$I$12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'!$I$13:$I$15</c:f>
              <c:numCache/>
            </c:numRef>
          </c:val>
          <c:smooth val="1"/>
        </c:ser>
        <c:ser>
          <c:idx val="2"/>
          <c:order val="2"/>
          <c:tx>
            <c:strRef>
              <c:f>'Donor + Conjugated '!$J$12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'!$J$13:$J$15</c:f>
              <c:numCache/>
            </c:numRef>
          </c:val>
          <c:smooth val="1"/>
        </c:ser>
        <c:ser>
          <c:idx val="3"/>
          <c:order val="3"/>
          <c:tx>
            <c:strRef>
              <c:f>'Donor + Conjugated '!$K$12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'!$K$13:$K$15</c:f>
              <c:numCache/>
            </c:numRef>
          </c:val>
          <c:smooth val="1"/>
        </c:ser>
        <c:ser>
          <c:idx val="4"/>
          <c:order val="4"/>
          <c:tx>
            <c:strRef>
              <c:f>'Donor + Conjugated '!$L$12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'Donor + Conjugated '!$G$6:$G$8</c:f>
            </c:strRef>
          </c:cat>
          <c:val>
            <c:numRef>
              <c:f>'Donor + Conjugated '!$L$13:$L$15</c:f>
              <c:numCache/>
            </c:numRef>
          </c:val>
          <c:smooth val="1"/>
        </c:ser>
        <c:axId val="379442473"/>
        <c:axId val="76853574"/>
      </c:lineChart>
      <c:catAx>
        <c:axId val="379442473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53574"/>
      </c:catAx>
      <c:valAx>
        <c:axId val="76853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44247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Conjugative Mixture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Conjugative Mixture Colonies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'Donor + Conjugated '!$F$19:$F$21</c:f>
            </c:strRef>
          </c:cat>
          <c:val>
            <c:numRef>
              <c:f>'Donor + Conjugated '!$I$19:$I$21</c:f>
              <c:numCache/>
            </c:numRef>
          </c:val>
        </c:ser>
        <c:axId val="1930792264"/>
        <c:axId val="759382518"/>
      </c:barChart>
      <c:lineChart>
        <c:ser>
          <c:idx val="1"/>
          <c:order val="1"/>
          <c:tx>
            <c:v>Calculated Donor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'Donor + Conjugated '!$F$19:$F$21</c:f>
            </c:strRef>
          </c:cat>
          <c:val>
            <c:numRef>
              <c:f>'Donor + Conjugated '!$J$19:$J$21</c:f>
              <c:numCache/>
            </c:numRef>
          </c:val>
          <c:smooth val="0"/>
        </c:ser>
        <c:ser>
          <c:idx val="2"/>
          <c:order val="2"/>
          <c:tx>
            <c:v>Calculated Recipient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'Donor + Conjugated '!$F$19:$F$21</c:f>
            </c:strRef>
          </c:cat>
          <c:val>
            <c:numRef>
              <c:f>'Donor + Conjugated '!$K$19:$K$21</c:f>
              <c:numCache/>
            </c:numRef>
          </c:val>
          <c:smooth val="0"/>
        </c:ser>
        <c:ser>
          <c:idx val="3"/>
          <c:order val="3"/>
          <c:tx>
            <c:v>Calculated Conjugative Mxture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'Donor + Conjugated '!$F$19:$F$21</c:f>
            </c:strRef>
          </c:cat>
          <c:val>
            <c:numRef>
              <c:f>'Donor + Conjugated '!$L$19:$L$21</c:f>
              <c:numCache/>
            </c:numRef>
          </c:val>
          <c:smooth val="0"/>
        </c:ser>
        <c:axId val="1930792264"/>
        <c:axId val="759382518"/>
      </c:lineChart>
      <c:catAx>
        <c:axId val="193079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382518"/>
      </c:catAx>
      <c:valAx>
        <c:axId val="759382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792264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'Transconjugant Recipients'!$J$5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'Transconjugant Recipients'!$F$6:$F$8</c:f>
            </c:strRef>
          </c:cat>
          <c:val>
            <c:numRef>
              <c:f>'Transconjugant Recipients'!$J$6:$J$8</c:f>
              <c:numCache/>
            </c:numRef>
          </c:val>
          <c:smooth val="1"/>
        </c:ser>
        <c:axId val="116912626"/>
        <c:axId val="1990030490"/>
      </c:lineChart>
      <c:catAx>
        <c:axId val="116912626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030490"/>
      </c:catAx>
      <c:valAx>
        <c:axId val="1990030490"/>
        <c:scaling>
          <c:orientation val="minMax"/>
          <c:max val="4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12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Transconjugants and Conjugative Mixture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Conjugative Mixture Colonies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'Transconjugant Recipients'!$F$20:$F$22</c:f>
            </c:strRef>
          </c:cat>
          <c:val>
            <c:numRef>
              <c:f>'Transconjugant Recipients'!$I$20:$I$22</c:f>
              <c:numCache/>
            </c:numRef>
          </c:val>
        </c:ser>
        <c:axId val="1041660643"/>
        <c:axId val="896544631"/>
      </c:barChart>
      <c:lineChart>
        <c:ser>
          <c:idx val="1"/>
          <c:order val="1"/>
          <c:tx>
            <c:v>Calculated Donor Colonies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'Transconjugant Recipients'!$F$20:$F$22</c:f>
            </c:strRef>
          </c:cat>
          <c:val>
            <c:numRef>
              <c:f>'Transconjugant Recipients'!$J$20:$J$22</c:f>
              <c:numCache/>
            </c:numRef>
          </c:val>
          <c:smooth val="0"/>
        </c:ser>
        <c:ser>
          <c:idx val="2"/>
          <c:order val="2"/>
          <c:tx>
            <c:v>Calculated Recipient Colonies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'Transconjugant Recipients'!$F$20:$F$22</c:f>
            </c:strRef>
          </c:cat>
          <c:val>
            <c:numRef>
              <c:f>'Transconjugant Recipients'!$K$20:$K$22</c:f>
              <c:numCache/>
            </c:numRef>
          </c:val>
          <c:smooth val="0"/>
        </c:ser>
        <c:ser>
          <c:idx val="3"/>
          <c:order val="3"/>
          <c:tx>
            <c:v>Calculated Conjugative Mixture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'Transconjugant Recipients'!$F$20:$F$22</c:f>
            </c:strRef>
          </c:cat>
          <c:val>
            <c:numRef>
              <c:f>'Transconjugant Recipients'!$L$20:$L$22</c:f>
              <c:numCache/>
            </c:numRef>
          </c:val>
          <c:smooth val="0"/>
        </c:ser>
        <c:ser>
          <c:idx val="4"/>
          <c:order val="4"/>
          <c:tx>
            <c:strRef>
              <c:f>'Transconjugant Recipients'!$H$19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'Transconjugant Recipients'!$F$20:$F$22</c:f>
            </c:strRef>
          </c:cat>
          <c:val>
            <c:numRef>
              <c:f>'Transconjugant Recipients'!$H$20:$H$22</c:f>
              <c:numCache/>
            </c:numRef>
          </c:val>
          <c:smooth val="0"/>
        </c:ser>
        <c:axId val="1041660643"/>
        <c:axId val="896544631"/>
      </c:lineChart>
      <c:catAx>
        <c:axId val="1041660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544631"/>
      </c:catAx>
      <c:valAx>
        <c:axId val="896544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660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Summary!$O$20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Summary!$H$21:$H$23</c:f>
            </c:strRef>
          </c:cat>
          <c:val>
            <c:numRef>
              <c:f>Summary!$O$21:$O$24</c:f>
              <c:numCache/>
            </c:numRef>
          </c:val>
          <c:smooth val="1"/>
        </c:ser>
        <c:ser>
          <c:idx val="1"/>
          <c:order val="1"/>
          <c:tx>
            <c:strRef>
              <c:f>Summary!$O$33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Summary!$H$21:$H$23</c:f>
            </c:strRef>
          </c:cat>
          <c:val>
            <c:numRef>
              <c:f>Summary!$O$34:$O$37</c:f>
              <c:numCache/>
            </c:numRef>
          </c:val>
          <c:smooth val="1"/>
        </c:ser>
        <c:axId val="1218269443"/>
        <c:axId val="577144603"/>
      </c:lineChart>
      <c:catAx>
        <c:axId val="1218269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144603"/>
      </c:catAx>
      <c:valAx>
        <c:axId val="577144603"/>
        <c:scaling>
          <c:orientation val="minMax"/>
          <c:max val="8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269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Summary!$I$3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Summary!$H$4:$H$6</c:f>
            </c:strRef>
          </c:cat>
          <c:val>
            <c:numRef>
              <c:f>Summary!$I$4:$I$6</c:f>
              <c:numCache/>
            </c:numRef>
          </c:val>
          <c:smooth val="1"/>
        </c:ser>
        <c:ser>
          <c:idx val="1"/>
          <c:order val="1"/>
          <c:tx>
            <c:strRef>
              <c:f>Summary!$J$3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Summary!$H$4:$H$6</c:f>
            </c:strRef>
          </c:cat>
          <c:val>
            <c:numRef>
              <c:f>Summary!$J$4:$J$6</c:f>
              <c:numCache/>
            </c:numRef>
          </c:val>
          <c:smooth val="1"/>
        </c:ser>
        <c:ser>
          <c:idx val="2"/>
          <c:order val="2"/>
          <c:tx>
            <c:strRef>
              <c:f>Summary!$K$3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Summary!$H$4:$H$6</c:f>
            </c:strRef>
          </c:cat>
          <c:val>
            <c:numRef>
              <c:f>Summary!$K$4:$K$6</c:f>
              <c:numCache/>
            </c:numRef>
          </c:val>
          <c:smooth val="1"/>
        </c:ser>
        <c:ser>
          <c:idx val="3"/>
          <c:order val="3"/>
          <c:tx>
            <c:strRef>
              <c:f>Summary!$L$3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Summary!$H$4:$H$6</c:f>
            </c:strRef>
          </c:cat>
          <c:val>
            <c:numRef>
              <c:f>Summary!$L$4:$L$6</c:f>
              <c:numCache/>
            </c:numRef>
          </c:val>
          <c:smooth val="1"/>
        </c:ser>
        <c:axId val="1827954776"/>
        <c:axId val="1053511687"/>
      </c:lineChart>
      <c:catAx>
        <c:axId val="1827954776"/>
        <c:scaling>
          <c:orientation val="minMax"/>
          <c:max val="1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511687"/>
      </c:catAx>
      <c:valAx>
        <c:axId val="1053511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79547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428625</xdr:colOff>
      <xdr:row>3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428625</xdr:colOff>
      <xdr:row>19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942975</xdr:colOff>
      <xdr:row>3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942975</xdr:colOff>
      <xdr:row>18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371475</xdr:colOff>
      <xdr:row>3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581025</xdr:colOff>
      <xdr:row>4</xdr:row>
      <xdr:rowOff>57150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581025</xdr:colOff>
      <xdr:row>18</xdr:row>
      <xdr:rowOff>114300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247650</xdr:colOff>
      <xdr:row>28</xdr:row>
      <xdr:rowOff>142875</xdr:rowOff>
    </xdr:from>
    <xdr:ext cx="62103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257175</xdr:colOff>
      <xdr:row>2</xdr:row>
      <xdr:rowOff>104775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114300</xdr:colOff>
      <xdr:row>18</xdr:row>
      <xdr:rowOff>104775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942975</xdr:colOff>
      <xdr:row>18</xdr:row>
      <xdr:rowOff>161925</xdr:rowOff>
    </xdr:from>
    <xdr:ext cx="5715000" cy="58293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161925</xdr:colOff>
      <xdr:row>0</xdr:row>
      <xdr:rowOff>123825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2">
      <c r="A2" s="1" t="s">
        <v>0</v>
      </c>
    </row>
    <row r="4">
      <c r="A4" s="2" t="s">
        <v>1</v>
      </c>
      <c r="B4" s="3"/>
      <c r="C4" s="3"/>
      <c r="D4" s="4"/>
      <c r="F4" s="1" t="s">
        <v>2</v>
      </c>
    </row>
    <row r="5">
      <c r="A5" s="5" t="s">
        <v>3</v>
      </c>
      <c r="B5" s="6" t="s">
        <v>4</v>
      </c>
      <c r="C5" s="6" t="s">
        <v>5</v>
      </c>
      <c r="D5" s="7" t="s">
        <v>6</v>
      </c>
      <c r="F5" s="1" t="s">
        <v>7</v>
      </c>
      <c r="G5" s="8">
        <f t="array" ref="G5:L8">TRANSPOSE(A15:D20)</f>
        <v>150000</v>
      </c>
      <c r="H5" s="8">
        <v>125000.0</v>
      </c>
      <c r="I5" s="8">
        <v>100000.0</v>
      </c>
      <c r="J5" s="8">
        <v>75000.0</v>
      </c>
      <c r="K5" s="8">
        <v>50000.0</v>
      </c>
      <c r="L5" s="8">
        <v>25000.0</v>
      </c>
    </row>
    <row r="6">
      <c r="A6" s="5">
        <v>150000.0</v>
      </c>
      <c r="B6" s="6">
        <v>31.0</v>
      </c>
      <c r="C6" s="6">
        <v>70.0</v>
      </c>
      <c r="D6" s="7">
        <v>29.0</v>
      </c>
      <c r="F6" s="1">
        <v>0.0</v>
      </c>
      <c r="G6" s="9">
        <v>4650000.0</v>
      </c>
      <c r="H6" s="9">
        <v>3875000.0</v>
      </c>
      <c r="I6" s="9">
        <v>3900000.0</v>
      </c>
      <c r="J6" s="9">
        <v>4200000.0</v>
      </c>
      <c r="K6" s="9">
        <v>3250000.0</v>
      </c>
      <c r="L6" s="9" t="s">
        <v>8</v>
      </c>
    </row>
    <row r="7">
      <c r="A7" s="5">
        <v>125000.0</v>
      </c>
      <c r="B7" s="6">
        <v>31.0</v>
      </c>
      <c r="C7" s="6">
        <v>83.0</v>
      </c>
      <c r="D7" s="7">
        <v>37.0</v>
      </c>
      <c r="F7" s="1">
        <v>2.0</v>
      </c>
      <c r="G7" s="9">
        <v>1.05E7</v>
      </c>
      <c r="H7" s="9">
        <v>1.0375E7</v>
      </c>
      <c r="I7" s="9">
        <v>8900000.0</v>
      </c>
      <c r="J7" s="9">
        <v>6600000.0</v>
      </c>
      <c r="K7" s="9">
        <v>4750000.0</v>
      </c>
      <c r="L7" s="9" t="s">
        <v>8</v>
      </c>
    </row>
    <row r="8">
      <c r="A8" s="5">
        <v>100000.0</v>
      </c>
      <c r="B8" s="6">
        <v>39.0</v>
      </c>
      <c r="C8" s="6">
        <v>89.0</v>
      </c>
      <c r="D8" s="7">
        <v>55.0</v>
      </c>
      <c r="F8" s="1">
        <v>5.0</v>
      </c>
      <c r="G8" s="9">
        <v>4350000.0</v>
      </c>
      <c r="H8" s="9">
        <v>4625000.0</v>
      </c>
      <c r="I8" s="9">
        <v>5500000.0</v>
      </c>
      <c r="J8" s="9">
        <v>4725000.0</v>
      </c>
      <c r="K8" s="9">
        <v>4200000.0</v>
      </c>
      <c r="L8" s="9">
        <v>2375000.0</v>
      </c>
    </row>
    <row r="9">
      <c r="A9" s="5">
        <v>75000.0</v>
      </c>
      <c r="B9" s="6">
        <v>56.0</v>
      </c>
      <c r="C9" s="6">
        <v>88.0</v>
      </c>
      <c r="D9" s="7">
        <v>63.0</v>
      </c>
    </row>
    <row r="10">
      <c r="A10" s="5">
        <v>50000.0</v>
      </c>
      <c r="B10" s="6">
        <v>65.0</v>
      </c>
      <c r="C10" s="6">
        <v>95.0</v>
      </c>
      <c r="D10" s="7">
        <v>84.0</v>
      </c>
    </row>
    <row r="11">
      <c r="A11" s="10">
        <v>25000.0</v>
      </c>
      <c r="B11" s="11" t="s">
        <v>8</v>
      </c>
      <c r="C11" s="11" t="s">
        <v>8</v>
      </c>
      <c r="D11" s="12">
        <v>95.0</v>
      </c>
      <c r="F11" s="1" t="s">
        <v>9</v>
      </c>
    </row>
    <row r="12">
      <c r="F12" s="8" t="str">
        <f t="array" ref="F12:K15">TRANSPOSE(A27:D32)</f>
        <v/>
      </c>
      <c r="G12" s="8">
        <v>150000.0</v>
      </c>
      <c r="H12" s="8">
        <v>125000.0</v>
      </c>
      <c r="I12" s="8">
        <v>100000.0</v>
      </c>
      <c r="J12" s="8">
        <v>75000.0</v>
      </c>
      <c r="K12" s="8">
        <v>50000.0</v>
      </c>
      <c r="L12" s="1" t="s">
        <v>10</v>
      </c>
    </row>
    <row r="13">
      <c r="A13" s="13" t="s">
        <v>11</v>
      </c>
      <c r="B13" s="3"/>
      <c r="C13" s="3"/>
      <c r="D13" s="4"/>
      <c r="F13" s="8" t="s">
        <v>4</v>
      </c>
      <c r="G13" s="8">
        <v>1.319036315614285</v>
      </c>
      <c r="H13" s="8">
        <v>-0.1954127874984126</v>
      </c>
      <c r="I13" s="8">
        <v>-0.14655959062380944</v>
      </c>
      <c r="J13" s="8">
        <v>0.43967877187142834</v>
      </c>
      <c r="K13" s="8">
        <v>-1.4167427093634914</v>
      </c>
      <c r="L13" s="1">
        <v>0.0</v>
      </c>
    </row>
    <row r="14">
      <c r="A14" s="5" t="s">
        <v>3</v>
      </c>
      <c r="B14" s="6" t="s">
        <v>4</v>
      </c>
      <c r="C14" s="6" t="s">
        <v>5</v>
      </c>
      <c r="D14" s="7" t="s">
        <v>6</v>
      </c>
      <c r="F14" s="8" t="s">
        <v>5</v>
      </c>
      <c r="G14" s="8">
        <v>0.9105464918919165</v>
      </c>
      <c r="H14" s="8">
        <v>0.8605164648648881</v>
      </c>
      <c r="I14" s="8">
        <v>0.2701621459459532</v>
      </c>
      <c r="J14" s="8">
        <v>-0.6503903513513689</v>
      </c>
      <c r="K14" s="8">
        <v>-1.3908347513513888</v>
      </c>
      <c r="L14" s="1">
        <v>0.0</v>
      </c>
    </row>
    <row r="15">
      <c r="A15" s="5">
        <v>150000.0</v>
      </c>
      <c r="B15" s="14">
        <f t="shared" ref="B15:B19" si="1">B6*A6</f>
        <v>4650000</v>
      </c>
      <c r="C15" s="14">
        <f t="shared" ref="C15:C19" si="2">C6*A6</f>
        <v>10500000</v>
      </c>
      <c r="D15" s="15">
        <f t="shared" ref="D15:D20" si="3">D6*A6</f>
        <v>4350000</v>
      </c>
      <c r="F15" s="8" t="s">
        <v>6</v>
      </c>
      <c r="G15" s="8">
        <v>-0.6545409839577305</v>
      </c>
      <c r="H15" s="8">
        <v>-0.10909016399295508</v>
      </c>
      <c r="I15" s="8">
        <v>1.6264351722586032</v>
      </c>
      <c r="J15" s="8">
        <v>0.08925558872150871</v>
      </c>
      <c r="K15" s="8">
        <v>-0.9520596130294262</v>
      </c>
      <c r="L15" s="1">
        <v>0.0</v>
      </c>
    </row>
    <row r="16">
      <c r="A16" s="5">
        <v>125000.0</v>
      </c>
      <c r="B16" s="14">
        <f t="shared" si="1"/>
        <v>3875000</v>
      </c>
      <c r="C16" s="14">
        <f t="shared" si="2"/>
        <v>10375000</v>
      </c>
      <c r="D16" s="15">
        <f t="shared" si="3"/>
        <v>4625000</v>
      </c>
    </row>
    <row r="17">
      <c r="A17" s="5">
        <v>100000.0</v>
      </c>
      <c r="B17" s="14">
        <f t="shared" si="1"/>
        <v>3900000</v>
      </c>
      <c r="C17" s="14">
        <f t="shared" si="2"/>
        <v>8900000</v>
      </c>
      <c r="D17" s="15">
        <f t="shared" si="3"/>
        <v>5500000</v>
      </c>
    </row>
    <row r="18">
      <c r="A18" s="5">
        <v>75000.0</v>
      </c>
      <c r="B18" s="14">
        <f t="shared" si="1"/>
        <v>4200000</v>
      </c>
      <c r="C18" s="14">
        <f t="shared" si="2"/>
        <v>6600000</v>
      </c>
      <c r="D18" s="15">
        <f t="shared" si="3"/>
        <v>4725000</v>
      </c>
    </row>
    <row r="19">
      <c r="A19" s="5">
        <v>50000.0</v>
      </c>
      <c r="B19" s="14">
        <f t="shared" si="1"/>
        <v>3250000</v>
      </c>
      <c r="C19" s="14">
        <f t="shared" si="2"/>
        <v>4750000</v>
      </c>
      <c r="D19" s="15">
        <f t="shared" si="3"/>
        <v>4200000</v>
      </c>
    </row>
    <row r="20">
      <c r="A20" s="10">
        <v>25000.0</v>
      </c>
      <c r="B20" s="16" t="s">
        <v>8</v>
      </c>
      <c r="C20" s="16" t="s">
        <v>8</v>
      </c>
      <c r="D20" s="17">
        <f t="shared" si="3"/>
        <v>2375000</v>
      </c>
    </row>
    <row r="22">
      <c r="A22" s="13" t="s">
        <v>10</v>
      </c>
      <c r="B22" s="18">
        <f t="shared" ref="B22:D22" si="4">AVERAGE(B15:B19)</f>
        <v>3975000</v>
      </c>
      <c r="C22" s="18">
        <f t="shared" si="4"/>
        <v>8225000</v>
      </c>
      <c r="D22" s="19">
        <f t="shared" si="4"/>
        <v>4680000</v>
      </c>
    </row>
    <row r="23">
      <c r="A23" s="20" t="s">
        <v>12</v>
      </c>
      <c r="B23" s="21">
        <f t="shared" ref="B23:D23" si="5">STDEV(B15:B19)</f>
        <v>511737.2373</v>
      </c>
      <c r="C23" s="21">
        <f t="shared" si="5"/>
        <v>2498499.55</v>
      </c>
      <c r="D23" s="17">
        <f t="shared" si="5"/>
        <v>504170.1102</v>
      </c>
    </row>
    <row r="26">
      <c r="A26" s="13" t="s">
        <v>13</v>
      </c>
      <c r="B26" s="3"/>
      <c r="C26" s="3"/>
      <c r="D26" s="4"/>
    </row>
    <row r="27">
      <c r="A27" s="22"/>
      <c r="B27" s="6" t="s">
        <v>4</v>
      </c>
      <c r="C27" s="6" t="s">
        <v>5</v>
      </c>
      <c r="D27" s="7" t="s">
        <v>6</v>
      </c>
    </row>
    <row r="28">
      <c r="A28" s="5">
        <v>150000.0</v>
      </c>
      <c r="B28" s="8">
        <f t="shared" ref="B28:B32" si="6">STANDARDIZE(B15,$B$22,$B$23)</f>
        <v>1.319036316</v>
      </c>
      <c r="C28" s="8">
        <f t="shared" ref="C28:C32" si="7">STANDARDIZE(C15,$C$22,$C$23)</f>
        <v>0.9105464919</v>
      </c>
      <c r="D28" s="23">
        <f t="shared" ref="D28:D32" si="8">STANDARDIZE(D15,$D$22,$D$23)</f>
        <v>-0.654540984</v>
      </c>
    </row>
    <row r="29">
      <c r="A29" s="5">
        <v>125000.0</v>
      </c>
      <c r="B29" s="8">
        <f t="shared" si="6"/>
        <v>-0.1954127875</v>
      </c>
      <c r="C29" s="8">
        <f t="shared" si="7"/>
        <v>0.8605164649</v>
      </c>
      <c r="D29" s="23">
        <f t="shared" si="8"/>
        <v>-0.109090164</v>
      </c>
    </row>
    <row r="30">
      <c r="A30" s="5">
        <v>100000.0</v>
      </c>
      <c r="B30" s="8">
        <f t="shared" si="6"/>
        <v>-0.1465595906</v>
      </c>
      <c r="C30" s="8">
        <f t="shared" si="7"/>
        <v>0.2701621459</v>
      </c>
      <c r="D30" s="23">
        <f t="shared" si="8"/>
        <v>1.626435172</v>
      </c>
    </row>
    <row r="31">
      <c r="A31" s="5">
        <v>75000.0</v>
      </c>
      <c r="B31" s="8">
        <f t="shared" si="6"/>
        <v>0.4396787719</v>
      </c>
      <c r="C31" s="8">
        <f t="shared" si="7"/>
        <v>-0.6503903514</v>
      </c>
      <c r="D31" s="23">
        <f t="shared" si="8"/>
        <v>0.08925558872</v>
      </c>
    </row>
    <row r="32">
      <c r="A32" s="10">
        <v>50000.0</v>
      </c>
      <c r="B32" s="24">
        <f t="shared" si="6"/>
        <v>-1.416742709</v>
      </c>
      <c r="C32" s="24">
        <f t="shared" si="7"/>
        <v>-1.390834751</v>
      </c>
      <c r="D32" s="25">
        <f t="shared" si="8"/>
        <v>-0.952059613</v>
      </c>
    </row>
    <row r="34">
      <c r="A34" s="26" t="s">
        <v>14</v>
      </c>
    </row>
  </sheetData>
  <mergeCells count="1">
    <mergeCell ref="A34:D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15</v>
      </c>
    </row>
    <row r="4">
      <c r="A4" s="13" t="s">
        <v>1</v>
      </c>
      <c r="B4" s="3"/>
      <c r="C4" s="3"/>
      <c r="D4" s="4"/>
      <c r="F4" s="1" t="s">
        <v>16</v>
      </c>
      <c r="P4" s="1" t="s">
        <v>17</v>
      </c>
    </row>
    <row r="5">
      <c r="A5" s="5" t="s">
        <v>3</v>
      </c>
      <c r="B5" s="6" t="s">
        <v>4</v>
      </c>
      <c r="C5" s="6" t="s">
        <v>5</v>
      </c>
      <c r="D5" s="7" t="s">
        <v>18</v>
      </c>
      <c r="F5" s="8" t="s">
        <v>7</v>
      </c>
      <c r="G5" s="8">
        <f t="array" ref="G5:L8">TRANSPOSE(A15:D20)</f>
        <v>150000</v>
      </c>
      <c r="H5" s="8">
        <v>125000.0</v>
      </c>
      <c r="I5" s="8">
        <v>100000.0</v>
      </c>
      <c r="J5" s="8">
        <v>75000.0</v>
      </c>
      <c r="K5" s="8">
        <v>50000.0</v>
      </c>
      <c r="L5" s="8">
        <v>25000.0</v>
      </c>
    </row>
    <row r="6">
      <c r="A6" s="5">
        <v>150000.0</v>
      </c>
      <c r="B6" s="1">
        <v>37.0</v>
      </c>
      <c r="C6" s="1">
        <v>47.0</v>
      </c>
      <c r="D6" s="27">
        <v>60.0</v>
      </c>
      <c r="F6" s="8">
        <v>0.0</v>
      </c>
      <c r="G6" s="9">
        <v>5550000.0</v>
      </c>
      <c r="H6" s="9">
        <v>4625000.0</v>
      </c>
      <c r="I6" s="9">
        <v>4600000.0</v>
      </c>
      <c r="J6" s="9">
        <v>4425000.0</v>
      </c>
      <c r="K6" s="9" t="s">
        <v>8</v>
      </c>
      <c r="L6" s="9" t="s">
        <v>8</v>
      </c>
    </row>
    <row r="7">
      <c r="A7" s="5">
        <v>125000.0</v>
      </c>
      <c r="B7" s="1">
        <v>37.0</v>
      </c>
      <c r="C7" s="1">
        <v>54.0</v>
      </c>
      <c r="D7" s="27">
        <v>71.0</v>
      </c>
      <c r="F7" s="8">
        <v>2.0</v>
      </c>
      <c r="G7" s="9">
        <v>7050000.0</v>
      </c>
      <c r="H7" s="9">
        <v>6750000.0</v>
      </c>
      <c r="I7" s="9">
        <v>8300000.0</v>
      </c>
      <c r="J7" s="9">
        <v>5625000.0</v>
      </c>
      <c r="K7" s="9" t="s">
        <v>8</v>
      </c>
      <c r="L7" s="9" t="s">
        <v>8</v>
      </c>
    </row>
    <row r="8">
      <c r="A8" s="5">
        <v>100000.0</v>
      </c>
      <c r="B8" s="1">
        <v>46.0</v>
      </c>
      <c r="C8" s="1">
        <v>83.0</v>
      </c>
      <c r="D8" s="27">
        <v>89.0</v>
      </c>
      <c r="F8" s="8">
        <v>5.0</v>
      </c>
      <c r="G8" s="9">
        <v>9000000.0</v>
      </c>
      <c r="H8" s="9">
        <v>8875000.0</v>
      </c>
      <c r="I8" s="9">
        <v>8900000.0</v>
      </c>
      <c r="J8" s="9">
        <v>7125000.0</v>
      </c>
      <c r="K8" s="9" t="s">
        <v>8</v>
      </c>
      <c r="L8" s="9" t="s">
        <v>8</v>
      </c>
    </row>
    <row r="9">
      <c r="A9" s="5">
        <v>75000.0</v>
      </c>
      <c r="B9" s="1">
        <v>59.0</v>
      </c>
      <c r="C9" s="1">
        <v>75.0</v>
      </c>
      <c r="D9" s="27">
        <v>95.0</v>
      </c>
    </row>
    <row r="10">
      <c r="A10" s="5">
        <v>50000.0</v>
      </c>
      <c r="B10" s="1" t="s">
        <v>8</v>
      </c>
      <c r="C10" s="1" t="s">
        <v>8</v>
      </c>
      <c r="D10" s="27" t="s">
        <v>8</v>
      </c>
    </row>
    <row r="11">
      <c r="A11" s="10">
        <v>25000.0</v>
      </c>
      <c r="B11" s="28" t="s">
        <v>8</v>
      </c>
      <c r="C11" s="28" t="s">
        <v>8</v>
      </c>
      <c r="D11" s="29" t="s">
        <v>8</v>
      </c>
      <c r="F11" s="8" t="s">
        <v>19</v>
      </c>
    </row>
    <row r="12">
      <c r="F12" s="8" t="str">
        <f t="array" ref="F12:K15">TRANSPOSE(A26:D31)</f>
        <v/>
      </c>
      <c r="G12" s="8">
        <v>150000.0</v>
      </c>
      <c r="H12" s="8">
        <v>125000.0</v>
      </c>
      <c r="I12" s="8">
        <v>100000.0</v>
      </c>
      <c r="J12" s="8">
        <v>75000.0</v>
      </c>
      <c r="K12" s="8">
        <v>50000.0</v>
      </c>
      <c r="L12" s="8" t="s">
        <v>10</v>
      </c>
    </row>
    <row r="13">
      <c r="A13" s="30" t="s">
        <v>11</v>
      </c>
      <c r="B13" s="3"/>
      <c r="C13" s="3"/>
      <c r="D13" s="4"/>
      <c r="F13" s="8" t="s">
        <v>4</v>
      </c>
      <c r="G13" s="8">
        <v>1.4767995785323997</v>
      </c>
      <c r="H13" s="8">
        <v>-0.3445865683242266</v>
      </c>
      <c r="I13" s="8">
        <v>-0.39381322094197324</v>
      </c>
      <c r="J13" s="8">
        <v>-0.7383997892661999</v>
      </c>
      <c r="K13" s="8" t="s">
        <v>8</v>
      </c>
      <c r="L13" s="8">
        <v>0.0</v>
      </c>
    </row>
    <row r="14">
      <c r="A14" s="22" t="s">
        <v>3</v>
      </c>
      <c r="B14" s="8" t="s">
        <v>4</v>
      </c>
      <c r="C14" s="8" t="s">
        <v>5</v>
      </c>
      <c r="D14" s="23" t="s">
        <v>18</v>
      </c>
      <c r="F14" s="8" t="s">
        <v>5</v>
      </c>
      <c r="G14" s="8">
        <v>0.10800336999706307</v>
      </c>
      <c r="H14" s="8">
        <v>-0.16484724894288574</v>
      </c>
      <c r="I14" s="8">
        <v>1.2448809489135164</v>
      </c>
      <c r="J14" s="8">
        <v>-1.1880370699676936</v>
      </c>
      <c r="K14" s="8" t="s">
        <v>8</v>
      </c>
      <c r="L14" s="8">
        <v>0.0</v>
      </c>
    </row>
    <row r="15">
      <c r="A15" s="31">
        <v>150000.0</v>
      </c>
      <c r="B15" s="14">
        <f t="shared" ref="B15:D15" si="1">B6*$A$6</f>
        <v>5550000</v>
      </c>
      <c r="C15" s="14">
        <f t="shared" si="1"/>
        <v>7050000</v>
      </c>
      <c r="D15" s="15">
        <f t="shared" si="1"/>
        <v>9000000</v>
      </c>
      <c r="F15" s="8" t="s">
        <v>18</v>
      </c>
      <c r="G15" s="8">
        <v>0.5822859210908021</v>
      </c>
      <c r="H15" s="8">
        <v>0.44364641606918254</v>
      </c>
      <c r="I15" s="8">
        <v>0.47137431707350647</v>
      </c>
      <c r="J15" s="8">
        <v>-1.4973066542334912</v>
      </c>
      <c r="K15" s="8" t="s">
        <v>8</v>
      </c>
      <c r="L15" s="8">
        <v>0.0</v>
      </c>
    </row>
    <row r="16">
      <c r="A16" s="31">
        <v>125000.0</v>
      </c>
      <c r="B16" s="14">
        <f t="shared" ref="B16:D16" si="2">B7*$A$7</f>
        <v>4625000</v>
      </c>
      <c r="C16" s="14">
        <f t="shared" si="2"/>
        <v>6750000</v>
      </c>
      <c r="D16" s="15">
        <f t="shared" si="2"/>
        <v>8875000</v>
      </c>
    </row>
    <row r="17">
      <c r="A17" s="31">
        <v>100000.0</v>
      </c>
      <c r="B17" s="14">
        <f t="shared" ref="B17:D17" si="3">B8*$A$8</f>
        <v>4600000</v>
      </c>
      <c r="C17" s="14">
        <f t="shared" si="3"/>
        <v>8300000</v>
      </c>
      <c r="D17" s="15">
        <f t="shared" si="3"/>
        <v>8900000</v>
      </c>
    </row>
    <row r="18">
      <c r="A18" s="31">
        <v>75000.0</v>
      </c>
      <c r="B18" s="14">
        <f t="shared" ref="B18:D18" si="4">B9*$A$9</f>
        <v>4425000</v>
      </c>
      <c r="C18" s="14">
        <f t="shared" si="4"/>
        <v>5625000</v>
      </c>
      <c r="D18" s="15">
        <f t="shared" si="4"/>
        <v>7125000</v>
      </c>
    </row>
    <row r="19">
      <c r="A19" s="22">
        <v>50000.0</v>
      </c>
      <c r="B19" s="32" t="s">
        <v>8</v>
      </c>
      <c r="C19" s="32" t="s">
        <v>8</v>
      </c>
      <c r="D19" s="33" t="s">
        <v>8</v>
      </c>
    </row>
    <row r="20">
      <c r="A20" s="34">
        <v>25000.0</v>
      </c>
      <c r="B20" s="16" t="s">
        <v>8</v>
      </c>
      <c r="C20" s="21" t="s">
        <v>8</v>
      </c>
      <c r="D20" s="17" t="s">
        <v>8</v>
      </c>
    </row>
    <row r="22">
      <c r="A22" s="30" t="s">
        <v>10</v>
      </c>
      <c r="B22" s="18">
        <f t="shared" ref="B22:D22" si="5">AVERAGE(B15:B20)</f>
        <v>4800000</v>
      </c>
      <c r="C22" s="18">
        <f t="shared" si="5"/>
        <v>6931250</v>
      </c>
      <c r="D22" s="19">
        <f t="shared" si="5"/>
        <v>8475000</v>
      </c>
    </row>
    <row r="23">
      <c r="A23" s="34" t="s">
        <v>12</v>
      </c>
      <c r="B23" s="21">
        <f t="shared" ref="B23:D23" si="6">STDEV(B15:B20)</f>
        <v>507854.9662</v>
      </c>
      <c r="C23" s="21">
        <f t="shared" si="6"/>
        <v>1099502.729</v>
      </c>
      <c r="D23" s="17">
        <f t="shared" si="6"/>
        <v>901618.9143</v>
      </c>
    </row>
    <row r="25">
      <c r="A25" s="30" t="s">
        <v>13</v>
      </c>
      <c r="B25" s="3"/>
      <c r="C25" s="3"/>
      <c r="D25" s="4"/>
    </row>
    <row r="26">
      <c r="A26" s="22"/>
      <c r="B26" s="8" t="s">
        <v>4</v>
      </c>
      <c r="C26" s="8" t="s">
        <v>5</v>
      </c>
      <c r="D26" s="23" t="s">
        <v>18</v>
      </c>
    </row>
    <row r="27">
      <c r="A27" s="22">
        <v>150000.0</v>
      </c>
      <c r="B27" s="8">
        <f t="shared" ref="B27:B30" si="7">STANDARDIZE(B15,$B$22,$B$23)</f>
        <v>1.476799579</v>
      </c>
      <c r="C27" s="8">
        <f t="shared" ref="C27:C30" si="8">STANDARDIZE(C15,$C$22,$C$23)</f>
        <v>0.10800337</v>
      </c>
      <c r="D27" s="23">
        <f t="shared" ref="D27:D30" si="9">STANDARDIZE(D15,$D$22,$D$23)</f>
        <v>0.5822859211</v>
      </c>
    </row>
    <row r="28">
      <c r="A28" s="22">
        <v>125000.0</v>
      </c>
      <c r="B28" s="8">
        <f t="shared" si="7"/>
        <v>-0.3445865683</v>
      </c>
      <c r="C28" s="8">
        <f t="shared" si="8"/>
        <v>-0.1648472489</v>
      </c>
      <c r="D28" s="23">
        <f t="shared" si="9"/>
        <v>0.4436464161</v>
      </c>
    </row>
    <row r="29">
      <c r="A29" s="22">
        <v>100000.0</v>
      </c>
      <c r="B29" s="8">
        <f t="shared" si="7"/>
        <v>-0.3938132209</v>
      </c>
      <c r="C29" s="8">
        <f t="shared" si="8"/>
        <v>1.244880949</v>
      </c>
      <c r="D29" s="23">
        <f t="shared" si="9"/>
        <v>0.4713743171</v>
      </c>
    </row>
    <row r="30">
      <c r="A30" s="22">
        <v>75000.0</v>
      </c>
      <c r="B30" s="8">
        <f t="shared" si="7"/>
        <v>-0.7383997893</v>
      </c>
      <c r="C30" s="8">
        <f t="shared" si="8"/>
        <v>-1.18803707</v>
      </c>
      <c r="D30" s="23">
        <f t="shared" si="9"/>
        <v>-1.497306654</v>
      </c>
    </row>
    <row r="31">
      <c r="A31" s="34">
        <v>50000.0</v>
      </c>
      <c r="B31" s="28" t="s">
        <v>8</v>
      </c>
      <c r="C31" s="28" t="s">
        <v>8</v>
      </c>
      <c r="D31" s="29" t="s">
        <v>8</v>
      </c>
    </row>
    <row r="33">
      <c r="A33" s="26" t="s">
        <v>14</v>
      </c>
    </row>
  </sheetData>
  <mergeCells count="1">
    <mergeCell ref="A33:D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2">
      <c r="A2" s="1" t="s">
        <v>20</v>
      </c>
    </row>
    <row r="4">
      <c r="A4" s="13" t="s">
        <v>1</v>
      </c>
      <c r="B4" s="3"/>
      <c r="C4" s="3"/>
      <c r="D4" s="4"/>
      <c r="G4" s="1" t="s">
        <v>21</v>
      </c>
    </row>
    <row r="5">
      <c r="A5" s="5" t="s">
        <v>3</v>
      </c>
      <c r="B5" s="6" t="s">
        <v>4</v>
      </c>
      <c r="C5" s="6" t="s">
        <v>5</v>
      </c>
      <c r="D5" s="7" t="s">
        <v>6</v>
      </c>
      <c r="G5" s="1" t="s">
        <v>7</v>
      </c>
      <c r="H5" s="8">
        <f t="array" ref="H5:M8">TRANSPOSE(A15:D20)</f>
        <v>150000</v>
      </c>
      <c r="I5" s="8">
        <v>125000.0</v>
      </c>
      <c r="J5" s="8">
        <v>100000.0</v>
      </c>
      <c r="K5" s="8">
        <v>75000.0</v>
      </c>
      <c r="L5" s="8">
        <v>50000.0</v>
      </c>
      <c r="M5" s="8">
        <v>25000.0</v>
      </c>
    </row>
    <row r="6">
      <c r="A6" s="5">
        <v>150000.0</v>
      </c>
      <c r="B6" s="1">
        <v>11.0</v>
      </c>
      <c r="C6" s="1">
        <v>25.0</v>
      </c>
      <c r="D6" s="27">
        <v>22.0</v>
      </c>
      <c r="G6" s="1">
        <v>0.0</v>
      </c>
      <c r="H6" s="9">
        <v>1650000.0</v>
      </c>
      <c r="I6" s="9">
        <v>1625000.0</v>
      </c>
      <c r="J6" s="9">
        <v>1900000.0</v>
      </c>
      <c r="K6" s="9">
        <v>1650000.0</v>
      </c>
      <c r="L6" s="9">
        <v>1650000.0</v>
      </c>
      <c r="M6" s="9">
        <v>1425000.0</v>
      </c>
    </row>
    <row r="7">
      <c r="A7" s="5">
        <v>125000.0</v>
      </c>
      <c r="B7" s="1">
        <v>13.0</v>
      </c>
      <c r="C7" s="1">
        <v>31.0</v>
      </c>
      <c r="D7" s="27">
        <v>27.0</v>
      </c>
      <c r="G7" s="1">
        <v>2.0</v>
      </c>
      <c r="H7" s="9">
        <v>3750000.0</v>
      </c>
      <c r="I7" s="9">
        <v>3875000.0</v>
      </c>
      <c r="J7" s="9">
        <v>2900000.0</v>
      </c>
      <c r="K7" s="9">
        <v>3150000.0</v>
      </c>
      <c r="L7" s="9">
        <v>2150000.0</v>
      </c>
      <c r="M7" s="9" t="s">
        <v>8</v>
      </c>
    </row>
    <row r="8">
      <c r="A8" s="5">
        <v>100000.0</v>
      </c>
      <c r="B8" s="1">
        <v>19.0</v>
      </c>
      <c r="C8" s="1">
        <v>29.0</v>
      </c>
      <c r="D8" s="27">
        <v>36.0</v>
      </c>
      <c r="G8" s="1">
        <v>5.0</v>
      </c>
      <c r="H8" s="9">
        <v>3300000.0</v>
      </c>
      <c r="I8" s="9">
        <v>3375000.0</v>
      </c>
      <c r="J8" s="9">
        <v>3600000.0</v>
      </c>
      <c r="K8" s="9">
        <v>3900000.0</v>
      </c>
      <c r="L8" s="9">
        <v>3400000.0</v>
      </c>
      <c r="M8" s="9" t="s">
        <v>8</v>
      </c>
    </row>
    <row r="9">
      <c r="A9" s="5">
        <v>75000.0</v>
      </c>
      <c r="B9" s="1">
        <v>22.0</v>
      </c>
      <c r="C9" s="1">
        <v>42.0</v>
      </c>
      <c r="D9" s="27">
        <v>52.0</v>
      </c>
    </row>
    <row r="10">
      <c r="A10" s="5">
        <v>50000.0</v>
      </c>
      <c r="B10" s="1">
        <v>33.0</v>
      </c>
      <c r="C10" s="1">
        <v>43.0</v>
      </c>
      <c r="D10" s="27">
        <v>68.0</v>
      </c>
    </row>
    <row r="11">
      <c r="A11" s="10">
        <v>25000.0</v>
      </c>
      <c r="B11" s="28">
        <v>57.0</v>
      </c>
      <c r="C11" s="28" t="s">
        <v>8</v>
      </c>
      <c r="D11" s="29" t="s">
        <v>8</v>
      </c>
      <c r="G11" s="1" t="s">
        <v>19</v>
      </c>
    </row>
    <row r="12">
      <c r="G12" s="8" t="str">
        <f t="array" ref="G12:M15">TRANSPOSE(A40:D46)</f>
        <v>Normalized Data</v>
      </c>
      <c r="H12" s="8"/>
      <c r="I12" s="8">
        <v>150000.0</v>
      </c>
      <c r="J12" s="8">
        <v>125000.0</v>
      </c>
      <c r="K12" s="8">
        <v>100000.0</v>
      </c>
      <c r="L12" s="8">
        <v>75000.0</v>
      </c>
      <c r="M12" s="8">
        <v>50000.0</v>
      </c>
      <c r="N12" s="1" t="s">
        <v>10</v>
      </c>
    </row>
    <row r="13">
      <c r="A13" s="13" t="s">
        <v>11</v>
      </c>
      <c r="B13" s="3"/>
      <c r="C13" s="3"/>
      <c r="D13" s="4"/>
      <c r="G13" s="8"/>
      <c r="H13" s="8" t="s">
        <v>4</v>
      </c>
      <c r="I13" s="8">
        <v>0.5000000000000008</v>
      </c>
      <c r="J13" s="8">
        <v>-1.5000000000000024</v>
      </c>
      <c r="K13" s="8">
        <v>20.500000000000032</v>
      </c>
      <c r="L13" s="8">
        <v>0.5000000000000008</v>
      </c>
      <c r="M13" s="8">
        <v>0.5000000000000008</v>
      </c>
      <c r="N13" s="1">
        <v>0.0</v>
      </c>
    </row>
    <row r="14">
      <c r="A14" s="5" t="s">
        <v>3</v>
      </c>
      <c r="B14" s="6" t="s">
        <v>4</v>
      </c>
      <c r="C14" s="6" t="s">
        <v>5</v>
      </c>
      <c r="D14" s="7" t="s">
        <v>6</v>
      </c>
      <c r="G14" s="8"/>
      <c r="H14" s="8" t="s">
        <v>5</v>
      </c>
      <c r="I14" s="8">
        <v>0.6589515620331856</v>
      </c>
      <c r="J14" s="8">
        <v>0.8177350709568448</v>
      </c>
      <c r="K14" s="8">
        <v>-0.4207762986476969</v>
      </c>
      <c r="L14" s="8">
        <v>-0.10320928080037847</v>
      </c>
      <c r="M14" s="8">
        <v>-1.373477352189652</v>
      </c>
      <c r="N14" s="1">
        <v>0.0</v>
      </c>
    </row>
    <row r="15">
      <c r="A15" s="35">
        <v>150000.0</v>
      </c>
      <c r="B15" s="14">
        <f t="shared" ref="B15:D15" si="1">B6*$A$6</f>
        <v>1650000</v>
      </c>
      <c r="C15" s="14">
        <f t="shared" si="1"/>
        <v>3750000</v>
      </c>
      <c r="D15" s="15">
        <f t="shared" si="1"/>
        <v>3300000</v>
      </c>
      <c r="G15" s="8"/>
      <c r="H15" s="8" t="s">
        <v>6</v>
      </c>
      <c r="I15" s="8">
        <v>-0.7067391665107073</v>
      </c>
      <c r="J15" s="8">
        <v>-0.4331627149581755</v>
      </c>
      <c r="K15" s="8">
        <v>0.3875666396994202</v>
      </c>
      <c r="L15" s="8">
        <v>1.4818724459095478</v>
      </c>
      <c r="M15" s="8">
        <v>-0.34197056444066487</v>
      </c>
      <c r="N15" s="1">
        <v>0.0</v>
      </c>
    </row>
    <row r="16">
      <c r="A16" s="35">
        <v>125000.0</v>
      </c>
      <c r="B16" s="14">
        <f t="shared" ref="B16:D16" si="2">B7*$A$7</f>
        <v>1625000</v>
      </c>
      <c r="C16" s="14">
        <f t="shared" si="2"/>
        <v>3875000</v>
      </c>
      <c r="D16" s="15">
        <f t="shared" si="2"/>
        <v>3375000</v>
      </c>
    </row>
    <row r="17">
      <c r="A17" s="5">
        <v>100000.0</v>
      </c>
      <c r="B17" s="9">
        <f t="shared" ref="B17:D17" si="3">B8*$A$8</f>
        <v>1900000</v>
      </c>
      <c r="C17" s="9">
        <f t="shared" si="3"/>
        <v>2900000</v>
      </c>
      <c r="D17" s="36">
        <f t="shared" si="3"/>
        <v>3600000</v>
      </c>
    </row>
    <row r="18">
      <c r="A18" s="35">
        <v>75000.0</v>
      </c>
      <c r="B18" s="14">
        <f t="shared" ref="B18:D18" si="4">B9*$A$9</f>
        <v>1650000</v>
      </c>
      <c r="C18" s="14">
        <f t="shared" si="4"/>
        <v>3150000</v>
      </c>
      <c r="D18" s="15">
        <f t="shared" si="4"/>
        <v>3900000</v>
      </c>
      <c r="E18" s="1"/>
      <c r="F18" s="1" t="s">
        <v>7</v>
      </c>
      <c r="G18" s="8" t="str">
        <f t="array" ref="G18:N21">TRANSPOSE(A48:D55)</f>
        <v>Splitting Colonies </v>
      </c>
      <c r="H18" s="8" t="s">
        <v>22</v>
      </c>
      <c r="I18" s="8" t="s">
        <v>23</v>
      </c>
      <c r="J18" s="8" t="s">
        <v>24</v>
      </c>
      <c r="K18" s="8" t="s">
        <v>25</v>
      </c>
      <c r="L18" s="8" t="s">
        <v>26</v>
      </c>
      <c r="M18" s="8" t="s">
        <v>27</v>
      </c>
      <c r="N18" s="8" t="s">
        <v>28</v>
      </c>
    </row>
    <row r="19">
      <c r="A19" s="35">
        <v>50000.0</v>
      </c>
      <c r="B19" s="14">
        <f t="shared" ref="B19:D19" si="5">B10*$A$10</f>
        <v>1650000</v>
      </c>
      <c r="C19" s="14">
        <f t="shared" si="5"/>
        <v>2150000</v>
      </c>
      <c r="D19" s="15">
        <f t="shared" si="5"/>
        <v>3400000</v>
      </c>
      <c r="E19" s="1"/>
      <c r="F19" s="1">
        <v>0.0</v>
      </c>
      <c r="G19" s="8"/>
      <c r="H19" s="8" t="s">
        <v>4</v>
      </c>
      <c r="I19" s="9">
        <v>1643750.0</v>
      </c>
      <c r="J19" s="9">
        <v>826178.0104712042</v>
      </c>
      <c r="K19" s="9">
        <v>817571.9895287958</v>
      </c>
      <c r="L19" s="9">
        <v>1643750.0</v>
      </c>
      <c r="M19" s="8">
        <v>0.0</v>
      </c>
      <c r="N19" s="37">
        <v>0.0</v>
      </c>
    </row>
    <row r="20">
      <c r="A20" s="10">
        <v>25000.0</v>
      </c>
      <c r="B20" s="21">
        <f>B11*$A$11</f>
        <v>1425000</v>
      </c>
      <c r="C20" s="16" t="s">
        <v>8</v>
      </c>
      <c r="D20" s="38" t="s">
        <v>8</v>
      </c>
      <c r="E20" s="1"/>
      <c r="F20" s="1">
        <v>2.0</v>
      </c>
      <c r="G20" s="8"/>
      <c r="H20" s="8" t="s">
        <v>5</v>
      </c>
      <c r="I20" s="9">
        <v>3231250.0</v>
      </c>
      <c r="J20" s="9">
        <v>1589139.344262295</v>
      </c>
      <c r="K20" s="9">
        <v>1483196.7213114754</v>
      </c>
      <c r="L20" s="9">
        <v>3072336.0655737706</v>
      </c>
      <c r="M20" s="8">
        <v>79456.96721311472</v>
      </c>
      <c r="N20" s="37">
        <v>0.04918032786885244</v>
      </c>
    </row>
    <row r="21">
      <c r="E21" s="1"/>
      <c r="F21" s="1">
        <v>5.0</v>
      </c>
      <c r="G21" s="8"/>
      <c r="H21" s="8" t="s">
        <v>6</v>
      </c>
      <c r="I21" s="9">
        <v>3493750.0</v>
      </c>
      <c r="J21" s="9">
        <v>1649147.7272727275</v>
      </c>
      <c r="K21" s="9">
        <v>1502556.8181818184</v>
      </c>
      <c r="L21" s="9">
        <v>3151704.545454546</v>
      </c>
      <c r="M21" s="8">
        <v>171022.72727272706</v>
      </c>
      <c r="N21" s="37">
        <v>0.09790209790209778</v>
      </c>
    </row>
    <row r="22">
      <c r="A22" s="13" t="s">
        <v>10</v>
      </c>
      <c r="B22" s="18">
        <f>AVERAGE(B15:B20)</f>
        <v>1650000</v>
      </c>
      <c r="C22" s="18">
        <f t="shared" ref="C22:D22" si="6">AVERAGE(C15:C19)</f>
        <v>3165000</v>
      </c>
      <c r="D22" s="19">
        <f t="shared" si="6"/>
        <v>3515000</v>
      </c>
    </row>
    <row r="23">
      <c r="A23" s="20" t="s">
        <v>12</v>
      </c>
      <c r="B23" s="21">
        <f t="shared" ref="B23:D23" si="7">STDEV(B15:B19)</f>
        <v>115108.6443</v>
      </c>
      <c r="C23" s="21">
        <f t="shared" si="7"/>
        <v>697674.7093</v>
      </c>
      <c r="D23" s="17">
        <f t="shared" si="7"/>
        <v>242126.0003</v>
      </c>
    </row>
    <row r="25">
      <c r="A25" s="13" t="s">
        <v>13</v>
      </c>
      <c r="B25" s="3"/>
      <c r="C25" s="3"/>
      <c r="D25" s="4"/>
    </row>
    <row r="26">
      <c r="A26" s="22"/>
      <c r="B26" s="6" t="s">
        <v>4</v>
      </c>
      <c r="C26" s="6" t="s">
        <v>5</v>
      </c>
      <c r="D26" s="7" t="s">
        <v>6</v>
      </c>
    </row>
    <row r="27">
      <c r="A27" s="5">
        <v>150000.0</v>
      </c>
      <c r="B27" s="8">
        <f t="shared" ref="B27:B31" si="8">STANDARDIZE(B15,$B$22,$B$23)</f>
        <v>0</v>
      </c>
      <c r="C27" s="8">
        <f t="shared" ref="C27:C31" si="9">STANDARDIZE(C15,$C$22,$C$23)</f>
        <v>0.8384996506</v>
      </c>
      <c r="D27" s="23">
        <f t="shared" ref="D27:D31" si="10">STANDARDIZE(D15,$D$22,$D$23)</f>
        <v>-0.887967421</v>
      </c>
    </row>
    <row r="28">
      <c r="A28" s="5">
        <v>125000.0</v>
      </c>
      <c r="B28" s="8">
        <f t="shared" si="8"/>
        <v>-0.2171861214</v>
      </c>
      <c r="C28" s="8">
        <f t="shared" si="9"/>
        <v>1.017666243</v>
      </c>
      <c r="D28" s="23">
        <f t="shared" si="10"/>
        <v>-0.5782113439</v>
      </c>
    </row>
    <row r="29">
      <c r="A29" s="5">
        <v>100000.0</v>
      </c>
      <c r="B29" s="39">
        <f t="shared" si="8"/>
        <v>2.171861214</v>
      </c>
      <c r="C29" s="8">
        <f t="shared" si="9"/>
        <v>-0.3798331751</v>
      </c>
      <c r="D29" s="23">
        <f t="shared" si="10"/>
        <v>0.3510568874</v>
      </c>
    </row>
    <row r="30">
      <c r="A30" s="5">
        <v>75000.0</v>
      </c>
      <c r="B30" s="8">
        <f t="shared" si="8"/>
        <v>0</v>
      </c>
      <c r="C30" s="8">
        <f t="shared" si="9"/>
        <v>-0.02149999104</v>
      </c>
      <c r="D30" s="23">
        <f t="shared" si="10"/>
        <v>1.590081196</v>
      </c>
    </row>
    <row r="31">
      <c r="A31" s="10">
        <v>50000.0</v>
      </c>
      <c r="B31" s="24">
        <f t="shared" si="8"/>
        <v>0</v>
      </c>
      <c r="C31" s="24">
        <f t="shared" si="9"/>
        <v>-1.454832727</v>
      </c>
      <c r="D31" s="25">
        <f t="shared" si="10"/>
        <v>-0.4749593182</v>
      </c>
    </row>
    <row r="33">
      <c r="A33" s="40" t="s">
        <v>29</v>
      </c>
    </row>
    <row r="34">
      <c r="A34" s="40" t="s">
        <v>30</v>
      </c>
    </row>
    <row r="36">
      <c r="A36" s="1" t="s">
        <v>31</v>
      </c>
    </row>
    <row r="37">
      <c r="A37" s="41" t="s">
        <v>10</v>
      </c>
      <c r="B37" s="42">
        <f t="shared" ref="B37:D37" si="11">AVERAGE(B15:B16,B18:B19)</f>
        <v>1643750</v>
      </c>
      <c r="C37" s="42">
        <f t="shared" si="11"/>
        <v>3231250</v>
      </c>
      <c r="D37" s="43">
        <f t="shared" si="11"/>
        <v>3493750</v>
      </c>
    </row>
    <row r="38">
      <c r="A38" s="44" t="s">
        <v>12</v>
      </c>
      <c r="B38" s="45">
        <f t="shared" ref="B38:D38" si="12">STDEV(B15:B16,B18:B19)</f>
        <v>12500</v>
      </c>
      <c r="C38" s="45">
        <f t="shared" si="12"/>
        <v>787235.4053</v>
      </c>
      <c r="D38" s="46">
        <f t="shared" si="12"/>
        <v>274146.4025</v>
      </c>
    </row>
    <row r="40">
      <c r="A40" s="13" t="s">
        <v>13</v>
      </c>
      <c r="B40" s="3"/>
      <c r="C40" s="3"/>
      <c r="D40" s="4"/>
    </row>
    <row r="41">
      <c r="A41" s="22"/>
      <c r="B41" s="6" t="s">
        <v>4</v>
      </c>
      <c r="C41" s="6" t="s">
        <v>5</v>
      </c>
      <c r="D41" s="7" t="s">
        <v>6</v>
      </c>
    </row>
    <row r="42">
      <c r="A42" s="5">
        <v>150000.0</v>
      </c>
      <c r="B42" s="8">
        <f t="shared" ref="B42:B46" si="13">STANDARDIZE(B15,$B$37,$B$38)</f>
        <v>0.5</v>
      </c>
      <c r="C42" s="8">
        <f t="shared" ref="C42:C46" si="14">STANDARDIZE(C15,$C$37,$C$38)</f>
        <v>0.658951562</v>
      </c>
      <c r="D42" s="23">
        <f t="shared" ref="D42:D46" si="15">STANDARDIZE(D15,$D$37,$D$38)</f>
        <v>-0.7067391665</v>
      </c>
    </row>
    <row r="43">
      <c r="A43" s="5">
        <v>125000.0</v>
      </c>
      <c r="B43" s="8">
        <f t="shared" si="13"/>
        <v>-1.5</v>
      </c>
      <c r="C43" s="8">
        <f t="shared" si="14"/>
        <v>0.817735071</v>
      </c>
      <c r="D43" s="23">
        <f t="shared" si="15"/>
        <v>-0.433162715</v>
      </c>
    </row>
    <row r="44">
      <c r="A44" s="5">
        <v>100000.0</v>
      </c>
      <c r="B44" s="8">
        <f t="shared" si="13"/>
        <v>20.5</v>
      </c>
      <c r="C44" s="8">
        <f t="shared" si="14"/>
        <v>-0.4207762986</v>
      </c>
      <c r="D44" s="23">
        <f t="shared" si="15"/>
        <v>0.3875666397</v>
      </c>
    </row>
    <row r="45">
      <c r="A45" s="5">
        <v>75000.0</v>
      </c>
      <c r="B45" s="8">
        <f t="shared" si="13"/>
        <v>0.5</v>
      </c>
      <c r="C45" s="8">
        <f t="shared" si="14"/>
        <v>-0.1032092808</v>
      </c>
      <c r="D45" s="23">
        <f t="shared" si="15"/>
        <v>1.481872446</v>
      </c>
    </row>
    <row r="46">
      <c r="A46" s="10">
        <v>50000.0</v>
      </c>
      <c r="B46" s="24">
        <f t="shared" si="13"/>
        <v>0.5</v>
      </c>
      <c r="C46" s="24">
        <f t="shared" si="14"/>
        <v>-1.373477352</v>
      </c>
      <c r="D46" s="25">
        <f t="shared" si="15"/>
        <v>-0.3419705644</v>
      </c>
    </row>
    <row r="48">
      <c r="A48" s="47" t="s">
        <v>32</v>
      </c>
      <c r="B48" s="3"/>
      <c r="C48" s="3"/>
      <c r="D48" s="4"/>
      <c r="E48" s="48"/>
      <c r="F48" s="48" t="s">
        <v>33</v>
      </c>
    </row>
    <row r="49">
      <c r="A49" s="49" t="s">
        <v>22</v>
      </c>
      <c r="B49" s="50" t="s">
        <v>4</v>
      </c>
      <c r="C49" s="50" t="s">
        <v>5</v>
      </c>
      <c r="D49" s="51" t="s">
        <v>6</v>
      </c>
    </row>
    <row r="50">
      <c r="A50" s="49" t="s">
        <v>23</v>
      </c>
      <c r="B50" s="9">
        <v>1643750.0</v>
      </c>
      <c r="C50" s="9">
        <v>3231250.0</v>
      </c>
      <c r="D50" s="36">
        <v>3493750.0</v>
      </c>
    </row>
    <row r="51">
      <c r="A51" s="47" t="s">
        <v>24</v>
      </c>
      <c r="B51" s="18">
        <v>826178.0104712042</v>
      </c>
      <c r="C51" s="18">
        <v>1589139.344262295</v>
      </c>
      <c r="D51" s="19">
        <v>1649147.7272727275</v>
      </c>
    </row>
    <row r="52">
      <c r="A52" s="49" t="s">
        <v>25</v>
      </c>
      <c r="B52" s="9">
        <v>817571.9895287958</v>
      </c>
      <c r="C52" s="9">
        <v>1483196.7213114754</v>
      </c>
      <c r="D52" s="36">
        <v>1502556.8181818184</v>
      </c>
    </row>
    <row r="53">
      <c r="A53" s="47" t="s">
        <v>26</v>
      </c>
      <c r="B53" s="18">
        <v>1643750.0</v>
      </c>
      <c r="C53" s="18">
        <v>3072336.0655737706</v>
      </c>
      <c r="D53" s="19">
        <v>3151704.545454546</v>
      </c>
    </row>
    <row r="54">
      <c r="A54" s="47" t="s">
        <v>27</v>
      </c>
      <c r="B54" s="3">
        <v>0.0</v>
      </c>
      <c r="C54" s="3">
        <v>79456.96721311472</v>
      </c>
      <c r="D54" s="4">
        <v>171022.72727272706</v>
      </c>
    </row>
    <row r="55">
      <c r="A55" s="52" t="s">
        <v>28</v>
      </c>
      <c r="B55" s="53">
        <v>0.0</v>
      </c>
      <c r="C55" s="53">
        <v>0.04918032786885244</v>
      </c>
      <c r="D55" s="54">
        <v>0.09790209790209778</v>
      </c>
    </row>
  </sheetData>
  <mergeCells count="2">
    <mergeCell ref="A33:D33"/>
    <mergeCell ref="A34:D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34</v>
      </c>
    </row>
    <row r="4">
      <c r="A4" s="13" t="s">
        <v>1</v>
      </c>
      <c r="B4" s="3"/>
      <c r="C4" s="3"/>
      <c r="D4" s="4"/>
      <c r="F4" s="1" t="s">
        <v>35</v>
      </c>
    </row>
    <row r="5">
      <c r="A5" s="55" t="s">
        <v>3</v>
      </c>
      <c r="B5" s="8" t="s">
        <v>4</v>
      </c>
      <c r="C5" s="8" t="s">
        <v>5</v>
      </c>
      <c r="D5" s="23" t="s">
        <v>18</v>
      </c>
      <c r="F5" s="8" t="s">
        <v>7</v>
      </c>
      <c r="G5" s="8">
        <f t="array" ref="G5:M8">TRANSPOSE(A16:D22)</f>
        <v>10000</v>
      </c>
      <c r="H5" s="8">
        <v>1000.0</v>
      </c>
      <c r="I5" s="8">
        <v>500.0</v>
      </c>
      <c r="J5" s="8">
        <v>100.0</v>
      </c>
      <c r="K5" s="8">
        <v>50.0</v>
      </c>
      <c r="L5" s="8">
        <v>25.0</v>
      </c>
      <c r="M5" s="8"/>
    </row>
    <row r="6">
      <c r="A6" s="55">
        <v>10000.0</v>
      </c>
      <c r="B6" s="1" t="s">
        <v>8</v>
      </c>
      <c r="C6" s="1" t="s">
        <v>8</v>
      </c>
      <c r="D6" s="27" t="s">
        <v>8</v>
      </c>
      <c r="F6" s="8">
        <v>0.0</v>
      </c>
      <c r="G6" s="9" t="s">
        <v>8</v>
      </c>
      <c r="H6" s="9" t="s">
        <v>8</v>
      </c>
      <c r="I6" s="9" t="s">
        <v>8</v>
      </c>
      <c r="J6" s="9">
        <v>900.0</v>
      </c>
      <c r="K6" s="9" t="s">
        <v>8</v>
      </c>
      <c r="L6" s="9" t="s">
        <v>8</v>
      </c>
      <c r="M6" s="8"/>
    </row>
    <row r="7">
      <c r="A7" s="55">
        <v>1000.0</v>
      </c>
      <c r="B7" s="1" t="s">
        <v>8</v>
      </c>
      <c r="C7" s="1" t="s">
        <v>8</v>
      </c>
      <c r="D7" s="27" t="s">
        <v>8</v>
      </c>
      <c r="F7" s="8">
        <v>2.0</v>
      </c>
      <c r="G7" s="9" t="s">
        <v>8</v>
      </c>
      <c r="H7" s="9" t="s">
        <v>8</v>
      </c>
      <c r="I7" s="9" t="s">
        <v>8</v>
      </c>
      <c r="J7" s="9">
        <v>4000.0</v>
      </c>
      <c r="K7" s="9" t="s">
        <v>8</v>
      </c>
      <c r="L7" s="9" t="s">
        <v>8</v>
      </c>
      <c r="M7" s="8"/>
    </row>
    <row r="8">
      <c r="A8" s="55">
        <v>500.0</v>
      </c>
      <c r="B8" s="56" t="s">
        <v>8</v>
      </c>
      <c r="C8" s="56" t="s">
        <v>8</v>
      </c>
      <c r="D8" s="57" t="s">
        <v>8</v>
      </c>
      <c r="F8" s="8">
        <v>5.0</v>
      </c>
      <c r="G8" s="9" t="s">
        <v>8</v>
      </c>
      <c r="H8" s="9" t="s">
        <v>8</v>
      </c>
      <c r="I8" s="9" t="s">
        <v>8</v>
      </c>
      <c r="J8" s="9">
        <v>3600.0</v>
      </c>
      <c r="K8" s="9" t="s">
        <v>8</v>
      </c>
      <c r="L8" s="9" t="s">
        <v>8</v>
      </c>
      <c r="M8" s="8"/>
    </row>
    <row r="9">
      <c r="A9" s="55">
        <v>100.0</v>
      </c>
      <c r="B9" s="1">
        <v>9.0</v>
      </c>
      <c r="C9" s="1">
        <v>40.0</v>
      </c>
      <c r="D9" s="27">
        <v>36.0</v>
      </c>
    </row>
    <row r="10">
      <c r="A10" s="55">
        <v>50.0</v>
      </c>
      <c r="B10" s="56" t="s">
        <v>8</v>
      </c>
      <c r="C10" s="56" t="s">
        <v>8</v>
      </c>
      <c r="D10" s="57" t="s">
        <v>8</v>
      </c>
    </row>
    <row r="11">
      <c r="A11" s="20">
        <v>25.0</v>
      </c>
      <c r="B11" s="28" t="s">
        <v>8</v>
      </c>
      <c r="C11" s="28" t="s">
        <v>8</v>
      </c>
      <c r="D11" s="29" t="s">
        <v>8</v>
      </c>
    </row>
    <row r="12">
      <c r="F12" s="1" t="s">
        <v>36</v>
      </c>
    </row>
    <row r="13">
      <c r="F13" s="8" t="str">
        <f t="array" ref="F13:L16">TRANSPOSE(A28:D34)</f>
        <v/>
      </c>
      <c r="G13" s="8">
        <v>10000.0</v>
      </c>
      <c r="H13" s="8">
        <v>1000.0</v>
      </c>
      <c r="I13" s="8">
        <v>500.0</v>
      </c>
      <c r="J13" s="8">
        <v>100.0</v>
      </c>
      <c r="K13" s="8">
        <v>50.0</v>
      </c>
      <c r="L13" s="8">
        <v>25.0</v>
      </c>
      <c r="M13" s="8" t="s">
        <v>10</v>
      </c>
    </row>
    <row r="14">
      <c r="A14" s="30" t="s">
        <v>11</v>
      </c>
      <c r="B14" s="3"/>
      <c r="C14" s="3"/>
      <c r="D14" s="4"/>
      <c r="F14" s="8" t="s">
        <v>4</v>
      </c>
      <c r="G14" s="8" t="s">
        <v>8</v>
      </c>
      <c r="H14" s="9" t="s">
        <v>8</v>
      </c>
      <c r="I14" s="9" t="s">
        <v>8</v>
      </c>
      <c r="J14" s="9" t="s">
        <v>8</v>
      </c>
      <c r="K14" s="9" t="s">
        <v>8</v>
      </c>
      <c r="L14" s="8" t="s">
        <v>8</v>
      </c>
      <c r="M14" s="8">
        <v>0.0</v>
      </c>
    </row>
    <row r="15">
      <c r="A15" s="22" t="s">
        <v>3</v>
      </c>
      <c r="B15" s="8" t="s">
        <v>4</v>
      </c>
      <c r="C15" s="8" t="s">
        <v>5</v>
      </c>
      <c r="D15" s="23" t="s">
        <v>18</v>
      </c>
      <c r="F15" s="8" t="s">
        <v>5</v>
      </c>
      <c r="G15" s="8" t="s">
        <v>8</v>
      </c>
      <c r="H15" s="9" t="s">
        <v>8</v>
      </c>
      <c r="I15" s="9" t="s">
        <v>8</v>
      </c>
      <c r="J15" s="9" t="s">
        <v>8</v>
      </c>
      <c r="K15" s="9" t="s">
        <v>8</v>
      </c>
      <c r="L15" s="8" t="s">
        <v>8</v>
      </c>
      <c r="M15" s="8">
        <v>0.0</v>
      </c>
    </row>
    <row r="16">
      <c r="A16" s="55">
        <v>10000.0</v>
      </c>
      <c r="B16" s="32" t="s">
        <v>8</v>
      </c>
      <c r="C16" s="32" t="s">
        <v>8</v>
      </c>
      <c r="D16" s="33" t="s">
        <v>8</v>
      </c>
      <c r="F16" s="8" t="s">
        <v>18</v>
      </c>
      <c r="G16" s="8" t="s">
        <v>8</v>
      </c>
      <c r="H16" s="9" t="s">
        <v>8</v>
      </c>
      <c r="I16" s="9" t="s">
        <v>8</v>
      </c>
      <c r="J16" s="9" t="s">
        <v>8</v>
      </c>
      <c r="K16" s="9" t="s">
        <v>8</v>
      </c>
      <c r="L16" s="8" t="s">
        <v>8</v>
      </c>
      <c r="M16" s="8">
        <v>0.0</v>
      </c>
    </row>
    <row r="17">
      <c r="A17" s="55">
        <v>1000.0</v>
      </c>
      <c r="B17" s="32" t="s">
        <v>8</v>
      </c>
      <c r="C17" s="32" t="s">
        <v>8</v>
      </c>
      <c r="D17" s="33" t="s">
        <v>8</v>
      </c>
    </row>
    <row r="18">
      <c r="A18" s="55">
        <v>500.0</v>
      </c>
      <c r="B18" s="32" t="s">
        <v>8</v>
      </c>
      <c r="C18" s="32" t="s">
        <v>8</v>
      </c>
      <c r="D18" s="33" t="s">
        <v>8</v>
      </c>
    </row>
    <row r="19">
      <c r="A19" s="58">
        <v>100.0</v>
      </c>
      <c r="B19" s="59">
        <v>900.0</v>
      </c>
      <c r="C19" s="59">
        <v>4000.0</v>
      </c>
      <c r="D19" s="60">
        <v>3600.0</v>
      </c>
      <c r="F19" s="1" t="s">
        <v>7</v>
      </c>
      <c r="G19" s="8" t="str">
        <f t="array" ref="G19:N22">TRANSPOSE(A39:D46)</f>
        <v>Strain</v>
      </c>
      <c r="H19" s="8" t="s">
        <v>37</v>
      </c>
      <c r="I19" s="8" t="s">
        <v>23</v>
      </c>
      <c r="J19" s="8" t="s">
        <v>24</v>
      </c>
      <c r="K19" s="8" t="s">
        <v>25</v>
      </c>
      <c r="L19" s="8" t="s">
        <v>26</v>
      </c>
      <c r="M19" s="8" t="s">
        <v>27</v>
      </c>
      <c r="N19" s="8" t="s">
        <v>28</v>
      </c>
    </row>
    <row r="20">
      <c r="A20" s="55">
        <v>50.0</v>
      </c>
      <c r="B20" s="32" t="s">
        <v>8</v>
      </c>
      <c r="C20" s="32" t="s">
        <v>8</v>
      </c>
      <c r="D20" s="33" t="s">
        <v>8</v>
      </c>
      <c r="F20" s="1">
        <v>0.0</v>
      </c>
      <c r="G20" s="8" t="s">
        <v>4</v>
      </c>
      <c r="H20" s="9">
        <v>900.0</v>
      </c>
      <c r="I20" s="9">
        <v>1643750.0</v>
      </c>
      <c r="J20" s="9">
        <v>826178.0104712042</v>
      </c>
      <c r="K20" s="9">
        <v>817571.9895287958</v>
      </c>
      <c r="L20" s="9">
        <v>1643750.0</v>
      </c>
      <c r="M20" s="8">
        <v>0.0</v>
      </c>
      <c r="N20" s="37">
        <v>0.0</v>
      </c>
    </row>
    <row r="21">
      <c r="A21" s="20">
        <v>25.0</v>
      </c>
      <c r="B21" s="21" t="s">
        <v>8</v>
      </c>
      <c r="C21" s="21" t="s">
        <v>8</v>
      </c>
      <c r="D21" s="17" t="s">
        <v>8</v>
      </c>
      <c r="F21" s="1">
        <v>2.0</v>
      </c>
      <c r="G21" s="8" t="s">
        <v>5</v>
      </c>
      <c r="H21" s="9">
        <v>4000.0</v>
      </c>
      <c r="I21" s="9">
        <v>3231250.0</v>
      </c>
      <c r="J21" s="9">
        <v>1589139.344262295</v>
      </c>
      <c r="K21" s="9">
        <v>1483196.7213114754</v>
      </c>
      <c r="L21" s="9">
        <v>3072336.0655737706</v>
      </c>
      <c r="M21" s="8">
        <v>79456.96721311472</v>
      </c>
      <c r="N21" s="37">
        <v>0.04918032786885244</v>
      </c>
    </row>
    <row r="22">
      <c r="F22" s="1">
        <v>5.0</v>
      </c>
      <c r="G22" s="8" t="s">
        <v>6</v>
      </c>
      <c r="H22" s="9">
        <v>3600.0</v>
      </c>
      <c r="I22" s="9">
        <v>3493750.0</v>
      </c>
      <c r="J22" s="9">
        <v>1649147.7272727275</v>
      </c>
      <c r="K22" s="9">
        <v>1502556.8181818184</v>
      </c>
      <c r="L22" s="9">
        <v>3151704.545454546</v>
      </c>
      <c r="M22" s="8">
        <v>171022.72727272706</v>
      </c>
      <c r="N22" s="37">
        <v>0.09790209790209778</v>
      </c>
    </row>
    <row r="24">
      <c r="A24" s="61" t="s">
        <v>10</v>
      </c>
      <c r="B24" s="62">
        <f t="shared" ref="B24:D24" si="1">AVERAGE(B16:B22)</f>
        <v>900</v>
      </c>
      <c r="C24" s="62">
        <f t="shared" si="1"/>
        <v>4000</v>
      </c>
      <c r="D24" s="63">
        <f t="shared" si="1"/>
        <v>3600</v>
      </c>
    </row>
    <row r="25">
      <c r="A25" s="34" t="s">
        <v>12</v>
      </c>
      <c r="B25" s="28" t="s">
        <v>8</v>
      </c>
      <c r="C25" s="28" t="s">
        <v>8</v>
      </c>
      <c r="D25" s="29" t="s">
        <v>8</v>
      </c>
    </row>
    <row r="27">
      <c r="A27" s="30" t="s">
        <v>13</v>
      </c>
      <c r="B27" s="3"/>
      <c r="C27" s="3"/>
      <c r="D27" s="4"/>
    </row>
    <row r="28">
      <c r="A28" s="22"/>
      <c r="B28" s="8" t="s">
        <v>4</v>
      </c>
      <c r="C28" s="8" t="s">
        <v>5</v>
      </c>
      <c r="D28" s="23" t="s">
        <v>18</v>
      </c>
    </row>
    <row r="29">
      <c r="A29" s="55">
        <v>10000.0</v>
      </c>
      <c r="B29" s="1" t="s">
        <v>8</v>
      </c>
      <c r="C29" s="1" t="s">
        <v>8</v>
      </c>
      <c r="D29" s="27" t="s">
        <v>8</v>
      </c>
    </row>
    <row r="30">
      <c r="A30" s="55">
        <v>1000.0</v>
      </c>
      <c r="B30" s="32" t="s">
        <v>8</v>
      </c>
      <c r="C30" s="32" t="s">
        <v>8</v>
      </c>
      <c r="D30" s="33" t="s">
        <v>8</v>
      </c>
    </row>
    <row r="31">
      <c r="A31" s="55">
        <v>500.0</v>
      </c>
      <c r="B31" s="32" t="s">
        <v>8</v>
      </c>
      <c r="C31" s="32" t="s">
        <v>8</v>
      </c>
      <c r="D31" s="33" t="s">
        <v>8</v>
      </c>
    </row>
    <row r="32">
      <c r="A32" s="55">
        <v>100.0</v>
      </c>
      <c r="B32" s="32" t="s">
        <v>8</v>
      </c>
      <c r="C32" s="32" t="s">
        <v>8</v>
      </c>
      <c r="D32" s="33" t="s">
        <v>8</v>
      </c>
    </row>
    <row r="33">
      <c r="A33" s="55">
        <v>50.0</v>
      </c>
      <c r="B33" s="32" t="s">
        <v>8</v>
      </c>
      <c r="C33" s="32" t="s">
        <v>8</v>
      </c>
      <c r="D33" s="33" t="s">
        <v>8</v>
      </c>
    </row>
    <row r="34">
      <c r="A34" s="20">
        <v>25.0</v>
      </c>
      <c r="B34" s="28" t="s">
        <v>8</v>
      </c>
      <c r="C34" s="28" t="s">
        <v>8</v>
      </c>
      <c r="D34" s="29" t="s">
        <v>8</v>
      </c>
    </row>
    <row r="36">
      <c r="A36" s="1" t="s">
        <v>38</v>
      </c>
    </row>
    <row r="38">
      <c r="A38" s="47" t="s">
        <v>32</v>
      </c>
      <c r="B38" s="3"/>
      <c r="C38" s="3"/>
      <c r="D38" s="4"/>
    </row>
    <row r="39">
      <c r="A39" s="49" t="s">
        <v>22</v>
      </c>
      <c r="B39" s="50" t="s">
        <v>4</v>
      </c>
      <c r="C39" s="50" t="s">
        <v>5</v>
      </c>
      <c r="D39" s="51" t="s">
        <v>6</v>
      </c>
    </row>
    <row r="40">
      <c r="A40" s="55" t="s">
        <v>37</v>
      </c>
      <c r="B40" s="9">
        <v>900.0</v>
      </c>
      <c r="C40" s="9">
        <v>4000.0</v>
      </c>
      <c r="D40" s="36">
        <v>3600.0</v>
      </c>
    </row>
    <row r="41">
      <c r="A41" s="49" t="s">
        <v>23</v>
      </c>
      <c r="B41" s="9">
        <v>1643750.0</v>
      </c>
      <c r="C41" s="9">
        <v>3231250.0</v>
      </c>
      <c r="D41" s="36">
        <v>3493750.0</v>
      </c>
    </row>
    <row r="42">
      <c r="A42" s="47" t="s">
        <v>24</v>
      </c>
      <c r="B42" s="18">
        <v>826178.0104712042</v>
      </c>
      <c r="C42" s="18">
        <v>1589139.344262295</v>
      </c>
      <c r="D42" s="19">
        <v>1649147.7272727275</v>
      </c>
    </row>
    <row r="43">
      <c r="A43" s="49" t="s">
        <v>25</v>
      </c>
      <c r="B43" s="9">
        <v>817571.9895287958</v>
      </c>
      <c r="C43" s="9">
        <v>1483196.7213114754</v>
      </c>
      <c r="D43" s="36">
        <v>1502556.8181818184</v>
      </c>
    </row>
    <row r="44">
      <c r="A44" s="47" t="s">
        <v>26</v>
      </c>
      <c r="B44" s="18">
        <v>1643750.0</v>
      </c>
      <c r="C44" s="18">
        <v>3072336.0655737706</v>
      </c>
      <c r="D44" s="19">
        <v>3151704.545454546</v>
      </c>
    </row>
    <row r="45">
      <c r="A45" s="47" t="s">
        <v>27</v>
      </c>
      <c r="B45" s="3">
        <v>0.0</v>
      </c>
      <c r="C45" s="3">
        <v>79456.96721311472</v>
      </c>
      <c r="D45" s="4">
        <v>171022.72727272706</v>
      </c>
    </row>
    <row r="46">
      <c r="A46" s="52" t="s">
        <v>28</v>
      </c>
      <c r="B46" s="53">
        <v>0.0</v>
      </c>
      <c r="C46" s="53">
        <v>0.04918032786885244</v>
      </c>
      <c r="D46" s="54">
        <v>0.09790209790209778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5.57"/>
  </cols>
  <sheetData>
    <row r="1">
      <c r="G1" s="64"/>
    </row>
    <row r="2">
      <c r="A2" s="1" t="s">
        <v>39</v>
      </c>
      <c r="G2" s="65"/>
    </row>
    <row r="3">
      <c r="G3" s="65"/>
    </row>
    <row r="4">
      <c r="A4" s="1" t="s">
        <v>1</v>
      </c>
      <c r="G4" s="64"/>
    </row>
    <row r="5">
      <c r="A5" s="13" t="s">
        <v>40</v>
      </c>
      <c r="B5" s="66" t="s">
        <v>4</v>
      </c>
      <c r="C5" s="66" t="s">
        <v>5</v>
      </c>
      <c r="D5" s="67" t="s">
        <v>6</v>
      </c>
      <c r="G5" s="65"/>
      <c r="N5" s="1" t="s">
        <v>41</v>
      </c>
    </row>
    <row r="6">
      <c r="A6" s="55" t="s">
        <v>42</v>
      </c>
      <c r="B6" s="1">
        <v>0.96</v>
      </c>
      <c r="C6" s="1">
        <v>1.2</v>
      </c>
      <c r="D6" s="27">
        <v>1.35</v>
      </c>
      <c r="G6" s="68"/>
    </row>
    <row r="7">
      <c r="A7" s="55" t="s">
        <v>15</v>
      </c>
      <c r="B7" s="1">
        <v>0.95</v>
      </c>
      <c r="C7" s="1">
        <v>1.12</v>
      </c>
      <c r="D7" s="27">
        <v>1.23</v>
      </c>
      <c r="G7" s="65"/>
    </row>
    <row r="8">
      <c r="A8" s="20" t="s">
        <v>43</v>
      </c>
      <c r="B8" s="28">
        <v>0.955</v>
      </c>
      <c r="C8" s="28">
        <v>1.22</v>
      </c>
      <c r="D8" s="29">
        <v>1.43</v>
      </c>
      <c r="E8" s="1" t="s">
        <v>44</v>
      </c>
      <c r="G8" s="65"/>
    </row>
    <row r="9">
      <c r="G9" s="65"/>
    </row>
    <row r="10">
      <c r="G10" s="65"/>
    </row>
    <row r="11">
      <c r="A11" s="1" t="s">
        <v>45</v>
      </c>
      <c r="G11" s="68"/>
    </row>
    <row r="12">
      <c r="A12" s="13" t="s">
        <v>40</v>
      </c>
      <c r="B12" s="66" t="s">
        <v>4</v>
      </c>
      <c r="C12" s="66" t="s">
        <v>5</v>
      </c>
      <c r="D12" s="67" t="s">
        <v>6</v>
      </c>
      <c r="G12" s="65"/>
    </row>
    <row r="13">
      <c r="A13" s="55" t="s">
        <v>42</v>
      </c>
      <c r="B13" s="9">
        <v>3975000.0</v>
      </c>
      <c r="C13" s="9">
        <v>8225000.0</v>
      </c>
      <c r="D13" s="36">
        <v>4680000.0</v>
      </c>
      <c r="G13" s="65"/>
    </row>
    <row r="14">
      <c r="A14" s="55" t="s">
        <v>15</v>
      </c>
      <c r="B14" s="9">
        <v>4800000.0</v>
      </c>
      <c r="C14" s="9">
        <v>6931250.0</v>
      </c>
      <c r="D14" s="36">
        <v>8475000.0</v>
      </c>
      <c r="G14" s="65"/>
    </row>
    <row r="15">
      <c r="A15" s="44" t="s">
        <v>43</v>
      </c>
      <c r="B15" s="45">
        <v>1643750.0</v>
      </c>
      <c r="C15" s="45">
        <v>3231250.0</v>
      </c>
      <c r="D15" s="46">
        <v>3493750.0</v>
      </c>
      <c r="G15" s="65"/>
    </row>
    <row r="18">
      <c r="A18" s="1" t="s">
        <v>46</v>
      </c>
    </row>
    <row r="19">
      <c r="A19" s="13" t="s">
        <v>40</v>
      </c>
      <c r="B19" s="66" t="s">
        <v>4</v>
      </c>
      <c r="C19" s="66" t="s">
        <v>5</v>
      </c>
      <c r="D19" s="67" t="s">
        <v>6</v>
      </c>
    </row>
    <row r="20">
      <c r="A20" s="55" t="s">
        <v>47</v>
      </c>
      <c r="B20" s="9">
        <f t="shared" ref="B20:D20" si="1">B6/B13</f>
        <v>0.000000241509434</v>
      </c>
      <c r="C20" s="9">
        <f t="shared" si="1"/>
        <v>0.0000001458966565</v>
      </c>
      <c r="D20" s="36">
        <f t="shared" si="1"/>
        <v>0.0000002884615385</v>
      </c>
    </row>
    <row r="21">
      <c r="A21" s="55" t="s">
        <v>48</v>
      </c>
      <c r="B21" s="9">
        <f t="shared" ref="B21:D21" si="2">B7/B14</f>
        <v>0.0000001979166667</v>
      </c>
      <c r="C21" s="9">
        <f t="shared" si="2"/>
        <v>0.0000001615870153</v>
      </c>
      <c r="D21" s="36">
        <f t="shared" si="2"/>
        <v>0.0000001451327434</v>
      </c>
    </row>
    <row r="22">
      <c r="A22" s="20" t="s">
        <v>43</v>
      </c>
      <c r="B22" s="21">
        <f t="shared" ref="B22:D22" si="3">B8/B15</f>
        <v>0.0000005809885932</v>
      </c>
      <c r="C22" s="21">
        <f t="shared" si="3"/>
        <v>0.0000003775628627</v>
      </c>
      <c r="D22" s="17">
        <f t="shared" si="3"/>
        <v>0.0000004093023256</v>
      </c>
    </row>
    <row r="24">
      <c r="A24" s="1" t="s">
        <v>32</v>
      </c>
    </row>
    <row r="25">
      <c r="A25" s="13" t="s">
        <v>22</v>
      </c>
      <c r="B25" s="66" t="s">
        <v>4</v>
      </c>
      <c r="C25" s="66" t="s">
        <v>5</v>
      </c>
      <c r="D25" s="67" t="s">
        <v>6</v>
      </c>
    </row>
    <row r="26">
      <c r="A26" s="58" t="s">
        <v>23</v>
      </c>
      <c r="B26" s="14">
        <f t="shared" ref="B26:D26" si="4">B8/B22</f>
        <v>1643750</v>
      </c>
      <c r="C26" s="14">
        <f t="shared" si="4"/>
        <v>3231250</v>
      </c>
      <c r="D26" s="15">
        <f t="shared" si="4"/>
        <v>3493750</v>
      </c>
    </row>
    <row r="27">
      <c r="A27" s="55" t="s">
        <v>24</v>
      </c>
      <c r="B27" s="69">
        <f t="shared" ref="B27:D27" si="5">(B6/2)/B22</f>
        <v>826178.0105</v>
      </c>
      <c r="C27" s="69">
        <f t="shared" si="5"/>
        <v>1589139.344</v>
      </c>
      <c r="D27" s="70">
        <f t="shared" si="5"/>
        <v>1649147.727</v>
      </c>
    </row>
    <row r="28">
      <c r="A28" s="20" t="s">
        <v>25</v>
      </c>
      <c r="B28" s="71">
        <f t="shared" ref="B28:D28" si="6">(B7/2)/B22</f>
        <v>817571.9895</v>
      </c>
      <c r="C28" s="71">
        <f t="shared" si="6"/>
        <v>1483196.721</v>
      </c>
      <c r="D28" s="72">
        <f t="shared" si="6"/>
        <v>1502556.818</v>
      </c>
    </row>
    <row r="29">
      <c r="A29" s="41" t="s">
        <v>26</v>
      </c>
      <c r="B29" s="42">
        <f t="shared" ref="B29:D29" si="7">B27+B28</f>
        <v>1643750</v>
      </c>
      <c r="C29" s="42">
        <f t="shared" si="7"/>
        <v>3072336.066</v>
      </c>
      <c r="D29" s="43">
        <f t="shared" si="7"/>
        <v>3151704.545</v>
      </c>
    </row>
    <row r="30">
      <c r="A30" s="55" t="s">
        <v>27</v>
      </c>
      <c r="B30" s="9">
        <f t="shared" ref="B30:D30" si="8">STDEV(B26,B29)/SQRT(COUNT(B26,B29))</f>
        <v>0</v>
      </c>
      <c r="C30" s="9">
        <f t="shared" si="8"/>
        <v>79456.96721</v>
      </c>
      <c r="D30" s="36">
        <f t="shared" si="8"/>
        <v>171022.7273</v>
      </c>
    </row>
    <row r="31">
      <c r="A31" s="20" t="s">
        <v>28</v>
      </c>
      <c r="B31" s="53">
        <f t="shared" ref="B31:D31" si="9">((B26-B29)/B26)</f>
        <v>0</v>
      </c>
      <c r="C31" s="53">
        <f t="shared" si="9"/>
        <v>0.04918032787</v>
      </c>
      <c r="D31" s="54">
        <f t="shared" si="9"/>
        <v>0.0979020979</v>
      </c>
    </row>
    <row r="33">
      <c r="A33" s="1" t="s">
        <v>49</v>
      </c>
    </row>
    <row r="34">
      <c r="A34" s="13" t="s">
        <v>40</v>
      </c>
      <c r="B34" s="66" t="s">
        <v>4</v>
      </c>
      <c r="C34" s="66" t="s">
        <v>5</v>
      </c>
      <c r="D34" s="67" t="s">
        <v>6</v>
      </c>
    </row>
    <row r="35">
      <c r="A35" s="55" t="s">
        <v>24</v>
      </c>
      <c r="B35" s="69">
        <v>826178.0104712042</v>
      </c>
      <c r="C35" s="69">
        <v>1589139.344262295</v>
      </c>
      <c r="D35" s="70">
        <v>1649147.7272727275</v>
      </c>
      <c r="E35" s="1" t="s">
        <v>50</v>
      </c>
      <c r="F35" s="1" t="s">
        <v>51</v>
      </c>
      <c r="G35" s="1" t="s">
        <v>52</v>
      </c>
    </row>
    <row r="36">
      <c r="A36" s="55" t="s">
        <v>53</v>
      </c>
      <c r="B36" s="69">
        <v>817571.9895287958</v>
      </c>
      <c r="C36" s="69">
        <v>1483196.7213114754</v>
      </c>
      <c r="D36" s="70">
        <v>1502556.8181818184</v>
      </c>
      <c r="E36" s="9">
        <f t="shared" ref="E36:G36" si="10">B35+B36+B37</f>
        <v>1644650</v>
      </c>
      <c r="F36" s="9">
        <f t="shared" si="10"/>
        <v>3076336.066</v>
      </c>
      <c r="G36" s="9">
        <f t="shared" si="10"/>
        <v>3155304.545</v>
      </c>
    </row>
    <row r="37">
      <c r="A37" s="20" t="s">
        <v>49</v>
      </c>
      <c r="B37" s="16">
        <v>900.0</v>
      </c>
      <c r="C37" s="16">
        <v>4000.0</v>
      </c>
      <c r="D37" s="38">
        <v>3600.0</v>
      </c>
    </row>
    <row r="39">
      <c r="A39" s="13" t="s">
        <v>54</v>
      </c>
      <c r="B39" s="18">
        <f t="shared" ref="B39:D39" si="11">B35/B36</f>
        <v>1.010526316</v>
      </c>
      <c r="C39" s="18">
        <f t="shared" si="11"/>
        <v>1.071428571</v>
      </c>
      <c r="D39" s="19">
        <f t="shared" si="11"/>
        <v>1.097560976</v>
      </c>
      <c r="G39" s="1" t="s">
        <v>55</v>
      </c>
    </row>
    <row r="40">
      <c r="A40" s="58" t="s">
        <v>56</v>
      </c>
      <c r="B40" s="14">
        <f t="shared" ref="B40:D40" si="12">B35/B37</f>
        <v>917.9755672</v>
      </c>
      <c r="C40" s="14">
        <f t="shared" si="12"/>
        <v>397.2848361</v>
      </c>
      <c r="D40" s="15">
        <f t="shared" si="12"/>
        <v>458.0965909</v>
      </c>
      <c r="E40" s="1" t="s">
        <v>57</v>
      </c>
      <c r="G40" s="1" t="s">
        <v>58</v>
      </c>
    </row>
    <row r="41">
      <c r="A41" s="58" t="s">
        <v>59</v>
      </c>
      <c r="B41" s="14">
        <f t="shared" ref="B41:D41" si="13">B36/B37</f>
        <v>908.4133217</v>
      </c>
      <c r="C41" s="14">
        <f t="shared" si="13"/>
        <v>370.7991803</v>
      </c>
      <c r="D41" s="15">
        <f t="shared" si="13"/>
        <v>417.3768939</v>
      </c>
      <c r="E41" s="1" t="s">
        <v>60</v>
      </c>
    </row>
    <row r="42">
      <c r="A42" s="44" t="s">
        <v>61</v>
      </c>
      <c r="B42" s="45">
        <f t="shared" ref="B42:D42" si="14">B35/B36/B37</f>
        <v>0.001122807018</v>
      </c>
      <c r="C42" s="45">
        <f t="shared" si="14"/>
        <v>0.0002678571429</v>
      </c>
      <c r="D42" s="46">
        <f t="shared" si="14"/>
        <v>0.0003048780488</v>
      </c>
    </row>
    <row r="44">
      <c r="A44" s="73" t="s">
        <v>61</v>
      </c>
      <c r="B44" s="74" t="s">
        <v>62</v>
      </c>
      <c r="C44" s="74" t="s">
        <v>63</v>
      </c>
      <c r="D44" s="75" t="s">
        <v>64</v>
      </c>
      <c r="G44" s="48" t="s">
        <v>65</v>
      </c>
    </row>
    <row r="45">
      <c r="A45" s="76"/>
      <c r="B45" s="77"/>
      <c r="C45" s="77"/>
      <c r="D45" s="78"/>
      <c r="G45" s="48" t="s">
        <v>66</v>
      </c>
    </row>
    <row r="46">
      <c r="G46" s="48" t="s">
        <v>67</v>
      </c>
    </row>
    <row r="47">
      <c r="B47" s="79"/>
    </row>
  </sheetData>
  <mergeCells count="4">
    <mergeCell ref="A44:A45"/>
    <mergeCell ref="B44:B45"/>
    <mergeCell ref="C44:C45"/>
    <mergeCell ref="D44:D4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15" max="15" width="32.14"/>
  </cols>
  <sheetData>
    <row r="1">
      <c r="A1" s="1" t="s">
        <v>68</v>
      </c>
    </row>
    <row r="2">
      <c r="A2" s="1"/>
    </row>
    <row r="3">
      <c r="A3" s="13" t="s">
        <v>69</v>
      </c>
      <c r="B3" s="80">
        <v>0.0</v>
      </c>
      <c r="C3" s="80">
        <v>2.0</v>
      </c>
      <c r="D3" s="81">
        <v>5.0</v>
      </c>
      <c r="E3" s="1" t="s">
        <v>70</v>
      </c>
      <c r="H3" s="8" t="str">
        <f t="array" ref="H3:N6">TRANSPOSE(A3:D9)</f>
        <v>Time</v>
      </c>
      <c r="I3" s="8" t="s">
        <v>54</v>
      </c>
      <c r="J3" s="8" t="s">
        <v>56</v>
      </c>
      <c r="K3" s="8" t="s">
        <v>59</v>
      </c>
      <c r="L3" s="8" t="s">
        <v>61</v>
      </c>
      <c r="M3" s="8"/>
      <c r="N3" s="8" t="s">
        <v>61</v>
      </c>
    </row>
    <row r="4">
      <c r="A4" s="49" t="s">
        <v>54</v>
      </c>
      <c r="B4" s="9">
        <v>1.0105263157894737</v>
      </c>
      <c r="C4" s="9">
        <v>1.0714285714285714</v>
      </c>
      <c r="D4" s="36">
        <v>1.0975609756097562</v>
      </c>
      <c r="H4" s="8">
        <v>0.0</v>
      </c>
      <c r="I4" s="9">
        <v>1.0105263157894737</v>
      </c>
      <c r="J4" s="9">
        <v>917.9755671902269</v>
      </c>
      <c r="K4" s="9">
        <v>908.413321698662</v>
      </c>
      <c r="L4" s="9">
        <v>0.0011228070175438598</v>
      </c>
      <c r="M4" s="8"/>
      <c r="N4" s="8" t="s">
        <v>62</v>
      </c>
    </row>
    <row r="5">
      <c r="A5" s="49" t="s">
        <v>56</v>
      </c>
      <c r="B5" s="9">
        <v>917.9755671902269</v>
      </c>
      <c r="C5" s="9">
        <v>397.28483606557376</v>
      </c>
      <c r="D5" s="36">
        <v>458.096590909091</v>
      </c>
      <c r="H5" s="8">
        <v>2.0</v>
      </c>
      <c r="I5" s="9">
        <v>1.0714285714285714</v>
      </c>
      <c r="J5" s="9">
        <v>397.28483606557376</v>
      </c>
      <c r="K5" s="9">
        <v>370.79918032786884</v>
      </c>
      <c r="L5" s="9">
        <v>2.6785714285714287E-4</v>
      </c>
      <c r="M5" s="8"/>
      <c r="N5" s="8" t="s">
        <v>63</v>
      </c>
    </row>
    <row r="6">
      <c r="A6" s="49" t="s">
        <v>59</v>
      </c>
      <c r="B6" s="9">
        <v>908.413321698662</v>
      </c>
      <c r="C6" s="9">
        <v>370.79918032786884</v>
      </c>
      <c r="D6" s="36">
        <v>417.376893939394</v>
      </c>
      <c r="H6" s="8">
        <v>5.0</v>
      </c>
      <c r="I6" s="9">
        <v>1.0975609756097562</v>
      </c>
      <c r="J6" s="9">
        <v>458.096590909091</v>
      </c>
      <c r="K6" s="9">
        <v>417.376893939394</v>
      </c>
      <c r="L6" s="9">
        <v>3.048780487804878E-4</v>
      </c>
      <c r="M6" s="8"/>
      <c r="N6" s="8" t="s">
        <v>64</v>
      </c>
    </row>
    <row r="7">
      <c r="A7" s="49" t="s">
        <v>61</v>
      </c>
      <c r="B7" s="9">
        <v>0.0011228070175438598</v>
      </c>
      <c r="C7" s="9">
        <v>2.6785714285714287E-4</v>
      </c>
      <c r="D7" s="36">
        <v>3.048780487804878E-4</v>
      </c>
    </row>
    <row r="8">
      <c r="A8" s="22"/>
      <c r="D8" s="23"/>
    </row>
    <row r="9">
      <c r="A9" s="82" t="s">
        <v>61</v>
      </c>
      <c r="B9" s="83" t="s">
        <v>62</v>
      </c>
      <c r="C9" s="83" t="s">
        <v>63</v>
      </c>
      <c r="D9" s="84" t="s">
        <v>64</v>
      </c>
    </row>
    <row r="11">
      <c r="A11" s="1" t="s">
        <v>71</v>
      </c>
    </row>
    <row r="12">
      <c r="A12" s="13"/>
      <c r="B12" s="1" t="s">
        <v>72</v>
      </c>
    </row>
    <row r="13">
      <c r="A13" s="49" t="s">
        <v>54</v>
      </c>
      <c r="B13" s="1" t="s">
        <v>73</v>
      </c>
    </row>
    <row r="14">
      <c r="A14" s="49" t="s">
        <v>56</v>
      </c>
      <c r="B14" s="1" t="s">
        <v>74</v>
      </c>
    </row>
    <row r="15">
      <c r="A15" s="49" t="s">
        <v>59</v>
      </c>
      <c r="B15" s="1" t="s">
        <v>75</v>
      </c>
    </row>
    <row r="16">
      <c r="A16" s="49" t="s">
        <v>61</v>
      </c>
      <c r="B16" s="1" t="s">
        <v>76</v>
      </c>
    </row>
    <row r="17">
      <c r="A17" s="22"/>
    </row>
    <row r="18">
      <c r="A18" s="82" t="s">
        <v>61</v>
      </c>
    </row>
    <row r="20">
      <c r="A20" s="13" t="s">
        <v>77</v>
      </c>
      <c r="B20" s="3"/>
      <c r="C20" s="3"/>
      <c r="D20" s="4"/>
      <c r="F20" s="8" t="str">
        <f t="array" ref="F20:P23">TRANSPOSE(A20:D30)</f>
        <v>Donor Trends</v>
      </c>
      <c r="G20" s="8"/>
      <c r="H20" s="8" t="s">
        <v>69</v>
      </c>
      <c r="I20" s="8">
        <v>150000.0</v>
      </c>
      <c r="J20" s="8">
        <v>125000.0</v>
      </c>
      <c r="K20" s="8">
        <v>100000.0</v>
      </c>
      <c r="L20" s="8">
        <v>75000.0</v>
      </c>
      <c r="M20" s="8">
        <v>50000.0</v>
      </c>
      <c r="N20" s="8"/>
      <c r="O20" s="8" t="s">
        <v>78</v>
      </c>
      <c r="P20" s="8" t="s">
        <v>12</v>
      </c>
    </row>
    <row r="21">
      <c r="A21" s="22"/>
      <c r="D21" s="23"/>
      <c r="F21" s="8"/>
      <c r="G21" s="8"/>
      <c r="H21" s="8">
        <v>0.0</v>
      </c>
      <c r="I21" s="9">
        <v>4650000.0</v>
      </c>
      <c r="J21" s="9">
        <v>3875000.0</v>
      </c>
      <c r="K21" s="9">
        <v>3900000.0</v>
      </c>
      <c r="L21" s="9">
        <v>4200000.0</v>
      </c>
      <c r="M21" s="9">
        <v>3250000.0</v>
      </c>
      <c r="N21" s="9"/>
      <c r="O21" s="9">
        <v>3975000.0</v>
      </c>
      <c r="P21" s="9">
        <v>511737.237261468</v>
      </c>
    </row>
    <row r="22">
      <c r="A22" s="1" t="s">
        <v>69</v>
      </c>
      <c r="B22" s="1">
        <v>0.0</v>
      </c>
      <c r="C22" s="1">
        <v>2.0</v>
      </c>
      <c r="D22" s="27">
        <v>5.0</v>
      </c>
      <c r="F22" s="8"/>
      <c r="G22" s="8"/>
      <c r="H22" s="8">
        <v>2.0</v>
      </c>
      <c r="I22" s="9">
        <v>1.05E7</v>
      </c>
      <c r="J22" s="9">
        <v>1.0375E7</v>
      </c>
      <c r="K22" s="9">
        <v>8900000.0</v>
      </c>
      <c r="L22" s="9">
        <v>6600000.0</v>
      </c>
      <c r="M22" s="9">
        <v>4750000.0</v>
      </c>
      <c r="N22" s="9"/>
      <c r="O22" s="9">
        <v>8225000.0</v>
      </c>
      <c r="P22" s="9">
        <v>2498499.5497297975</v>
      </c>
    </row>
    <row r="23">
      <c r="A23" s="49">
        <v>150000.0</v>
      </c>
      <c r="B23" s="9">
        <v>4650000.0</v>
      </c>
      <c r="C23" s="9">
        <v>1.05E7</v>
      </c>
      <c r="D23" s="36">
        <v>4350000.0</v>
      </c>
      <c r="F23" s="8"/>
      <c r="G23" s="8"/>
      <c r="H23" s="8">
        <v>5.0</v>
      </c>
      <c r="I23" s="9">
        <v>4350000.0</v>
      </c>
      <c r="J23" s="9">
        <v>4625000.0</v>
      </c>
      <c r="K23" s="9">
        <v>5500000.0</v>
      </c>
      <c r="L23" s="9">
        <v>4725000.0</v>
      </c>
      <c r="M23" s="9">
        <v>4200000.0</v>
      </c>
      <c r="N23" s="9"/>
      <c r="O23" s="9">
        <v>4680000.0</v>
      </c>
      <c r="P23" s="9">
        <v>504170.1101810777</v>
      </c>
    </row>
    <row r="24">
      <c r="A24" s="49">
        <v>125000.0</v>
      </c>
      <c r="B24" s="9">
        <v>3875000.0</v>
      </c>
      <c r="C24" s="9">
        <v>1.0375E7</v>
      </c>
      <c r="D24" s="36">
        <v>4625000.0</v>
      </c>
    </row>
    <row r="25">
      <c r="A25" s="49">
        <v>100000.0</v>
      </c>
      <c r="B25" s="9">
        <v>3900000.0</v>
      </c>
      <c r="C25" s="9">
        <v>8900000.0</v>
      </c>
      <c r="D25" s="36">
        <v>5500000.0</v>
      </c>
    </row>
    <row r="26">
      <c r="A26" s="49">
        <v>75000.0</v>
      </c>
      <c r="B26" s="9">
        <v>4200000.0</v>
      </c>
      <c r="C26" s="9">
        <v>6600000.0</v>
      </c>
      <c r="D26" s="36">
        <v>4725000.0</v>
      </c>
    </row>
    <row r="27">
      <c r="A27" s="49">
        <v>50000.0</v>
      </c>
      <c r="B27" s="9">
        <v>3250000.0</v>
      </c>
      <c r="C27" s="9">
        <v>4750000.0</v>
      </c>
      <c r="D27" s="36">
        <v>4200000.0</v>
      </c>
    </row>
    <row r="28">
      <c r="A28" s="22"/>
      <c r="B28" s="9"/>
      <c r="C28" s="9"/>
      <c r="D28" s="36"/>
    </row>
    <row r="29">
      <c r="A29" s="58" t="s">
        <v>78</v>
      </c>
      <c r="B29" s="14">
        <v>3975000.0</v>
      </c>
      <c r="C29" s="14">
        <v>8225000.0</v>
      </c>
      <c r="D29" s="15">
        <v>4680000.0</v>
      </c>
    </row>
    <row r="30">
      <c r="A30" s="52" t="s">
        <v>12</v>
      </c>
      <c r="B30" s="21">
        <v>511737.237261468</v>
      </c>
      <c r="C30" s="21">
        <v>2498499.5497297975</v>
      </c>
      <c r="D30" s="17">
        <v>504170.1101810777</v>
      </c>
    </row>
    <row r="33">
      <c r="A33" s="13" t="s">
        <v>79</v>
      </c>
      <c r="B33" s="3"/>
      <c r="C33" s="3"/>
      <c r="D33" s="4"/>
      <c r="F33" s="8" t="str">
        <f t="array" ref="F33:P36">TRANSPOSE(A33:D43)</f>
        <v>Donor + Conjugated Trends</v>
      </c>
      <c r="G33" s="8"/>
      <c r="H33" s="8" t="s">
        <v>69</v>
      </c>
      <c r="I33" s="8">
        <v>150000.0</v>
      </c>
      <c r="J33" s="8">
        <v>125000.0</v>
      </c>
      <c r="K33" s="8">
        <v>100000.0</v>
      </c>
      <c r="L33" s="8">
        <v>75000.0</v>
      </c>
      <c r="M33" s="8">
        <v>50000.0</v>
      </c>
      <c r="N33" s="8"/>
      <c r="O33" s="8" t="s">
        <v>80</v>
      </c>
      <c r="P33" s="8" t="s">
        <v>12</v>
      </c>
    </row>
    <row r="34">
      <c r="A34" s="22"/>
      <c r="D34" s="23"/>
      <c r="F34" s="8"/>
      <c r="G34" s="8"/>
      <c r="H34" s="8">
        <v>0.0</v>
      </c>
      <c r="I34" s="9">
        <v>1650000.0</v>
      </c>
      <c r="J34" s="9">
        <v>1625000.0</v>
      </c>
      <c r="K34" s="9">
        <v>1900000.0</v>
      </c>
      <c r="L34" s="9">
        <v>1650000.0</v>
      </c>
      <c r="M34" s="9">
        <v>1650000.0</v>
      </c>
      <c r="N34" s="9"/>
      <c r="O34" s="9">
        <v>1643750.0</v>
      </c>
      <c r="P34" s="9">
        <v>12499.99999999998</v>
      </c>
    </row>
    <row r="35">
      <c r="A35" s="55" t="s">
        <v>69</v>
      </c>
      <c r="B35" s="1">
        <v>0.0</v>
      </c>
      <c r="C35" s="1">
        <v>2.0</v>
      </c>
      <c r="D35" s="27">
        <v>5.0</v>
      </c>
      <c r="F35" s="8"/>
      <c r="G35" s="8"/>
      <c r="H35" s="8">
        <v>2.0</v>
      </c>
      <c r="I35" s="9">
        <v>3750000.0</v>
      </c>
      <c r="J35" s="9">
        <v>3875000.0</v>
      </c>
      <c r="K35" s="9">
        <v>2900000.0</v>
      </c>
      <c r="L35" s="9">
        <v>3150000.0</v>
      </c>
      <c r="M35" s="9">
        <v>2150000.0</v>
      </c>
      <c r="N35" s="9"/>
      <c r="O35" s="9">
        <v>3231250.0</v>
      </c>
      <c r="P35" s="9">
        <v>787235.4052844252</v>
      </c>
    </row>
    <row r="36">
      <c r="A36" s="49">
        <v>150000.0</v>
      </c>
      <c r="B36" s="9">
        <v>1650000.0</v>
      </c>
      <c r="C36" s="9">
        <v>3750000.0</v>
      </c>
      <c r="D36" s="36">
        <v>3300000.0</v>
      </c>
      <c r="F36" s="8"/>
      <c r="G36" s="8"/>
      <c r="H36" s="8">
        <v>5.0</v>
      </c>
      <c r="I36" s="9">
        <v>3300000.0</v>
      </c>
      <c r="J36" s="9">
        <v>3375000.0</v>
      </c>
      <c r="K36" s="9">
        <v>3600000.0</v>
      </c>
      <c r="L36" s="9">
        <v>3900000.0</v>
      </c>
      <c r="M36" s="9">
        <v>3400000.0</v>
      </c>
      <c r="N36" s="9"/>
      <c r="O36" s="9">
        <v>3493750.0</v>
      </c>
      <c r="P36" s="9">
        <v>274146.4024932664</v>
      </c>
    </row>
    <row r="37">
      <c r="A37" s="49">
        <v>125000.0</v>
      </c>
      <c r="B37" s="9">
        <v>1625000.0</v>
      </c>
      <c r="C37" s="9">
        <v>3875000.0</v>
      </c>
      <c r="D37" s="36">
        <v>3375000.0</v>
      </c>
    </row>
    <row r="38">
      <c r="A38" s="49">
        <v>100000.0</v>
      </c>
      <c r="B38" s="85">
        <v>1900000.0</v>
      </c>
      <c r="C38" s="9">
        <v>2900000.0</v>
      </c>
      <c r="D38" s="36">
        <v>3600000.0</v>
      </c>
    </row>
    <row r="39">
      <c r="A39" s="49">
        <v>75000.0</v>
      </c>
      <c r="B39" s="9">
        <v>1650000.0</v>
      </c>
      <c r="C39" s="9">
        <v>3150000.0</v>
      </c>
      <c r="D39" s="36">
        <v>3900000.0</v>
      </c>
    </row>
    <row r="40">
      <c r="A40" s="49">
        <v>50000.0</v>
      </c>
      <c r="B40" s="9">
        <v>1650000.0</v>
      </c>
      <c r="C40" s="9">
        <v>2150000.0</v>
      </c>
      <c r="D40" s="36">
        <v>3400000.0</v>
      </c>
    </row>
    <row r="41">
      <c r="A41" s="22"/>
      <c r="B41" s="9"/>
      <c r="C41" s="9"/>
      <c r="D41" s="36"/>
    </row>
    <row r="42">
      <c r="A42" s="58" t="s">
        <v>80</v>
      </c>
      <c r="B42" s="14">
        <v>1643750.0</v>
      </c>
      <c r="C42" s="14">
        <v>3231250.0</v>
      </c>
      <c r="D42" s="15">
        <v>3493750.0</v>
      </c>
    </row>
    <row r="43">
      <c r="A43" s="52" t="s">
        <v>12</v>
      </c>
      <c r="B43" s="21">
        <v>12499.99999999998</v>
      </c>
      <c r="C43" s="21">
        <v>787235.4052844252</v>
      </c>
      <c r="D43" s="17">
        <v>274146.4024932664</v>
      </c>
    </row>
    <row r="46">
      <c r="A46" s="13" t="s">
        <v>81</v>
      </c>
      <c r="B46" s="3"/>
      <c r="C46" s="3"/>
      <c r="D46" s="4"/>
      <c r="F46" s="8" t="str">
        <f t="array" ref="F46:P49">TRANSPOSE(A46:D56)</f>
        <v>Recipient Trends</v>
      </c>
      <c r="G46" s="8"/>
      <c r="H46" s="8" t="s">
        <v>69</v>
      </c>
      <c r="I46" s="8">
        <v>150000.0</v>
      </c>
      <c r="J46" s="8">
        <v>125000.0</v>
      </c>
      <c r="K46" s="8">
        <v>100000.0</v>
      </c>
      <c r="L46" s="8">
        <v>75000.0</v>
      </c>
      <c r="M46" s="8"/>
      <c r="N46" s="8"/>
      <c r="O46" s="8" t="s">
        <v>82</v>
      </c>
      <c r="P46" s="8" t="s">
        <v>12</v>
      </c>
    </row>
    <row r="47">
      <c r="A47" s="22"/>
      <c r="D47" s="23"/>
      <c r="F47" s="8"/>
      <c r="G47" s="8"/>
      <c r="H47" s="8">
        <v>0.0</v>
      </c>
      <c r="I47" s="9">
        <v>5550000.0</v>
      </c>
      <c r="J47" s="9">
        <v>4625000.0</v>
      </c>
      <c r="K47" s="9">
        <v>4600000.0</v>
      </c>
      <c r="L47" s="9">
        <v>4425000.0</v>
      </c>
      <c r="M47" s="9"/>
      <c r="N47" s="9"/>
      <c r="O47" s="9">
        <v>4800000.0</v>
      </c>
      <c r="P47" s="9">
        <v>507854.9661730863</v>
      </c>
    </row>
    <row r="48">
      <c r="A48" s="55" t="s">
        <v>69</v>
      </c>
      <c r="B48" s="1">
        <v>0.0</v>
      </c>
      <c r="C48" s="1">
        <v>2.0</v>
      </c>
      <c r="D48" s="27">
        <v>5.0</v>
      </c>
      <c r="F48" s="8"/>
      <c r="G48" s="8"/>
      <c r="H48" s="8">
        <v>2.0</v>
      </c>
      <c r="I48" s="9">
        <v>7050000.0</v>
      </c>
      <c r="J48" s="9">
        <v>6750000.0</v>
      </c>
      <c r="K48" s="9">
        <v>8300000.0</v>
      </c>
      <c r="L48" s="9">
        <v>5625000.0</v>
      </c>
      <c r="M48" s="9"/>
      <c r="N48" s="9"/>
      <c r="O48" s="9">
        <v>6931250.0</v>
      </c>
      <c r="P48" s="9">
        <v>1099502.728509575</v>
      </c>
    </row>
    <row r="49">
      <c r="A49" s="22">
        <v>150000.0</v>
      </c>
      <c r="B49" s="9">
        <v>5550000.0</v>
      </c>
      <c r="C49" s="9">
        <v>7050000.0</v>
      </c>
      <c r="D49" s="36">
        <v>9000000.0</v>
      </c>
      <c r="F49" s="8"/>
      <c r="G49" s="8"/>
      <c r="H49" s="8">
        <v>5.0</v>
      </c>
      <c r="I49" s="9">
        <v>9000000.0</v>
      </c>
      <c r="J49" s="9">
        <v>8875000.0</v>
      </c>
      <c r="K49" s="9">
        <v>8900000.0</v>
      </c>
      <c r="L49" s="9">
        <v>7125000.0</v>
      </c>
      <c r="M49" s="9"/>
      <c r="N49" s="9"/>
      <c r="O49" s="9">
        <v>8475000.0</v>
      </c>
      <c r="P49" s="9">
        <v>901618.9143239325</v>
      </c>
    </row>
    <row r="50">
      <c r="A50" s="22">
        <v>125000.0</v>
      </c>
      <c r="B50" s="9">
        <v>4625000.0</v>
      </c>
      <c r="C50" s="9">
        <v>6750000.0</v>
      </c>
      <c r="D50" s="36">
        <v>8875000.0</v>
      </c>
    </row>
    <row r="51">
      <c r="A51" s="22">
        <v>100000.0</v>
      </c>
      <c r="B51" s="9">
        <v>4600000.0</v>
      </c>
      <c r="C51" s="9">
        <v>8300000.0</v>
      </c>
      <c r="D51" s="36">
        <v>8900000.0</v>
      </c>
    </row>
    <row r="52">
      <c r="A52" s="22">
        <v>75000.0</v>
      </c>
      <c r="B52" s="9">
        <v>4425000.0</v>
      </c>
      <c r="C52" s="9">
        <v>5625000.0</v>
      </c>
      <c r="D52" s="36">
        <v>7125000.0</v>
      </c>
    </row>
    <row r="53">
      <c r="A53" s="22"/>
      <c r="B53" s="9"/>
      <c r="C53" s="9"/>
      <c r="D53" s="36"/>
    </row>
    <row r="54">
      <c r="A54" s="22"/>
      <c r="B54" s="9"/>
      <c r="C54" s="9"/>
      <c r="D54" s="36"/>
    </row>
    <row r="55">
      <c r="A55" s="58" t="s">
        <v>82</v>
      </c>
      <c r="B55" s="14">
        <f t="shared" ref="B55:D55" si="1">AVERAGE(B49:B52)</f>
        <v>4800000</v>
      </c>
      <c r="C55" s="14">
        <f t="shared" si="1"/>
        <v>6931250</v>
      </c>
      <c r="D55" s="15">
        <f t="shared" si="1"/>
        <v>8475000</v>
      </c>
    </row>
    <row r="56">
      <c r="A56" s="20" t="s">
        <v>12</v>
      </c>
      <c r="B56" s="21">
        <f t="shared" ref="B56:D56" si="2">STDEV(B49:B52)</f>
        <v>507854.9662</v>
      </c>
      <c r="C56" s="21">
        <f t="shared" si="2"/>
        <v>1099502.729</v>
      </c>
      <c r="D56" s="17">
        <f t="shared" si="2"/>
        <v>901618.9143</v>
      </c>
    </row>
    <row r="59">
      <c r="A59" s="13" t="s">
        <v>83</v>
      </c>
      <c r="B59" s="3"/>
      <c r="C59" s="3"/>
      <c r="D59" s="4"/>
      <c r="F59" s="8" t="str">
        <f t="array" ref="F59:O62">TRANSPOSE(A61:D70)</f>
        <v>Time</v>
      </c>
      <c r="G59" s="8">
        <v>10000.0</v>
      </c>
      <c r="H59" s="8">
        <v>1000.0</v>
      </c>
      <c r="I59" s="8">
        <v>500.0</v>
      </c>
      <c r="J59" s="8">
        <v>100.0</v>
      </c>
      <c r="K59" s="8">
        <v>50.0</v>
      </c>
      <c r="L59" s="8">
        <v>25.0</v>
      </c>
      <c r="M59" s="8"/>
      <c r="N59" s="8" t="s">
        <v>84</v>
      </c>
      <c r="O59" s="8" t="s">
        <v>12</v>
      </c>
    </row>
    <row r="60">
      <c r="A60" s="22"/>
      <c r="D60" s="23"/>
      <c r="F60" s="8">
        <v>0.0</v>
      </c>
      <c r="G60" s="9" t="s">
        <v>8</v>
      </c>
      <c r="H60" s="9" t="s">
        <v>8</v>
      </c>
      <c r="I60" s="9" t="s">
        <v>8</v>
      </c>
      <c r="J60" s="9">
        <v>900.0</v>
      </c>
      <c r="K60" s="9" t="s">
        <v>8</v>
      </c>
      <c r="L60" s="9" t="s">
        <v>8</v>
      </c>
      <c r="M60" s="9"/>
      <c r="N60" s="9">
        <v>900.0</v>
      </c>
      <c r="O60" s="8" t="s">
        <v>8</v>
      </c>
    </row>
    <row r="61">
      <c r="A61" s="55" t="s">
        <v>69</v>
      </c>
      <c r="B61" s="1">
        <v>0.0</v>
      </c>
      <c r="C61" s="1">
        <v>2.0</v>
      </c>
      <c r="D61" s="27">
        <v>5.0</v>
      </c>
      <c r="F61" s="8">
        <v>2.0</v>
      </c>
      <c r="G61" s="9" t="s">
        <v>8</v>
      </c>
      <c r="H61" s="9" t="s">
        <v>8</v>
      </c>
      <c r="I61" s="9" t="s">
        <v>8</v>
      </c>
      <c r="J61" s="9">
        <v>4000.0</v>
      </c>
      <c r="K61" s="9" t="s">
        <v>8</v>
      </c>
      <c r="L61" s="9" t="s">
        <v>8</v>
      </c>
      <c r="M61" s="9"/>
      <c r="N61" s="9">
        <v>4000.0</v>
      </c>
      <c r="O61" s="8" t="s">
        <v>8</v>
      </c>
    </row>
    <row r="62">
      <c r="A62" s="55">
        <v>10000.0</v>
      </c>
      <c r="B62" s="32" t="s">
        <v>8</v>
      </c>
      <c r="C62" s="32" t="s">
        <v>8</v>
      </c>
      <c r="D62" s="33" t="s">
        <v>8</v>
      </c>
      <c r="F62" s="8">
        <v>5.0</v>
      </c>
      <c r="G62" s="9" t="s">
        <v>8</v>
      </c>
      <c r="H62" s="9" t="s">
        <v>8</v>
      </c>
      <c r="I62" s="9" t="s">
        <v>8</v>
      </c>
      <c r="J62" s="9">
        <v>3600.0</v>
      </c>
      <c r="K62" s="9" t="s">
        <v>8</v>
      </c>
      <c r="L62" s="9" t="s">
        <v>8</v>
      </c>
      <c r="M62" s="9"/>
      <c r="N62" s="9">
        <v>3600.0</v>
      </c>
      <c r="O62" s="8" t="s">
        <v>8</v>
      </c>
    </row>
    <row r="63">
      <c r="A63" s="55">
        <v>1000.0</v>
      </c>
      <c r="B63" s="32" t="s">
        <v>8</v>
      </c>
      <c r="C63" s="32" t="s">
        <v>8</v>
      </c>
      <c r="D63" s="33" t="s">
        <v>8</v>
      </c>
    </row>
    <row r="64">
      <c r="A64" s="55">
        <v>500.0</v>
      </c>
      <c r="B64" s="32" t="s">
        <v>8</v>
      </c>
      <c r="C64" s="32" t="s">
        <v>8</v>
      </c>
      <c r="D64" s="33" t="s">
        <v>8</v>
      </c>
    </row>
    <row r="65">
      <c r="A65" s="55">
        <v>100.0</v>
      </c>
      <c r="B65" s="32">
        <v>900.0</v>
      </c>
      <c r="C65" s="32">
        <v>4000.0</v>
      </c>
      <c r="D65" s="33">
        <v>3600.0</v>
      </c>
    </row>
    <row r="66">
      <c r="A66" s="55">
        <v>50.0</v>
      </c>
      <c r="B66" s="32" t="s">
        <v>8</v>
      </c>
      <c r="C66" s="32" t="s">
        <v>8</v>
      </c>
      <c r="D66" s="33" t="s">
        <v>8</v>
      </c>
    </row>
    <row r="67">
      <c r="A67" s="55">
        <v>25.0</v>
      </c>
      <c r="B67" s="9" t="s">
        <v>8</v>
      </c>
      <c r="C67" s="9" t="s">
        <v>8</v>
      </c>
      <c r="D67" s="36" t="s">
        <v>8</v>
      </c>
    </row>
    <row r="68">
      <c r="A68" s="22"/>
      <c r="B68" s="9"/>
      <c r="C68" s="9"/>
      <c r="D68" s="36"/>
    </row>
    <row r="69">
      <c r="A69" s="58" t="s">
        <v>84</v>
      </c>
      <c r="B69" s="59">
        <v>900.0</v>
      </c>
      <c r="C69" s="59">
        <v>4000.0</v>
      </c>
      <c r="D69" s="60">
        <v>3600.0</v>
      </c>
    </row>
    <row r="70">
      <c r="A70" s="34" t="s">
        <v>12</v>
      </c>
      <c r="B70" s="24" t="s">
        <v>8</v>
      </c>
      <c r="C70" s="24" t="s">
        <v>8</v>
      </c>
      <c r="D70" s="25" t="s">
        <v>8</v>
      </c>
    </row>
    <row r="71">
      <c r="A71" s="47" t="s">
        <v>24</v>
      </c>
      <c r="B71" s="18">
        <v>826178.0104712042</v>
      </c>
      <c r="C71" s="18">
        <v>1589139.344262295</v>
      </c>
      <c r="D71" s="19">
        <v>1649147.7272727275</v>
      </c>
    </row>
    <row r="72">
      <c r="A72" s="52" t="s">
        <v>25</v>
      </c>
      <c r="B72" s="21">
        <v>817571.9895287958</v>
      </c>
      <c r="C72" s="21">
        <v>1483196.7213114754</v>
      </c>
      <c r="D72" s="17">
        <v>1502556.8181818184</v>
      </c>
    </row>
    <row r="73">
      <c r="A73" s="1"/>
    </row>
    <row r="75">
      <c r="A75" s="50"/>
    </row>
    <row r="76">
      <c r="A76" s="50"/>
    </row>
    <row r="77">
      <c r="A77" s="50"/>
    </row>
    <row r="79">
      <c r="A79" s="1"/>
    </row>
    <row r="80">
      <c r="A80" s="1"/>
      <c r="D80" s="1"/>
    </row>
    <row r="81">
      <c r="A81" s="1"/>
      <c r="D81" s="1"/>
    </row>
  </sheetData>
  <mergeCells count="4">
    <mergeCell ref="B13:C13"/>
    <mergeCell ref="B14:C14"/>
    <mergeCell ref="B15:C15"/>
    <mergeCell ref="B16:C16"/>
  </mergeCells>
  <drawing r:id="rId1"/>
</worksheet>
</file>