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6280" tabRatio="500"/>
  </bookViews>
  <sheets>
    <sheet name="Sheet1" sheetId="1" r:id="rId1"/>
  </sheets>
  <definedNames>
    <definedName name="_xlnm.Print_Titles" localSheetId="0">Sheet1!$1:$1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X69" i="1"/>
  <c r="W69"/>
  <c r="V69"/>
  <c r="Q69"/>
  <c r="P79"/>
  <c r="X68"/>
  <c r="V68"/>
  <c r="Q80"/>
  <c r="Q79"/>
  <c r="Q78"/>
  <c r="V51"/>
  <c r="V50"/>
  <c r="V49"/>
  <c r="V46"/>
  <c r="V45"/>
  <c r="V44"/>
  <c r="X56"/>
  <c r="V43"/>
  <c r="V42"/>
  <c r="V41"/>
  <c r="V40"/>
  <c r="X61"/>
  <c r="X60"/>
  <c r="X59"/>
  <c r="X58"/>
  <c r="X57"/>
  <c r="W60"/>
  <c r="W56"/>
  <c r="V38"/>
  <c r="V56"/>
  <c r="W36"/>
  <c r="V36"/>
  <c r="N36"/>
  <c r="V35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W34"/>
  <c r="V33"/>
  <c r="V31"/>
  <c r="T27"/>
  <c r="V27"/>
  <c r="V26"/>
  <c r="V25"/>
  <c r="C217"/>
  <c r="C199"/>
  <c r="C190"/>
  <c r="C181"/>
  <c r="C136"/>
  <c r="D127"/>
  <c r="E116"/>
  <c r="C126"/>
  <c r="E333"/>
  <c r="H351"/>
  <c r="D353"/>
  <c r="D351"/>
  <c r="D350"/>
  <c r="B352"/>
  <c r="B353"/>
  <c r="H344"/>
  <c r="H341"/>
  <c r="B344"/>
  <c r="B343"/>
  <c r="B342"/>
  <c r="D347"/>
  <c r="C171"/>
  <c r="C162"/>
  <c r="C153"/>
  <c r="C135"/>
  <c r="C127"/>
  <c r="D125"/>
</calcChain>
</file>

<file path=xl/sharedStrings.xml><?xml version="1.0" encoding="utf-8"?>
<sst xmlns="http://schemas.openxmlformats.org/spreadsheetml/2006/main" count="313" uniqueCount="121">
  <si>
    <t>did not get active</t>
    <phoneticPr fontId="2" type="noConversion"/>
  </si>
  <si>
    <t>60, infi, infi, infi</t>
    <phoneticPr fontId="2" type="noConversion"/>
  </si>
  <si>
    <t>infi, infi</t>
    <phoneticPr fontId="2" type="noConversion"/>
  </si>
  <si>
    <t>64 pairwise</t>
    <phoneticPr fontId="2" type="noConversion"/>
  </si>
  <si>
    <t>12+1.56</t>
    <phoneticPr fontId="2" type="noConversion"/>
  </si>
  <si>
    <t>16 pairwise</t>
    <phoneticPr fontId="2" type="noConversion"/>
  </si>
  <si>
    <t>64 pairwise</t>
    <phoneticPr fontId="2" type="noConversion"/>
  </si>
  <si>
    <t>#8</t>
    <phoneticPr fontId="2" type="noConversion"/>
  </si>
  <si>
    <t>#37</t>
    <phoneticPr fontId="2" type="noConversion"/>
  </si>
  <si>
    <t>#38</t>
    <phoneticPr fontId="2" type="noConversion"/>
  </si>
  <si>
    <t>0, 0</t>
    <phoneticPr fontId="2" type="noConversion"/>
  </si>
  <si>
    <t>queue time</t>
    <phoneticPr fontId="2" type="noConversion"/>
  </si>
  <si>
    <t>total time</t>
  </si>
  <si>
    <t>total time</t>
    <phoneticPr fontId="2" type="noConversion"/>
  </si>
  <si>
    <t># of bigjobs</t>
    <phoneticPr fontId="2" type="noConversion"/>
  </si>
  <si>
    <t>###########</t>
    <phoneticPr fontId="2" type="noConversion"/>
  </si>
  <si>
    <t>###############</t>
  </si>
  <si>
    <t>###############</t>
    <phoneticPr fontId="2" type="noConversion"/>
  </si>
  <si>
    <t>Run #</t>
    <phoneticPr fontId="2" type="noConversion"/>
  </si>
  <si>
    <t>XX32</t>
    <phoneticPr fontId="2" type="noConversion"/>
  </si>
  <si>
    <t>XX1</t>
    <phoneticPr fontId="2" type="noConversion"/>
  </si>
  <si>
    <t>XX4</t>
    <phoneticPr fontId="2" type="noConversion"/>
  </si>
  <si>
    <t>eff time</t>
  </si>
  <si>
    <t>eff time</t>
    <phoneticPr fontId="2" type="noConversion"/>
  </si>
  <si>
    <t>XX</t>
    <phoneticPr fontId="2" type="noConversion"/>
  </si>
  <si>
    <t>XX</t>
    <phoneticPr fontId="2" type="noConversion"/>
  </si>
  <si>
    <t>Improved</t>
    <phoneticPr fontId="2" type="noConversion"/>
  </si>
  <si>
    <t>20, 60</t>
    <phoneticPr fontId="2" type="noConversion"/>
  </si>
  <si>
    <t>120, 120</t>
    <phoneticPr fontId="2" type="noConversion"/>
  </si>
  <si>
    <t>60, 60</t>
    <phoneticPr fontId="2" type="noConversion"/>
  </si>
  <si>
    <t>0, 1320</t>
    <phoneticPr fontId="2" type="noConversion"/>
  </si>
  <si>
    <t>0, 0, *, *</t>
    <phoneticPr fontId="2" type="noConversion"/>
  </si>
  <si>
    <t>0, 0, 0, 0</t>
    <phoneticPr fontId="2" type="noConversion"/>
  </si>
  <si>
    <t>BJ launch</t>
    <phoneticPr fontId="2" type="noConversion"/>
  </si>
  <si>
    <t>Async</t>
    <phoneticPr fontId="2" type="noConversion"/>
  </si>
  <si>
    <t>Sync</t>
    <phoneticPr fontId="2" type="noConversion"/>
  </si>
  <si>
    <t>file staging and subjob laucnhing</t>
    <phoneticPr fontId="2" type="noConversion"/>
  </si>
  <si>
    <t>at each exchange job/file management</t>
    <phoneticPr fontId="2" type="noConversion"/>
  </si>
  <si>
    <t>times</t>
    <phoneticPr fontId="2" type="noConversion"/>
  </si>
  <si>
    <t>#ex</t>
    <phoneticPr fontId="2" type="noConversion"/>
  </si>
  <si>
    <t>#ex steps</t>
    <phoneticPr fontId="2" type="noConversion"/>
  </si>
  <si>
    <t>QueenBee</t>
    <phoneticPr fontId="2" type="noConversion"/>
  </si>
  <si>
    <t>QB/Eric</t>
    <phoneticPr fontId="2" type="noConversion"/>
  </si>
  <si>
    <t>QB/Louie</t>
    <phoneticPr fontId="2" type="noConversion"/>
  </si>
  <si>
    <t>QB/Eric</t>
    <phoneticPr fontId="2" type="noConversion"/>
  </si>
  <si>
    <t>Exchanges</t>
    <phoneticPr fontId="2" type="noConversion"/>
  </si>
  <si>
    <t>exchanges</t>
    <phoneticPr fontId="2" type="noConversion"/>
  </si>
  <si>
    <t>64 cores</t>
    <phoneticPr fontId="2" type="noConversion"/>
  </si>
  <si>
    <t>8 replicas</t>
    <phoneticPr fontId="2" type="noConversion"/>
  </si>
  <si>
    <t>128 cores</t>
    <phoneticPr fontId="2" type="noConversion"/>
  </si>
  <si>
    <t>16 replicas</t>
    <phoneticPr fontId="2" type="noConversion"/>
  </si>
  <si>
    <t>qb</t>
    <phoneticPr fontId="2" type="noConversion"/>
  </si>
  <si>
    <t>qb/eric</t>
    <phoneticPr fontId="2" type="noConversion"/>
  </si>
  <si>
    <t>louie</t>
    <phoneticPr fontId="2" type="noConversion"/>
  </si>
  <si>
    <t>16 replicas</t>
    <phoneticPr fontId="2" type="noConversion"/>
  </si>
  <si>
    <t>64 exch</t>
    <phoneticPr fontId="2" type="noConversion"/>
  </si>
  <si>
    <t>QB</t>
    <phoneticPr fontId="2" type="noConversion"/>
  </si>
  <si>
    <t>60 seconds</t>
    <phoneticPr fontId="2" type="noConversion"/>
  </si>
  <si>
    <t>2 bigjobs</t>
    <phoneticPr fontId="2" type="noConversion"/>
  </si>
  <si>
    <t>qb/louie</t>
    <phoneticPr fontId="2" type="noConversion"/>
  </si>
  <si>
    <t>QB/Louie</t>
    <phoneticPr fontId="2" type="noConversion"/>
  </si>
  <si>
    <t>effective time</t>
    <phoneticPr fontId="2" type="noConversion"/>
  </si>
  <si>
    <t>XX(did not get active)</t>
    <phoneticPr fontId="2" type="noConversion"/>
  </si>
  <si>
    <t>#do not consider this data, I incorrectly configurd this run</t>
    <phoneticPr fontId="2" type="noConversion"/>
  </si>
  <si>
    <t>64,64</t>
    <phoneticPr fontId="2" type="noConversion"/>
  </si>
  <si>
    <t>8,8</t>
    <phoneticPr fontId="2" type="noConversion"/>
  </si>
  <si>
    <t>20, 1516</t>
    <phoneticPr fontId="2" type="noConversion"/>
  </si>
  <si>
    <t>###########################################################</t>
    <phoneticPr fontId="2" type="noConversion"/>
  </si>
  <si>
    <t>#exchanges</t>
    <phoneticPr fontId="2" type="noConversion"/>
  </si>
  <si>
    <t>total time</t>
    <phoneticPr fontId="2" type="noConversion"/>
  </si>
  <si>
    <t>effective time</t>
    <phoneticPr fontId="2" type="noConversion"/>
  </si>
  <si>
    <t># replicas/BJ</t>
    <phoneticPr fontId="2" type="noConversion"/>
  </si>
  <si>
    <t># BJs</t>
    <phoneticPr fontId="2" type="noConversion"/>
  </si>
  <si>
    <t>#BJ QB</t>
    <phoneticPr fontId="2" type="noConversion"/>
  </si>
  <si>
    <t>#BJ Eric</t>
    <phoneticPr fontId="2" type="noConversion"/>
  </si>
  <si>
    <t>#BJ Louie</t>
    <phoneticPr fontId="2" type="noConversion"/>
  </si>
  <si>
    <t>#BJ Oliver</t>
    <phoneticPr fontId="2" type="noConversion"/>
  </si>
  <si>
    <t>#BJ Ranger</t>
    <phoneticPr fontId="2" type="noConversion"/>
  </si>
  <si>
    <t>#BJ Abe</t>
    <phoneticPr fontId="2" type="noConversion"/>
  </si>
  <si>
    <t># cores/BJ</t>
    <phoneticPr fontId="2" type="noConversion"/>
  </si>
  <si>
    <t>qtime QB</t>
    <phoneticPr fontId="2" type="noConversion"/>
  </si>
  <si>
    <t>Incomplete run/data</t>
    <phoneticPr fontId="2" type="noConversion"/>
  </si>
  <si>
    <t>20, 1516</t>
    <phoneticPr fontId="2" type="noConversion"/>
  </si>
  <si>
    <t>1740, 1740</t>
    <phoneticPr fontId="2" type="noConversion"/>
  </si>
  <si>
    <t>0, 0</t>
    <phoneticPr fontId="2" type="noConversion"/>
  </si>
  <si>
    <t>#BJ Poseidon</t>
    <phoneticPr fontId="2" type="noConversion"/>
  </si>
  <si>
    <t>#BJ Painter</t>
    <phoneticPr fontId="2" type="noConversion"/>
  </si>
  <si>
    <t>qtime poseidon</t>
    <phoneticPr fontId="2" type="noConversion"/>
  </si>
  <si>
    <t>qtime painter</t>
    <phoneticPr fontId="2" type="noConversion"/>
  </si>
  <si>
    <t>QB/Eric/Louie/Oliver</t>
    <phoneticPr fontId="2" type="noConversion"/>
  </si>
  <si>
    <t>0,2640</t>
    <phoneticPr fontId="2" type="noConversion"/>
  </si>
  <si>
    <t>0,0</t>
    <phoneticPr fontId="2" type="noConversion"/>
  </si>
  <si>
    <t>0,0</t>
    <phoneticPr fontId="2" type="noConversion"/>
  </si>
  <si>
    <t>0,10</t>
    <phoneticPr fontId="2" type="noConversion"/>
  </si>
  <si>
    <t>0,1443</t>
    <phoneticPr fontId="2" type="noConversion"/>
  </si>
  <si>
    <t>60,60</t>
    <phoneticPr fontId="2" type="noConversion"/>
  </si>
  <si>
    <t>SYNC-RE</t>
    <phoneticPr fontId="2" type="noConversion"/>
  </si>
  <si>
    <t>489-6840-6840-6840</t>
    <phoneticPr fontId="2" type="noConversion"/>
  </si>
  <si>
    <t>180-360-180-180</t>
    <phoneticPr fontId="2" type="noConversion"/>
  </si>
  <si>
    <t>5, 10</t>
    <phoneticPr fontId="2" type="noConversion"/>
  </si>
  <si>
    <t>780, 1860</t>
    <phoneticPr fontId="2" type="noConversion"/>
  </si>
  <si>
    <t>0, 0</t>
    <phoneticPr fontId="2" type="noConversion"/>
  </si>
  <si>
    <t>***********************************************</t>
    <phoneticPr fontId="2" type="noConversion"/>
  </si>
  <si>
    <t>0,0,0,0</t>
    <phoneticPr fontId="2" type="noConversion"/>
  </si>
  <si>
    <t>QB</t>
    <phoneticPr fontId="2" type="noConversion"/>
  </si>
  <si>
    <t>QB/Eric</t>
    <phoneticPr fontId="2" type="noConversion"/>
  </si>
  <si>
    <t>qtime Eric</t>
    <phoneticPr fontId="2" type="noConversion"/>
  </si>
  <si>
    <t>qtime Louie</t>
    <phoneticPr fontId="2" type="noConversion"/>
  </si>
  <si>
    <t>qtime Oliver</t>
    <phoneticPr fontId="2" type="noConversion"/>
  </si>
  <si>
    <t>qtime Ranger</t>
    <phoneticPr fontId="2" type="noConversion"/>
  </si>
  <si>
    <t>qtime Abe</t>
    <phoneticPr fontId="2" type="noConversion"/>
  </si>
  <si>
    <t>QB</t>
    <phoneticPr fontId="2" type="noConversion"/>
  </si>
  <si>
    <t>Louie</t>
    <phoneticPr fontId="2" type="noConversion"/>
  </si>
  <si>
    <t># of cores</t>
  </si>
  <si>
    <t># of replicas</t>
  </si>
  <si>
    <t># of bigjobs</t>
  </si>
  <si>
    <t># of exchnages</t>
  </si>
  <si>
    <t># of exchnages</t>
    <phoneticPr fontId="2" type="noConversion"/>
  </si>
  <si>
    <t># of cores</t>
    <phoneticPr fontId="2" type="noConversion"/>
  </si>
  <si>
    <t># of replicas</t>
    <phoneticPr fontId="2" type="noConversion"/>
  </si>
  <si>
    <t>queue time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</si>
</sst>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>
        <c:manualLayout>
          <c:layoutTarget val="inner"/>
          <c:xMode val="edge"/>
          <c:yMode val="edge"/>
          <c:x val="0.0987478127734033"/>
          <c:y val="0.0277777777777778"/>
          <c:w val="0.711554680664917"/>
          <c:h val="0.799648950131234"/>
        </c:manualLayout>
      </c:layout>
      <c:barChart>
        <c:barDir val="col"/>
        <c:grouping val="stacked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c:spPr>
          <c:errBars>
            <c:errBarType val="both"/>
            <c:errValType val="percentage"/>
            <c:val val="15.0"/>
          </c:errBars>
          <c:cat>
            <c:numRef>
              <c:f>Sheet1!$A$342:$A$344</c:f>
              <c:numCache>
                <c:formatCode>General</c:formatCode>
                <c:ptCount val="3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</c:numCache>
            </c:numRef>
          </c:cat>
          <c:val>
            <c:numRef>
              <c:f>Sheet1!$B$342:$B$344</c:f>
              <c:numCache>
                <c:formatCode>General</c:formatCode>
                <c:ptCount val="3"/>
                <c:pt idx="0">
                  <c:v>23.86666666666667</c:v>
                </c:pt>
                <c:pt idx="1">
                  <c:v>29.51666666666667</c:v>
                </c:pt>
                <c:pt idx="2">
                  <c:v>50.61666666666667</c:v>
                </c:pt>
              </c:numCache>
            </c:numRef>
          </c:val>
        </c:ser>
        <c:overlap val="100"/>
        <c:axId val="470292040"/>
        <c:axId val="470268984"/>
      </c:barChart>
      <c:catAx>
        <c:axId val="470292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exchanges</a:t>
                </a:r>
              </a:p>
            </c:rich>
          </c:tx>
          <c:layout/>
        </c:title>
        <c:numFmt formatCode="General" sourceLinked="1"/>
        <c:tickLblPos val="nextTo"/>
        <c:crossAx val="470268984"/>
        <c:crosses val="autoZero"/>
        <c:auto val="1"/>
        <c:lblAlgn val="ctr"/>
        <c:lblOffset val="100"/>
      </c:catAx>
      <c:valAx>
        <c:axId val="4702689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completion(min)</a:t>
                </a:r>
              </a:p>
            </c:rich>
          </c:tx>
          <c:layout/>
        </c:title>
        <c:numFmt formatCode="General" sourceLinked="1"/>
        <c:tickLblPos val="nextTo"/>
        <c:crossAx val="470292040"/>
        <c:crosses val="autoZero"/>
        <c:crossBetween val="between"/>
      </c:valAx>
    </c:plotArea>
    <c:plotVisOnly val="1"/>
  </c:chart>
  <c:spPr>
    <a:ln>
      <a:solidFill>
        <a:sysClr val="window" lastClr="FFFFFF">
          <a:alpha val="0"/>
        </a:sysClr>
      </a:solidFill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stacked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c:spPr>
          <c:errBars>
            <c:errBarType val="both"/>
            <c:errValType val="percentage"/>
            <c:val val="5.0"/>
          </c:errBars>
          <c:cat>
            <c:strRef>
              <c:f>Sheet1!$A$352:$A$353</c:f>
              <c:strCache>
                <c:ptCount val="2"/>
                <c:pt idx="0">
                  <c:v>QB</c:v>
                </c:pt>
                <c:pt idx="1">
                  <c:v>QB/Louie</c:v>
                </c:pt>
              </c:strCache>
            </c:strRef>
          </c:cat>
          <c:val>
            <c:numRef>
              <c:f>Sheet1!$B$352:$B$353</c:f>
              <c:numCache>
                <c:formatCode>General</c:formatCode>
                <c:ptCount val="2"/>
                <c:pt idx="0">
                  <c:v>38.1</c:v>
                </c:pt>
                <c:pt idx="1">
                  <c:v>27.85</c:v>
                </c:pt>
              </c:numCache>
            </c:numRef>
          </c:val>
        </c:ser>
        <c:gapWidth val="256"/>
        <c:overlap val="100"/>
        <c:axId val="470435384"/>
        <c:axId val="470440712"/>
      </c:barChart>
      <c:catAx>
        <c:axId val="470435384"/>
        <c:scaling>
          <c:orientation val="minMax"/>
        </c:scaling>
        <c:axPos val="b"/>
        <c:tickLblPos val="nextTo"/>
        <c:crossAx val="470440712"/>
        <c:crosses val="autoZero"/>
        <c:auto val="1"/>
        <c:lblAlgn val="ctr"/>
        <c:lblOffset val="100"/>
      </c:catAx>
      <c:valAx>
        <c:axId val="4704407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completion (min)</a:t>
                </a:r>
              </a:p>
            </c:rich>
          </c:tx>
          <c:layout/>
        </c:title>
        <c:numFmt formatCode="General" sourceLinked="1"/>
        <c:tickLblPos val="nextTo"/>
        <c:crossAx val="470435384"/>
        <c:crosses val="autoZero"/>
        <c:crossBetween val="between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</c:chart>
  <c:spPr>
    <a:solidFill>
      <a:schemeClr val="bg1"/>
    </a:solidFill>
    <a:ln>
      <a:solidFill>
        <a:sysClr val="windowText" lastClr="000000">
          <a:tint val="75000"/>
          <a:shade val="95000"/>
          <a:satMod val="105000"/>
          <a:alpha val="0"/>
        </a:sysClr>
      </a:solidFill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v>Synchronous RE</c:v>
          </c:tx>
          <c:cat>
            <c:strRef>
              <c:f>Sheet1!$O$78:$O$80</c:f>
              <c:strCache>
                <c:ptCount val="3"/>
                <c:pt idx="0">
                  <c:v>QB</c:v>
                </c:pt>
                <c:pt idx="1">
                  <c:v>QB/Eric</c:v>
                </c:pt>
                <c:pt idx="2">
                  <c:v>QB/Eric/Louie/Oliver</c:v>
                </c:pt>
              </c:strCache>
            </c:strRef>
          </c:cat>
          <c:val>
            <c:numRef>
              <c:f>Sheet1!$P$78:$P$80</c:f>
              <c:numCache>
                <c:formatCode>General</c:formatCode>
                <c:ptCount val="3"/>
                <c:pt idx="0">
                  <c:v>52.0</c:v>
                </c:pt>
                <c:pt idx="1">
                  <c:v>26.0</c:v>
                </c:pt>
                <c:pt idx="2">
                  <c:v>20.0</c:v>
                </c:pt>
              </c:numCache>
            </c:numRef>
          </c:val>
        </c:ser>
        <c:ser>
          <c:idx val="1"/>
          <c:order val="1"/>
          <c:tx>
            <c:v>Asynchronous RE</c:v>
          </c:tx>
          <c:cat>
            <c:strRef>
              <c:f>Sheet1!$O$78:$O$80</c:f>
              <c:strCache>
                <c:ptCount val="3"/>
                <c:pt idx="0">
                  <c:v>QB</c:v>
                </c:pt>
                <c:pt idx="1">
                  <c:v>QB/Eric</c:v>
                </c:pt>
                <c:pt idx="2">
                  <c:v>QB/Eric/Louie/Oliver</c:v>
                </c:pt>
              </c:strCache>
            </c:strRef>
          </c:cat>
          <c:val>
            <c:numRef>
              <c:f>Sheet1!$Q$78:$Q$80</c:f>
              <c:numCache>
                <c:formatCode>General</c:formatCode>
                <c:ptCount val="3"/>
                <c:pt idx="0">
                  <c:v>49.0</c:v>
                </c:pt>
                <c:pt idx="1">
                  <c:v>23.0</c:v>
                </c:pt>
                <c:pt idx="2">
                  <c:v>17.0</c:v>
                </c:pt>
              </c:numCache>
            </c:numRef>
          </c:val>
        </c:ser>
        <c:axId val="470475752"/>
        <c:axId val="69825272"/>
      </c:barChart>
      <c:catAx>
        <c:axId val="470475752"/>
        <c:scaling>
          <c:orientation val="minMax"/>
        </c:scaling>
        <c:axPos val="b"/>
        <c:tickLblPos val="nextTo"/>
        <c:crossAx val="69825272"/>
        <c:crosses val="autoZero"/>
        <c:auto val="1"/>
        <c:lblAlgn val="ctr"/>
        <c:lblOffset val="100"/>
      </c:catAx>
      <c:valAx>
        <c:axId val="698252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completion(min)</a:t>
                </a:r>
              </a:p>
            </c:rich>
          </c:tx>
          <c:layout/>
        </c:title>
        <c:numFmt formatCode="General" sourceLinked="1"/>
        <c:tickLblPos val="nextTo"/>
        <c:crossAx val="470475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360</xdr:row>
      <xdr:rowOff>50800</xdr:rowOff>
    </xdr:from>
    <xdr:to>
      <xdr:col>4</xdr:col>
      <xdr:colOff>698500</xdr:colOff>
      <xdr:row>376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330200</xdr:colOff>
      <xdr:row>336</xdr:row>
      <xdr:rowOff>114300</xdr:rowOff>
    </xdr:from>
    <xdr:to>
      <xdr:col>16</xdr:col>
      <xdr:colOff>241300</xdr:colOff>
      <xdr:row>351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437443</xdr:colOff>
      <xdr:row>89</xdr:row>
      <xdr:rowOff>1</xdr:rowOff>
    </xdr:from>
    <xdr:to>
      <xdr:col>18</xdr:col>
      <xdr:colOff>296333</xdr:colOff>
      <xdr:row>107</xdr:row>
      <xdr:rowOff>127001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353"/>
  <sheetViews>
    <sheetView tabSelected="1" zoomScale="90" zoomScaleNormal="90" zoomScalePageLayoutView="90" workbookViewId="0">
      <selection activeCell="E84" sqref="E84"/>
    </sheetView>
  </sheetViews>
  <sheetFormatPr baseColWidth="10" defaultRowHeight="13"/>
  <cols>
    <col min="1" max="1" width="5.42578125" customWidth="1"/>
    <col min="2" max="2" width="10.140625" customWidth="1"/>
    <col min="3" max="3" width="7.7109375" customWidth="1"/>
    <col min="4" max="4" width="9.28515625" customWidth="1"/>
    <col min="5" max="7" width="8.85546875" customWidth="1"/>
    <col min="8" max="8" width="8" customWidth="1"/>
    <col min="14" max="14" width="16.85546875" bestFit="1" customWidth="1"/>
  </cols>
  <sheetData>
    <row r="1" spans="1:23">
      <c r="A1" t="s">
        <v>18</v>
      </c>
      <c r="B1" t="s">
        <v>73</v>
      </c>
      <c r="C1" t="s">
        <v>74</v>
      </c>
      <c r="D1" t="s">
        <v>75</v>
      </c>
      <c r="E1" t="s">
        <v>76</v>
      </c>
      <c r="F1" t="s">
        <v>85</v>
      </c>
      <c r="G1" t="s">
        <v>86</v>
      </c>
      <c r="H1" t="s">
        <v>77</v>
      </c>
      <c r="I1" t="s">
        <v>78</v>
      </c>
      <c r="J1" t="s">
        <v>72</v>
      </c>
      <c r="K1" t="s">
        <v>68</v>
      </c>
      <c r="L1" t="s">
        <v>79</v>
      </c>
      <c r="M1" t="s">
        <v>71</v>
      </c>
      <c r="N1" t="s">
        <v>80</v>
      </c>
      <c r="O1" t="s">
        <v>106</v>
      </c>
      <c r="P1" t="s">
        <v>107</v>
      </c>
      <c r="Q1" t="s">
        <v>108</v>
      </c>
      <c r="R1" t="s">
        <v>87</v>
      </c>
      <c r="S1" t="s">
        <v>88</v>
      </c>
      <c r="T1" t="s">
        <v>109</v>
      </c>
      <c r="U1" t="s">
        <v>110</v>
      </c>
      <c r="V1" t="s">
        <v>69</v>
      </c>
      <c r="W1" t="s">
        <v>70</v>
      </c>
    </row>
    <row r="3" spans="1:23">
      <c r="A3">
        <v>1</v>
      </c>
      <c r="B3">
        <v>1</v>
      </c>
      <c r="C3">
        <v>1</v>
      </c>
      <c r="J3">
        <v>2</v>
      </c>
      <c r="K3">
        <v>32</v>
      </c>
      <c r="L3">
        <v>32</v>
      </c>
      <c r="M3">
        <v>4</v>
      </c>
      <c r="N3">
        <v>240</v>
      </c>
      <c r="O3">
        <v>0</v>
      </c>
      <c r="V3">
        <v>1405</v>
      </c>
      <c r="W3">
        <v>1405</v>
      </c>
    </row>
    <row r="4" spans="1:23">
      <c r="A4">
        <v>2</v>
      </c>
      <c r="B4">
        <v>1</v>
      </c>
      <c r="C4">
        <v>1</v>
      </c>
      <c r="J4">
        <v>2</v>
      </c>
      <c r="K4">
        <v>64</v>
      </c>
      <c r="L4">
        <v>64</v>
      </c>
      <c r="M4">
        <v>8</v>
      </c>
      <c r="N4">
        <v>0</v>
      </c>
      <c r="O4">
        <v>0</v>
      </c>
      <c r="V4">
        <v>2301</v>
      </c>
      <c r="W4">
        <v>2301</v>
      </c>
    </row>
    <row r="5" spans="1:23">
      <c r="A5">
        <v>3</v>
      </c>
      <c r="B5">
        <v>1</v>
      </c>
      <c r="C5">
        <v>1</v>
      </c>
      <c r="J5">
        <v>2</v>
      </c>
      <c r="K5">
        <v>32</v>
      </c>
      <c r="L5">
        <v>32</v>
      </c>
      <c r="M5">
        <v>4</v>
      </c>
      <c r="N5">
        <v>38794</v>
      </c>
      <c r="O5">
        <v>36610</v>
      </c>
      <c r="V5">
        <v>38794</v>
      </c>
      <c r="W5">
        <v>2184</v>
      </c>
    </row>
    <row r="6" spans="1:23">
      <c r="A6">
        <v>4</v>
      </c>
      <c r="B6">
        <v>1</v>
      </c>
      <c r="J6">
        <v>1</v>
      </c>
      <c r="K6">
        <v>64</v>
      </c>
      <c r="L6">
        <v>64</v>
      </c>
      <c r="M6">
        <v>16</v>
      </c>
      <c r="N6">
        <v>17062</v>
      </c>
      <c r="V6">
        <v>19252</v>
      </c>
      <c r="W6">
        <v>2190</v>
      </c>
    </row>
    <row r="7" spans="1:23">
      <c r="A7">
        <v>5</v>
      </c>
      <c r="B7">
        <v>1</v>
      </c>
      <c r="J7">
        <v>1</v>
      </c>
      <c r="K7">
        <v>64</v>
      </c>
      <c r="L7">
        <v>128</v>
      </c>
      <c r="M7">
        <v>16</v>
      </c>
      <c r="N7">
        <v>0</v>
      </c>
      <c r="V7">
        <v>2289</v>
      </c>
      <c r="W7">
        <v>2289</v>
      </c>
    </row>
    <row r="8" spans="1:23">
      <c r="A8">
        <f>A7+1</f>
        <v>6</v>
      </c>
      <c r="B8">
        <v>1</v>
      </c>
      <c r="J8">
        <v>1</v>
      </c>
      <c r="K8">
        <v>128</v>
      </c>
      <c r="L8">
        <v>128</v>
      </c>
      <c r="M8">
        <v>16</v>
      </c>
      <c r="N8">
        <v>36</v>
      </c>
      <c r="V8">
        <v>4406</v>
      </c>
      <c r="W8">
        <v>4370</v>
      </c>
    </row>
    <row r="9" spans="1:23">
      <c r="A9">
        <f>A8+1</f>
        <v>7</v>
      </c>
      <c r="B9">
        <v>1</v>
      </c>
      <c r="C9">
        <v>1</v>
      </c>
      <c r="J9">
        <v>2</v>
      </c>
      <c r="K9">
        <v>32</v>
      </c>
      <c r="L9">
        <v>32</v>
      </c>
      <c r="M9">
        <v>4</v>
      </c>
      <c r="N9">
        <v>2377</v>
      </c>
      <c r="O9">
        <v>0</v>
      </c>
      <c r="V9">
        <v>2377</v>
      </c>
      <c r="W9">
        <v>2377</v>
      </c>
    </row>
    <row r="10" spans="1:23">
      <c r="A10">
        <f t="shared" ref="A10:A38" si="0">A9+1</f>
        <v>8</v>
      </c>
      <c r="B10">
        <v>1</v>
      </c>
      <c r="C10">
        <v>1</v>
      </c>
      <c r="J10">
        <v>2</v>
      </c>
      <c r="K10">
        <v>32</v>
      </c>
      <c r="L10">
        <v>32</v>
      </c>
      <c r="M10">
        <v>4</v>
      </c>
      <c r="N10">
        <v>2482</v>
      </c>
      <c r="O10">
        <v>0</v>
      </c>
      <c r="V10">
        <v>2482</v>
      </c>
      <c r="W10">
        <v>2482</v>
      </c>
    </row>
    <row r="11" spans="1:23">
      <c r="A11">
        <f t="shared" si="0"/>
        <v>9</v>
      </c>
      <c r="B11">
        <v>1</v>
      </c>
      <c r="D11">
        <v>1</v>
      </c>
      <c r="J11">
        <v>2</v>
      </c>
      <c r="K11">
        <v>32</v>
      </c>
      <c r="L11">
        <v>32</v>
      </c>
      <c r="M11">
        <v>4</v>
      </c>
      <c r="N11">
        <v>210</v>
      </c>
      <c r="P11">
        <v>30</v>
      </c>
      <c r="V11">
        <v>1647</v>
      </c>
      <c r="W11">
        <v>1617</v>
      </c>
    </row>
    <row r="12" spans="1:23">
      <c r="A12">
        <f t="shared" si="0"/>
        <v>10</v>
      </c>
      <c r="D12">
        <v>1</v>
      </c>
      <c r="J12">
        <v>1</v>
      </c>
      <c r="K12">
        <v>32</v>
      </c>
      <c r="L12">
        <v>128</v>
      </c>
      <c r="M12">
        <v>16</v>
      </c>
      <c r="P12">
        <v>85</v>
      </c>
      <c r="V12">
        <v>1432</v>
      </c>
      <c r="W12">
        <v>1347</v>
      </c>
    </row>
    <row r="13" spans="1:23">
      <c r="A13">
        <f t="shared" si="0"/>
        <v>11</v>
      </c>
      <c r="D13">
        <v>1</v>
      </c>
      <c r="J13">
        <v>1</v>
      </c>
      <c r="K13">
        <v>64</v>
      </c>
      <c r="L13">
        <v>128</v>
      </c>
      <c r="M13">
        <v>16</v>
      </c>
      <c r="P13">
        <v>98</v>
      </c>
      <c r="V13">
        <v>1771</v>
      </c>
      <c r="W13">
        <v>1673</v>
      </c>
    </row>
    <row r="14" spans="1:23">
      <c r="A14">
        <f t="shared" si="0"/>
        <v>12</v>
      </c>
      <c r="D14">
        <v>1</v>
      </c>
      <c r="J14">
        <v>1</v>
      </c>
      <c r="K14">
        <v>128</v>
      </c>
      <c r="L14">
        <v>128</v>
      </c>
      <c r="M14">
        <v>16</v>
      </c>
      <c r="P14">
        <v>72</v>
      </c>
      <c r="V14">
        <v>3037</v>
      </c>
      <c r="W14">
        <v>2965</v>
      </c>
    </row>
    <row r="15" spans="1:23">
      <c r="A15">
        <f t="shared" si="0"/>
        <v>13</v>
      </c>
      <c r="B15">
        <v>1</v>
      </c>
      <c r="J15">
        <v>1</v>
      </c>
      <c r="K15">
        <v>64</v>
      </c>
      <c r="L15">
        <v>128</v>
      </c>
      <c r="M15">
        <v>16</v>
      </c>
      <c r="N15">
        <v>10</v>
      </c>
      <c r="V15">
        <v>1417</v>
      </c>
      <c r="W15">
        <v>1407</v>
      </c>
    </row>
    <row r="16" spans="1:23">
      <c r="A16">
        <f t="shared" si="0"/>
        <v>14</v>
      </c>
      <c r="B16" t="s">
        <v>81</v>
      </c>
    </row>
    <row r="17" spans="1:23">
      <c r="A17">
        <f t="shared" si="0"/>
        <v>15</v>
      </c>
      <c r="D17">
        <v>2</v>
      </c>
      <c r="J17">
        <v>2</v>
      </c>
      <c r="K17">
        <v>64</v>
      </c>
      <c r="L17">
        <v>64</v>
      </c>
      <c r="M17">
        <v>8</v>
      </c>
      <c r="P17" t="s">
        <v>82</v>
      </c>
      <c r="V17">
        <v>2286</v>
      </c>
      <c r="W17">
        <v>2266</v>
      </c>
    </row>
    <row r="18" spans="1:23">
      <c r="A18">
        <f t="shared" si="0"/>
        <v>16</v>
      </c>
      <c r="B18">
        <v>1</v>
      </c>
      <c r="D18">
        <v>1</v>
      </c>
      <c r="J18">
        <v>2</v>
      </c>
      <c r="K18">
        <v>64</v>
      </c>
      <c r="L18">
        <v>64</v>
      </c>
      <c r="M18">
        <v>8</v>
      </c>
      <c r="N18">
        <v>0</v>
      </c>
      <c r="P18">
        <v>20</v>
      </c>
      <c r="V18">
        <v>1670</v>
      </c>
      <c r="W18">
        <v>1670</v>
      </c>
    </row>
    <row r="19" spans="1:23">
      <c r="A19">
        <f t="shared" si="0"/>
        <v>17</v>
      </c>
      <c r="B19">
        <v>1</v>
      </c>
      <c r="C19">
        <v>1</v>
      </c>
      <c r="E19">
        <v>1</v>
      </c>
      <c r="J19">
        <v>2</v>
      </c>
      <c r="K19">
        <v>64</v>
      </c>
      <c r="L19">
        <v>72</v>
      </c>
      <c r="M19">
        <v>6</v>
      </c>
      <c r="N19">
        <v>2106</v>
      </c>
      <c r="O19">
        <v>0</v>
      </c>
      <c r="Q19">
        <v>120</v>
      </c>
      <c r="V19">
        <v>2106</v>
      </c>
      <c r="W19">
        <v>2106</v>
      </c>
    </row>
    <row r="20" spans="1:23">
      <c r="A20">
        <f t="shared" si="0"/>
        <v>18</v>
      </c>
      <c r="C20">
        <v>1</v>
      </c>
      <c r="D20">
        <v>1</v>
      </c>
      <c r="E20">
        <v>1</v>
      </c>
      <c r="J20">
        <v>3</v>
      </c>
      <c r="K20">
        <v>64</v>
      </c>
      <c r="L20">
        <v>72</v>
      </c>
      <c r="M20">
        <v>6</v>
      </c>
      <c r="O20">
        <v>20</v>
      </c>
      <c r="P20">
        <v>86</v>
      </c>
      <c r="Q20">
        <v>116</v>
      </c>
      <c r="V20">
        <v>1570</v>
      </c>
      <c r="W20">
        <v>1550</v>
      </c>
    </row>
    <row r="21" spans="1:23">
      <c r="A21">
        <f t="shared" si="0"/>
        <v>19</v>
      </c>
      <c r="C21">
        <v>1</v>
      </c>
      <c r="D21">
        <v>1</v>
      </c>
      <c r="E21">
        <v>1</v>
      </c>
      <c r="J21">
        <v>3</v>
      </c>
      <c r="K21">
        <v>64</v>
      </c>
      <c r="L21">
        <v>72</v>
      </c>
      <c r="M21">
        <v>6</v>
      </c>
      <c r="O21">
        <v>0</v>
      </c>
      <c r="P21">
        <v>0</v>
      </c>
      <c r="Q21">
        <v>0</v>
      </c>
      <c r="V21">
        <v>1615</v>
      </c>
      <c r="W21">
        <v>1615</v>
      </c>
    </row>
    <row r="22" spans="1:23">
      <c r="A22">
        <f t="shared" si="0"/>
        <v>20</v>
      </c>
      <c r="C22">
        <v>1</v>
      </c>
      <c r="D22">
        <v>1</v>
      </c>
      <c r="E22">
        <v>1</v>
      </c>
      <c r="J22">
        <v>3</v>
      </c>
      <c r="K22">
        <v>64</v>
      </c>
      <c r="L22">
        <v>72</v>
      </c>
      <c r="M22">
        <v>6</v>
      </c>
      <c r="O22">
        <v>0</v>
      </c>
      <c r="P22">
        <v>16</v>
      </c>
      <c r="Q22">
        <v>0</v>
      </c>
      <c r="V22">
        <v>1648</v>
      </c>
      <c r="W22">
        <v>1648</v>
      </c>
    </row>
    <row r="23" spans="1:23">
      <c r="A23">
        <f t="shared" si="0"/>
        <v>21</v>
      </c>
      <c r="C23">
        <v>1</v>
      </c>
      <c r="D23">
        <v>1</v>
      </c>
      <c r="E23">
        <v>1</v>
      </c>
      <c r="J23">
        <v>3</v>
      </c>
      <c r="K23">
        <v>64</v>
      </c>
      <c r="L23">
        <v>72</v>
      </c>
      <c r="M23">
        <v>6</v>
      </c>
      <c r="O23">
        <v>12</v>
      </c>
      <c r="P23">
        <v>72</v>
      </c>
      <c r="Q23">
        <v>18</v>
      </c>
      <c r="V23">
        <v>1661</v>
      </c>
      <c r="W23">
        <v>1649</v>
      </c>
    </row>
    <row r="24" spans="1:23">
      <c r="A24">
        <f t="shared" si="0"/>
        <v>22</v>
      </c>
      <c r="C24">
        <v>1</v>
      </c>
      <c r="D24">
        <v>1</v>
      </c>
      <c r="E24">
        <v>1</v>
      </c>
      <c r="J24">
        <v>3</v>
      </c>
      <c r="K24">
        <v>64</v>
      </c>
      <c r="L24">
        <v>72</v>
      </c>
      <c r="M24">
        <v>6</v>
      </c>
      <c r="O24">
        <v>0</v>
      </c>
      <c r="P24">
        <v>76</v>
      </c>
      <c r="Q24">
        <v>0</v>
      </c>
      <c r="V24">
        <v>1593</v>
      </c>
      <c r="W24">
        <v>1593</v>
      </c>
    </row>
    <row r="25" spans="1:23">
      <c r="A25">
        <f t="shared" si="0"/>
        <v>23</v>
      </c>
      <c r="B25">
        <v>1</v>
      </c>
      <c r="H25">
        <v>1</v>
      </c>
      <c r="J25">
        <v>2</v>
      </c>
      <c r="K25">
        <v>64</v>
      </c>
      <c r="L25">
        <v>128</v>
      </c>
      <c r="M25">
        <v>8</v>
      </c>
      <c r="N25">
        <v>0</v>
      </c>
      <c r="T25">
        <v>633</v>
      </c>
      <c r="V25">
        <f>46*60</f>
        <v>2760</v>
      </c>
      <c r="W25">
        <v>2760</v>
      </c>
    </row>
    <row r="26" spans="1:23">
      <c r="A26">
        <f t="shared" si="0"/>
        <v>24</v>
      </c>
      <c r="B26">
        <v>1</v>
      </c>
      <c r="H26">
        <v>1</v>
      </c>
      <c r="J26">
        <v>2</v>
      </c>
      <c r="K26">
        <v>32</v>
      </c>
      <c r="L26">
        <v>64</v>
      </c>
      <c r="M26">
        <v>4</v>
      </c>
      <c r="N26">
        <v>0</v>
      </c>
      <c r="T26">
        <v>120</v>
      </c>
      <c r="V26">
        <f>49*60</f>
        <v>2940</v>
      </c>
      <c r="W26">
        <v>2940</v>
      </c>
    </row>
    <row r="27" spans="1:23">
      <c r="A27">
        <f t="shared" si="0"/>
        <v>25</v>
      </c>
      <c r="B27">
        <v>1</v>
      </c>
      <c r="H27">
        <v>1</v>
      </c>
      <c r="J27">
        <v>2</v>
      </c>
      <c r="K27">
        <v>64</v>
      </c>
      <c r="L27">
        <v>64</v>
      </c>
      <c r="M27">
        <v>4</v>
      </c>
      <c r="N27">
        <v>180</v>
      </c>
      <c r="T27">
        <f>38*60</f>
        <v>2280</v>
      </c>
      <c r="V27">
        <f>38*60</f>
        <v>2280</v>
      </c>
      <c r="W27">
        <v>2100</v>
      </c>
    </row>
    <row r="28" spans="1:23">
      <c r="A28">
        <f t="shared" si="0"/>
        <v>26</v>
      </c>
      <c r="B28" t="s">
        <v>81</v>
      </c>
    </row>
    <row r="29" spans="1:23">
      <c r="A29">
        <f t="shared" si="0"/>
        <v>27</v>
      </c>
      <c r="B29">
        <v>4</v>
      </c>
      <c r="J29">
        <v>4</v>
      </c>
      <c r="K29">
        <v>64</v>
      </c>
      <c r="L29">
        <v>64</v>
      </c>
      <c r="M29">
        <v>4</v>
      </c>
      <c r="N29" t="s">
        <v>103</v>
      </c>
      <c r="V29">
        <v>1143</v>
      </c>
      <c r="W29">
        <v>1143</v>
      </c>
    </row>
    <row r="30" spans="1:23">
      <c r="A30">
        <f t="shared" si="0"/>
        <v>28</v>
      </c>
      <c r="B30">
        <v>2</v>
      </c>
      <c r="C30">
        <v>2</v>
      </c>
      <c r="J30">
        <v>4</v>
      </c>
      <c r="K30">
        <v>64</v>
      </c>
      <c r="L30">
        <v>64</v>
      </c>
      <c r="M30">
        <v>4</v>
      </c>
      <c r="N30" t="s">
        <v>90</v>
      </c>
      <c r="O30">
        <v>4219</v>
      </c>
      <c r="V30">
        <v>4219</v>
      </c>
      <c r="W30">
        <v>4219</v>
      </c>
    </row>
    <row r="31" spans="1:23">
      <c r="A31">
        <f t="shared" si="0"/>
        <v>29</v>
      </c>
      <c r="B31">
        <v>2</v>
      </c>
      <c r="H31">
        <v>2</v>
      </c>
      <c r="J31">
        <v>4</v>
      </c>
      <c r="K31">
        <v>64</v>
      </c>
      <c r="L31">
        <v>64</v>
      </c>
      <c r="M31">
        <v>4</v>
      </c>
      <c r="N31" t="s">
        <v>91</v>
      </c>
      <c r="T31" t="s">
        <v>83</v>
      </c>
      <c r="V31">
        <f>29*60</f>
        <v>1740</v>
      </c>
      <c r="W31">
        <v>1740</v>
      </c>
    </row>
    <row r="32" spans="1:23">
      <c r="A32">
        <f t="shared" si="0"/>
        <v>30</v>
      </c>
      <c r="B32">
        <v>2</v>
      </c>
      <c r="C32">
        <v>2</v>
      </c>
      <c r="J32">
        <v>4</v>
      </c>
      <c r="K32">
        <v>64</v>
      </c>
      <c r="L32">
        <v>64</v>
      </c>
      <c r="M32">
        <v>4</v>
      </c>
      <c r="N32" t="s">
        <v>92</v>
      </c>
      <c r="O32" t="s">
        <v>94</v>
      </c>
      <c r="V32">
        <v>1443</v>
      </c>
      <c r="W32">
        <v>1443</v>
      </c>
    </row>
    <row r="33" spans="1:23">
      <c r="A33">
        <f t="shared" si="0"/>
        <v>31</v>
      </c>
      <c r="B33">
        <v>2</v>
      </c>
      <c r="C33">
        <v>2</v>
      </c>
      <c r="J33">
        <v>4</v>
      </c>
      <c r="K33">
        <v>64</v>
      </c>
      <c r="L33">
        <v>64</v>
      </c>
      <c r="M33">
        <v>4</v>
      </c>
      <c r="N33" t="s">
        <v>99</v>
      </c>
      <c r="O33" t="s">
        <v>93</v>
      </c>
      <c r="V33">
        <f>21*60</f>
        <v>1260</v>
      </c>
      <c r="W33">
        <v>1260</v>
      </c>
    </row>
    <row r="34" spans="1:23">
      <c r="A34">
        <f t="shared" si="0"/>
        <v>32</v>
      </c>
      <c r="B34">
        <v>4</v>
      </c>
      <c r="J34">
        <v>4</v>
      </c>
      <c r="K34">
        <v>64</v>
      </c>
      <c r="L34">
        <v>64</v>
      </c>
      <c r="M34">
        <v>4</v>
      </c>
      <c r="N34" s="2" t="s">
        <v>97</v>
      </c>
      <c r="V34">
        <v>6840</v>
      </c>
      <c r="W34">
        <f>6840-489</f>
        <v>6351</v>
      </c>
    </row>
    <row r="35" spans="1:23">
      <c r="A35">
        <f t="shared" si="0"/>
        <v>33</v>
      </c>
      <c r="B35">
        <v>1</v>
      </c>
      <c r="C35">
        <v>1</v>
      </c>
      <c r="D35">
        <v>2</v>
      </c>
      <c r="J35">
        <v>4</v>
      </c>
      <c r="K35">
        <v>64</v>
      </c>
      <c r="L35">
        <v>64</v>
      </c>
      <c r="M35">
        <v>4</v>
      </c>
      <c r="N35">
        <v>491</v>
      </c>
      <c r="O35">
        <v>0</v>
      </c>
      <c r="P35" t="s">
        <v>95</v>
      </c>
      <c r="V35">
        <f>22*60</f>
        <v>1320</v>
      </c>
      <c r="W35">
        <v>1320</v>
      </c>
    </row>
    <row r="36" spans="1:23">
      <c r="A36">
        <f t="shared" si="0"/>
        <v>34</v>
      </c>
      <c r="B36">
        <v>1</v>
      </c>
      <c r="C36">
        <v>1</v>
      </c>
      <c r="D36">
        <v>2</v>
      </c>
      <c r="J36">
        <v>4</v>
      </c>
      <c r="K36">
        <v>64</v>
      </c>
      <c r="L36">
        <v>64</v>
      </c>
      <c r="M36">
        <v>4</v>
      </c>
      <c r="N36">
        <f>34*60</f>
        <v>2040</v>
      </c>
      <c r="O36">
        <v>0</v>
      </c>
      <c r="P36" t="s">
        <v>95</v>
      </c>
      <c r="V36">
        <f>24*60</f>
        <v>1440</v>
      </c>
      <c r="W36">
        <f>24*60</f>
        <v>1440</v>
      </c>
    </row>
    <row r="37" spans="1:23">
      <c r="A37">
        <f t="shared" si="0"/>
        <v>35</v>
      </c>
      <c r="B37">
        <v>1</v>
      </c>
      <c r="E37">
        <v>1</v>
      </c>
      <c r="F37">
        <v>1</v>
      </c>
      <c r="G37">
        <v>1</v>
      </c>
      <c r="J37">
        <v>4</v>
      </c>
      <c r="K37">
        <v>64</v>
      </c>
      <c r="L37">
        <v>64</v>
      </c>
      <c r="M37">
        <v>4</v>
      </c>
      <c r="N37">
        <v>0</v>
      </c>
      <c r="Q37">
        <v>30</v>
      </c>
      <c r="R37">
        <v>60</v>
      </c>
      <c r="S37">
        <v>30</v>
      </c>
      <c r="V37">
        <v>1495</v>
      </c>
      <c r="W37">
        <v>1495</v>
      </c>
    </row>
    <row r="38" spans="1:23">
      <c r="A38">
        <f t="shared" si="0"/>
        <v>36</v>
      </c>
      <c r="B38">
        <v>1</v>
      </c>
      <c r="C38">
        <v>1</v>
      </c>
      <c r="F38">
        <v>1</v>
      </c>
      <c r="G38">
        <v>1</v>
      </c>
      <c r="J38">
        <v>4</v>
      </c>
      <c r="K38">
        <v>64</v>
      </c>
      <c r="L38">
        <v>64</v>
      </c>
      <c r="M38">
        <v>4</v>
      </c>
      <c r="N38">
        <v>0</v>
      </c>
      <c r="O38">
        <v>0</v>
      </c>
      <c r="R38">
        <v>60</v>
      </c>
      <c r="S38">
        <v>60</v>
      </c>
      <c r="V38">
        <f>21*60</f>
        <v>1260</v>
      </c>
      <c r="W38">
        <v>1260</v>
      </c>
    </row>
    <row r="39" spans="1:23">
      <c r="A39" t="s">
        <v>26</v>
      </c>
    </row>
    <row r="40" spans="1:23">
      <c r="A40">
        <v>1</v>
      </c>
      <c r="D40">
        <v>2</v>
      </c>
      <c r="E40">
        <v>2</v>
      </c>
      <c r="J40">
        <v>4</v>
      </c>
      <c r="K40">
        <v>64</v>
      </c>
      <c r="L40">
        <v>64</v>
      </c>
      <c r="M40">
        <v>4</v>
      </c>
      <c r="P40" t="s">
        <v>28</v>
      </c>
      <c r="Q40" t="s">
        <v>27</v>
      </c>
      <c r="V40">
        <f>14*60</f>
        <v>840</v>
      </c>
      <c r="W40">
        <v>820</v>
      </c>
    </row>
    <row r="41" spans="1:23">
      <c r="A41">
        <v>2</v>
      </c>
      <c r="D41">
        <v>2</v>
      </c>
      <c r="E41">
        <v>2</v>
      </c>
      <c r="J41">
        <v>4</v>
      </c>
      <c r="K41">
        <v>64</v>
      </c>
      <c r="L41">
        <v>64</v>
      </c>
      <c r="M41">
        <v>4</v>
      </c>
      <c r="P41" t="s">
        <v>30</v>
      </c>
      <c r="Q41" t="s">
        <v>29</v>
      </c>
      <c r="V41">
        <f>22*60</f>
        <v>1320</v>
      </c>
      <c r="W41">
        <v>1320</v>
      </c>
    </row>
    <row r="42" spans="1:23">
      <c r="A42">
        <v>3</v>
      </c>
      <c r="B42">
        <v>1</v>
      </c>
      <c r="D42">
        <v>1</v>
      </c>
      <c r="E42">
        <v>1</v>
      </c>
      <c r="G42">
        <v>1</v>
      </c>
      <c r="J42">
        <v>4</v>
      </c>
      <c r="K42">
        <v>64</v>
      </c>
      <c r="L42">
        <v>64</v>
      </c>
      <c r="M42">
        <v>4</v>
      </c>
      <c r="N42">
        <v>1140</v>
      </c>
      <c r="P42">
        <v>60</v>
      </c>
      <c r="Q42">
        <v>60</v>
      </c>
      <c r="S42">
        <v>60</v>
      </c>
      <c r="V42">
        <f>19*60</f>
        <v>1140</v>
      </c>
      <c r="W42">
        <v>1140</v>
      </c>
    </row>
    <row r="43" spans="1:23">
      <c r="A43">
        <v>4</v>
      </c>
      <c r="E43">
        <v>4</v>
      </c>
      <c r="J43">
        <v>4</v>
      </c>
      <c r="K43">
        <v>64</v>
      </c>
      <c r="L43">
        <v>64</v>
      </c>
      <c r="M43">
        <v>4</v>
      </c>
      <c r="Q43" t="s">
        <v>31</v>
      </c>
      <c r="V43">
        <f>25*60</f>
        <v>1500</v>
      </c>
      <c r="W43">
        <v>1500</v>
      </c>
    </row>
    <row r="44" spans="1:23">
      <c r="A44">
        <v>5</v>
      </c>
      <c r="G44">
        <v>4</v>
      </c>
      <c r="J44">
        <v>4</v>
      </c>
      <c r="K44">
        <v>64</v>
      </c>
      <c r="L44">
        <v>64</v>
      </c>
      <c r="M44">
        <v>4</v>
      </c>
      <c r="S44" t="s">
        <v>32</v>
      </c>
      <c r="V44">
        <f>15*60</f>
        <v>900</v>
      </c>
      <c r="W44">
        <v>900</v>
      </c>
    </row>
    <row r="45" spans="1:23">
      <c r="A45" t="s">
        <v>8</v>
      </c>
      <c r="C45">
        <v>1</v>
      </c>
      <c r="J45">
        <v>1</v>
      </c>
      <c r="K45">
        <v>64</v>
      </c>
      <c r="L45">
        <v>64</v>
      </c>
      <c r="M45">
        <v>8</v>
      </c>
      <c r="O45">
        <v>0</v>
      </c>
      <c r="V45">
        <f>46*60</f>
        <v>2760</v>
      </c>
      <c r="W45">
        <v>2760</v>
      </c>
    </row>
    <row r="46" spans="1:23">
      <c r="A46" t="s">
        <v>9</v>
      </c>
      <c r="C46">
        <v>1</v>
      </c>
      <c r="J46">
        <v>1</v>
      </c>
      <c r="K46">
        <v>64</v>
      </c>
      <c r="L46">
        <v>64</v>
      </c>
      <c r="M46">
        <v>8</v>
      </c>
      <c r="O46">
        <v>0</v>
      </c>
      <c r="V46">
        <f>46*60</f>
        <v>2760</v>
      </c>
      <c r="W46">
        <v>2760</v>
      </c>
    </row>
    <row r="47" spans="1:23">
      <c r="A47">
        <v>39</v>
      </c>
      <c r="C47">
        <v>1</v>
      </c>
      <c r="J47">
        <v>1</v>
      </c>
      <c r="K47">
        <v>16</v>
      </c>
      <c r="L47">
        <v>64</v>
      </c>
      <c r="M47">
        <v>4</v>
      </c>
      <c r="O47">
        <v>0</v>
      </c>
      <c r="V47">
        <v>1200</v>
      </c>
      <c r="W47">
        <v>1200</v>
      </c>
    </row>
    <row r="48" spans="1:23">
      <c r="A48">
        <v>40</v>
      </c>
      <c r="C48">
        <v>1</v>
      </c>
      <c r="J48">
        <v>1</v>
      </c>
      <c r="K48">
        <v>16</v>
      </c>
      <c r="L48">
        <v>64</v>
      </c>
      <c r="M48">
        <v>4</v>
      </c>
      <c r="O48">
        <v>0</v>
      </c>
      <c r="V48">
        <v>660</v>
      </c>
      <c r="W48">
        <v>660</v>
      </c>
    </row>
    <row r="49" spans="1:25">
      <c r="A49">
        <v>41</v>
      </c>
      <c r="C49">
        <v>2</v>
      </c>
      <c r="E49">
        <v>2</v>
      </c>
      <c r="J49">
        <v>4</v>
      </c>
      <c r="K49">
        <v>64</v>
      </c>
      <c r="L49">
        <v>64</v>
      </c>
      <c r="M49">
        <v>4</v>
      </c>
      <c r="O49" t="s">
        <v>0</v>
      </c>
      <c r="Q49" t="s">
        <v>10</v>
      </c>
      <c r="V49">
        <f>23*60</f>
        <v>1380</v>
      </c>
      <c r="W49">
        <v>1380</v>
      </c>
    </row>
    <row r="50" spans="1:25">
      <c r="A50">
        <v>42</v>
      </c>
      <c r="D50">
        <v>2</v>
      </c>
      <c r="E50">
        <v>2</v>
      </c>
      <c r="J50">
        <v>4</v>
      </c>
      <c r="K50">
        <v>64</v>
      </c>
      <c r="L50">
        <v>64</v>
      </c>
      <c r="M50">
        <v>4</v>
      </c>
      <c r="P50" t="s">
        <v>28</v>
      </c>
      <c r="Q50" t="s">
        <v>29</v>
      </c>
      <c r="V50">
        <f>18*60</f>
        <v>1080</v>
      </c>
      <c r="W50">
        <v>1020</v>
      </c>
    </row>
    <row r="51" spans="1:25">
      <c r="A51">
        <v>43</v>
      </c>
      <c r="F51">
        <v>4</v>
      </c>
      <c r="J51">
        <v>4</v>
      </c>
      <c r="K51">
        <v>64</v>
      </c>
      <c r="L51">
        <v>64</v>
      </c>
      <c r="M51">
        <v>4</v>
      </c>
      <c r="R51" t="s">
        <v>1</v>
      </c>
      <c r="V51">
        <f>50*60</f>
        <v>3000</v>
      </c>
      <c r="W51">
        <v>2940</v>
      </c>
    </row>
    <row r="55" spans="1:25">
      <c r="A55" t="s">
        <v>96</v>
      </c>
    </row>
    <row r="56" spans="1:25">
      <c r="A56">
        <v>1</v>
      </c>
      <c r="B56">
        <v>4</v>
      </c>
      <c r="J56">
        <v>4</v>
      </c>
      <c r="K56">
        <v>64</v>
      </c>
      <c r="L56">
        <v>64</v>
      </c>
      <c r="M56">
        <v>4</v>
      </c>
      <c r="N56" s="2" t="s">
        <v>98</v>
      </c>
      <c r="V56">
        <f>143*60</f>
        <v>8580</v>
      </c>
      <c r="W56">
        <f>8580-180</f>
        <v>8400</v>
      </c>
      <c r="X56">
        <f>25*60</f>
        <v>1500</v>
      </c>
      <c r="Y56" t="s">
        <v>6</v>
      </c>
    </row>
    <row r="57" spans="1:25">
      <c r="A57">
        <v>2</v>
      </c>
      <c r="B57">
        <v>2</v>
      </c>
      <c r="C57">
        <v>2</v>
      </c>
      <c r="J57">
        <v>4</v>
      </c>
      <c r="K57">
        <v>64</v>
      </c>
      <c r="L57">
        <v>64</v>
      </c>
      <c r="M57">
        <v>4</v>
      </c>
      <c r="N57" t="s">
        <v>100</v>
      </c>
      <c r="O57" t="s">
        <v>101</v>
      </c>
      <c r="V57">
        <v>7850</v>
      </c>
      <c r="W57">
        <v>7850</v>
      </c>
      <c r="X57">
        <f>27*60</f>
        <v>1620</v>
      </c>
      <c r="Y57" t="s">
        <v>6</v>
      </c>
    </row>
    <row r="58" spans="1:25">
      <c r="A58">
        <v>3</v>
      </c>
      <c r="C58">
        <v>2</v>
      </c>
      <c r="D58">
        <v>2</v>
      </c>
      <c r="J58">
        <v>4</v>
      </c>
      <c r="K58">
        <v>64</v>
      </c>
      <c r="L58">
        <v>64</v>
      </c>
      <c r="M58">
        <v>4</v>
      </c>
      <c r="N58" t="s">
        <v>101</v>
      </c>
      <c r="P58" t="s">
        <v>101</v>
      </c>
      <c r="V58">
        <v>7652</v>
      </c>
      <c r="W58">
        <v>7652</v>
      </c>
      <c r="X58">
        <f>18*60</f>
        <v>1080</v>
      </c>
      <c r="Y58" t="s">
        <v>6</v>
      </c>
    </row>
    <row r="59" spans="1:25">
      <c r="A59">
        <v>4</v>
      </c>
      <c r="C59">
        <v>2</v>
      </c>
      <c r="D59">
        <v>2</v>
      </c>
      <c r="J59">
        <v>4</v>
      </c>
      <c r="K59">
        <v>64</v>
      </c>
      <c r="L59">
        <v>64</v>
      </c>
      <c r="M59">
        <v>4</v>
      </c>
      <c r="O59" t="s">
        <v>84</v>
      </c>
      <c r="P59" t="s">
        <v>84</v>
      </c>
      <c r="V59">
        <v>7112</v>
      </c>
      <c r="W59">
        <v>7112</v>
      </c>
      <c r="X59">
        <f>16*60</f>
        <v>960</v>
      </c>
      <c r="Y59" t="s">
        <v>6</v>
      </c>
    </row>
    <row r="60" spans="1:25">
      <c r="A60">
        <v>5</v>
      </c>
      <c r="B60">
        <v>1</v>
      </c>
      <c r="E60">
        <v>1</v>
      </c>
      <c r="F60">
        <v>1</v>
      </c>
      <c r="G60">
        <v>1</v>
      </c>
      <c r="J60">
        <v>4</v>
      </c>
      <c r="K60">
        <v>64</v>
      </c>
      <c r="L60">
        <v>64</v>
      </c>
      <c r="M60">
        <v>4</v>
      </c>
      <c r="N60">
        <v>120</v>
      </c>
      <c r="Q60">
        <v>60</v>
      </c>
      <c r="R60">
        <v>60</v>
      </c>
      <c r="S60">
        <v>60</v>
      </c>
      <c r="V60">
        <v>8350</v>
      </c>
      <c r="W60">
        <f>8350-120</f>
        <v>8230</v>
      </c>
      <c r="X60">
        <f>23*60</f>
        <v>1380</v>
      </c>
      <c r="Y60" t="s">
        <v>6</v>
      </c>
    </row>
    <row r="61" spans="1:25">
      <c r="A61">
        <v>6</v>
      </c>
      <c r="C61">
        <v>1</v>
      </c>
      <c r="D61">
        <v>1</v>
      </c>
      <c r="E61">
        <v>1</v>
      </c>
      <c r="F61">
        <v>1</v>
      </c>
      <c r="J61">
        <v>4</v>
      </c>
      <c r="K61">
        <v>64</v>
      </c>
      <c r="L61">
        <v>64</v>
      </c>
      <c r="M61">
        <v>4</v>
      </c>
      <c r="O61">
        <v>0</v>
      </c>
      <c r="P61">
        <v>0</v>
      </c>
      <c r="Q61">
        <v>0</v>
      </c>
      <c r="R61">
        <v>0</v>
      </c>
      <c r="V61">
        <v>7217</v>
      </c>
      <c r="W61">
        <v>7217</v>
      </c>
      <c r="X61">
        <f>18*60</f>
        <v>1080</v>
      </c>
      <c r="Y61" t="s">
        <v>6</v>
      </c>
    </row>
    <row r="62" spans="1:25">
      <c r="A62">
        <v>7</v>
      </c>
      <c r="C62">
        <v>1</v>
      </c>
      <c r="J62">
        <v>1</v>
      </c>
      <c r="K62">
        <v>64</v>
      </c>
      <c r="L62">
        <v>64</v>
      </c>
      <c r="M62">
        <v>8</v>
      </c>
      <c r="O62">
        <v>0</v>
      </c>
      <c r="V62">
        <v>10053</v>
      </c>
      <c r="W62">
        <v>10053</v>
      </c>
      <c r="X62">
        <v>660</v>
      </c>
      <c r="Y62" t="s">
        <v>5</v>
      </c>
    </row>
    <row r="63" spans="1:25">
      <c r="A63" t="s">
        <v>26</v>
      </c>
    </row>
    <row r="64" spans="1:25">
      <c r="A64" t="s">
        <v>7</v>
      </c>
      <c r="C64">
        <v>1</v>
      </c>
      <c r="J64">
        <v>1</v>
      </c>
      <c r="K64">
        <v>16</v>
      </c>
      <c r="L64">
        <v>64</v>
      </c>
      <c r="M64">
        <v>8</v>
      </c>
      <c r="O64">
        <v>60</v>
      </c>
      <c r="V64">
        <v>2173</v>
      </c>
      <c r="W64">
        <v>2113</v>
      </c>
      <c r="X64">
        <v>600</v>
      </c>
      <c r="Y64" t="s">
        <v>5</v>
      </c>
    </row>
    <row r="65" spans="1:25">
      <c r="A65">
        <v>9</v>
      </c>
      <c r="C65">
        <v>1</v>
      </c>
      <c r="J65">
        <v>1</v>
      </c>
      <c r="K65">
        <v>8</v>
      </c>
      <c r="L65">
        <v>64</v>
      </c>
      <c r="M65">
        <v>4</v>
      </c>
      <c r="O65">
        <v>0</v>
      </c>
      <c r="V65">
        <v>691</v>
      </c>
      <c r="W65">
        <v>691</v>
      </c>
      <c r="X65">
        <v>691</v>
      </c>
      <c r="Y65" t="s">
        <v>5</v>
      </c>
    </row>
    <row r="66" spans="1:25">
      <c r="A66">
        <v>10</v>
      </c>
      <c r="C66">
        <v>1</v>
      </c>
      <c r="J66">
        <v>1</v>
      </c>
      <c r="K66">
        <v>8</v>
      </c>
      <c r="L66">
        <v>64</v>
      </c>
      <c r="M66">
        <v>4</v>
      </c>
      <c r="O66">
        <v>0</v>
      </c>
      <c r="V66">
        <v>698</v>
      </c>
      <c r="W66">
        <v>698</v>
      </c>
      <c r="X66">
        <v>698</v>
      </c>
      <c r="Y66" t="s">
        <v>5</v>
      </c>
    </row>
    <row r="67" spans="1:25">
      <c r="A67">
        <v>11</v>
      </c>
      <c r="D67">
        <v>2</v>
      </c>
      <c r="E67">
        <v>2</v>
      </c>
      <c r="J67">
        <v>2</v>
      </c>
      <c r="K67">
        <v>18</v>
      </c>
      <c r="L67">
        <v>64</v>
      </c>
      <c r="M67">
        <v>4</v>
      </c>
      <c r="P67" t="s">
        <v>10</v>
      </c>
      <c r="Q67" t="s">
        <v>29</v>
      </c>
      <c r="V67">
        <v>1740</v>
      </c>
      <c r="W67">
        <v>1740</v>
      </c>
      <c r="X67">
        <v>900</v>
      </c>
      <c r="Y67" t="s">
        <v>6</v>
      </c>
    </row>
    <row r="68" spans="1:25">
      <c r="A68">
        <v>12</v>
      </c>
      <c r="C68">
        <v>2</v>
      </c>
      <c r="E68">
        <v>2</v>
      </c>
      <c r="J68">
        <v>4</v>
      </c>
      <c r="K68">
        <v>18</v>
      </c>
      <c r="L68">
        <v>64</v>
      </c>
      <c r="M68">
        <v>4</v>
      </c>
      <c r="O68" t="s">
        <v>2</v>
      </c>
      <c r="Q68" t="s">
        <v>29</v>
      </c>
      <c r="V68">
        <f>28*60</f>
        <v>1680</v>
      </c>
      <c r="W68">
        <v>1620</v>
      </c>
      <c r="X68">
        <f>26*60</f>
        <v>1560</v>
      </c>
      <c r="Y68" t="s">
        <v>3</v>
      </c>
    </row>
    <row r="69" spans="1:25">
      <c r="A69">
        <v>13</v>
      </c>
      <c r="B69">
        <v>1</v>
      </c>
      <c r="E69">
        <v>3</v>
      </c>
      <c r="J69">
        <v>4</v>
      </c>
      <c r="K69">
        <v>32</v>
      </c>
      <c r="L69">
        <v>64</v>
      </c>
      <c r="M69">
        <v>4</v>
      </c>
      <c r="N69">
        <v>0</v>
      </c>
      <c r="Q69">
        <f>30*60</f>
        <v>1800</v>
      </c>
      <c r="V69">
        <f>55*60</f>
        <v>3300</v>
      </c>
      <c r="W69">
        <f>55*60</f>
        <v>3300</v>
      </c>
      <c r="X69">
        <f>43*60</f>
        <v>2580</v>
      </c>
      <c r="Y69" t="s">
        <v>6</v>
      </c>
    </row>
    <row r="78" spans="1:25">
      <c r="O78" t="s">
        <v>104</v>
      </c>
      <c r="P78">
        <v>52</v>
      </c>
      <c r="Q78">
        <f>2940/60</f>
        <v>49</v>
      </c>
    </row>
    <row r="79" spans="1:25">
      <c r="O79" t="s">
        <v>105</v>
      </c>
      <c r="P79">
        <f>1560/60</f>
        <v>26</v>
      </c>
      <c r="Q79">
        <f>1380/60</f>
        <v>23</v>
      </c>
    </row>
    <row r="80" spans="1:25">
      <c r="O80" t="s">
        <v>89</v>
      </c>
      <c r="P80">
        <v>20</v>
      </c>
      <c r="Q80">
        <f>1020/60</f>
        <v>17</v>
      </c>
    </row>
    <row r="81" spans="1:24">
      <c r="Q81" s="3"/>
      <c r="R81" s="3"/>
    </row>
    <row r="83" spans="1:24">
      <c r="S83" s="3"/>
    </row>
    <row r="86" spans="1:24">
      <c r="C86" t="s">
        <v>34</v>
      </c>
      <c r="D86" t="s">
        <v>38</v>
      </c>
      <c r="E86" t="s">
        <v>35</v>
      </c>
      <c r="F86" t="s">
        <v>38</v>
      </c>
    </row>
    <row r="87" spans="1:24">
      <c r="B87" t="s">
        <v>33</v>
      </c>
      <c r="C87">
        <v>4.78</v>
      </c>
      <c r="D87">
        <v>1</v>
      </c>
      <c r="E87">
        <v>3</v>
      </c>
      <c r="F87">
        <v>1</v>
      </c>
      <c r="G87">
        <v>3</v>
      </c>
    </row>
    <row r="88" spans="1:24">
      <c r="B88" t="s">
        <v>36</v>
      </c>
      <c r="C88">
        <v>2</v>
      </c>
      <c r="D88">
        <v>1</v>
      </c>
      <c r="E88" t="s">
        <v>4</v>
      </c>
      <c r="F88">
        <v>1</v>
      </c>
      <c r="G88">
        <v>13</v>
      </c>
    </row>
    <row r="89" spans="1:24">
      <c r="B89" t="s">
        <v>37</v>
      </c>
      <c r="C89">
        <v>0.22</v>
      </c>
      <c r="D89" t="s">
        <v>39</v>
      </c>
      <c r="E89">
        <v>1.56</v>
      </c>
      <c r="F89" t="s">
        <v>40</v>
      </c>
      <c r="G89">
        <v>16</v>
      </c>
    </row>
    <row r="90" spans="1:24">
      <c r="C90">
        <v>695</v>
      </c>
      <c r="E90">
        <v>698</v>
      </c>
    </row>
    <row r="92" spans="1:24">
      <c r="A92" t="s">
        <v>102</v>
      </c>
      <c r="F92" t="s">
        <v>102</v>
      </c>
      <c r="G92" t="s">
        <v>102</v>
      </c>
      <c r="H92" t="s">
        <v>102</v>
      </c>
      <c r="I92" t="s">
        <v>102</v>
      </c>
      <c r="M92" t="s">
        <v>102</v>
      </c>
      <c r="N92" t="s">
        <v>102</v>
      </c>
      <c r="Q92" t="s">
        <v>102</v>
      </c>
      <c r="T92" t="s">
        <v>102</v>
      </c>
      <c r="X92" t="s">
        <v>102</v>
      </c>
    </row>
    <row r="94" spans="1:24">
      <c r="A94">
        <v>1</v>
      </c>
      <c r="B94" t="s">
        <v>117</v>
      </c>
      <c r="C94">
        <v>32</v>
      </c>
      <c r="D94">
        <v>1</v>
      </c>
      <c r="E94">
        <v>1</v>
      </c>
    </row>
    <row r="95" spans="1:24">
      <c r="B95" t="s">
        <v>118</v>
      </c>
      <c r="C95">
        <v>64</v>
      </c>
      <c r="D95">
        <v>32</v>
      </c>
      <c r="E95">
        <v>32</v>
      </c>
    </row>
    <row r="96" spans="1:24">
      <c r="B96" t="s">
        <v>14</v>
      </c>
      <c r="C96">
        <v>2</v>
      </c>
      <c r="D96">
        <v>1</v>
      </c>
      <c r="E96">
        <v>1</v>
      </c>
    </row>
    <row r="97" spans="1:5">
      <c r="B97" t="s">
        <v>119</v>
      </c>
      <c r="C97">
        <v>8</v>
      </c>
      <c r="D97">
        <v>4</v>
      </c>
      <c r="E97">
        <v>4</v>
      </c>
    </row>
    <row r="98" spans="1:5">
      <c r="B98" t="s">
        <v>11</v>
      </c>
      <c r="D98">
        <v>240</v>
      </c>
      <c r="E98">
        <v>0</v>
      </c>
    </row>
    <row r="99" spans="1:5">
      <c r="B99" t="s">
        <v>13</v>
      </c>
      <c r="C99">
        <v>1405</v>
      </c>
      <c r="D99">
        <v>1160</v>
      </c>
      <c r="E99">
        <v>1405</v>
      </c>
    </row>
    <row r="100" spans="1:5">
      <c r="B100" t="s">
        <v>61</v>
      </c>
      <c r="C100">
        <v>1405</v>
      </c>
    </row>
    <row r="102" spans="1:5">
      <c r="A102">
        <v>2</v>
      </c>
      <c r="B102" t="s">
        <v>15</v>
      </c>
    </row>
    <row r="103" spans="1:5">
      <c r="B103" t="s">
        <v>117</v>
      </c>
      <c r="C103">
        <v>64</v>
      </c>
    </row>
    <row r="104" spans="1:5">
      <c r="B104" t="s">
        <v>118</v>
      </c>
      <c r="C104">
        <v>128</v>
      </c>
      <c r="D104">
        <v>64</v>
      </c>
      <c r="E104">
        <v>64</v>
      </c>
    </row>
    <row r="105" spans="1:5">
      <c r="B105" t="s">
        <v>14</v>
      </c>
      <c r="C105">
        <v>2</v>
      </c>
      <c r="D105">
        <v>1</v>
      </c>
      <c r="E105">
        <v>1</v>
      </c>
    </row>
    <row r="106" spans="1:5">
      <c r="B106" t="s">
        <v>119</v>
      </c>
      <c r="C106">
        <v>16</v>
      </c>
      <c r="D106">
        <v>8</v>
      </c>
      <c r="E106">
        <v>8</v>
      </c>
    </row>
    <row r="107" spans="1:5">
      <c r="B107" t="s">
        <v>11</v>
      </c>
      <c r="D107">
        <v>0</v>
      </c>
      <c r="E107">
        <v>0</v>
      </c>
    </row>
    <row r="108" spans="1:5">
      <c r="B108" t="s">
        <v>13</v>
      </c>
      <c r="C108">
        <v>2301</v>
      </c>
      <c r="D108">
        <v>2301</v>
      </c>
      <c r="E108">
        <v>2301</v>
      </c>
    </row>
    <row r="109" spans="1:5">
      <c r="B109" t="s">
        <v>61</v>
      </c>
      <c r="C109">
        <v>2301</v>
      </c>
    </row>
    <row r="110" spans="1:5">
      <c r="B110" s="1"/>
    </row>
    <row r="111" spans="1:5">
      <c r="A111">
        <v>3</v>
      </c>
      <c r="B111" t="s">
        <v>17</v>
      </c>
    </row>
    <row r="112" spans="1:5">
      <c r="B112" t="s">
        <v>116</v>
      </c>
      <c r="C112">
        <v>32</v>
      </c>
    </row>
    <row r="113" spans="1:5">
      <c r="B113" t="s">
        <v>113</v>
      </c>
      <c r="C113">
        <v>64</v>
      </c>
      <c r="D113" t="s">
        <v>19</v>
      </c>
      <c r="E113">
        <v>32</v>
      </c>
    </row>
    <row r="114" spans="1:5">
      <c r="B114" t="s">
        <v>115</v>
      </c>
      <c r="C114">
        <v>2</v>
      </c>
      <c r="D114" t="s">
        <v>20</v>
      </c>
      <c r="E114">
        <v>1</v>
      </c>
    </row>
    <row r="115" spans="1:5">
      <c r="B115" t="s">
        <v>114</v>
      </c>
      <c r="C115">
        <v>8</v>
      </c>
      <c r="D115" t="s">
        <v>21</v>
      </c>
      <c r="E115">
        <v>4</v>
      </c>
    </row>
    <row r="116" spans="1:5">
      <c r="B116" t="s">
        <v>120</v>
      </c>
      <c r="D116">
        <v>38794</v>
      </c>
      <c r="E116">
        <f>38794-2184</f>
        <v>36610</v>
      </c>
    </row>
    <row r="117" spans="1:5">
      <c r="B117" t="s">
        <v>12</v>
      </c>
      <c r="C117">
        <v>38794</v>
      </c>
      <c r="D117">
        <v>38794</v>
      </c>
      <c r="E117">
        <v>2184</v>
      </c>
    </row>
    <row r="118" spans="1:5">
      <c r="B118" t="s">
        <v>23</v>
      </c>
      <c r="C118">
        <v>2184</v>
      </c>
    </row>
    <row r="120" spans="1:5">
      <c r="A120">
        <v>4</v>
      </c>
      <c r="B120" t="s">
        <v>17</v>
      </c>
    </row>
    <row r="121" spans="1:5">
      <c r="B121" t="s">
        <v>116</v>
      </c>
      <c r="C121">
        <v>64</v>
      </c>
    </row>
    <row r="122" spans="1:5">
      <c r="B122" t="s">
        <v>113</v>
      </c>
      <c r="C122">
        <v>64</v>
      </c>
      <c r="D122">
        <v>64</v>
      </c>
    </row>
    <row r="123" spans="1:5">
      <c r="B123" t="s">
        <v>115</v>
      </c>
      <c r="C123">
        <v>1</v>
      </c>
      <c r="D123">
        <v>1</v>
      </c>
    </row>
    <row r="124" spans="1:5">
      <c r="B124" t="s">
        <v>114</v>
      </c>
      <c r="C124">
        <v>16</v>
      </c>
      <c r="D124">
        <v>16</v>
      </c>
    </row>
    <row r="125" spans="1:5">
      <c r="B125" t="s">
        <v>120</v>
      </c>
      <c r="D125">
        <f>501416-484354</f>
        <v>17062</v>
      </c>
    </row>
    <row r="126" spans="1:5">
      <c r="B126" t="s">
        <v>12</v>
      </c>
      <c r="C126">
        <f>503606-484354</f>
        <v>19252</v>
      </c>
    </row>
    <row r="127" spans="1:5">
      <c r="B127" t="s">
        <v>23</v>
      </c>
      <c r="C127">
        <f>19252-17062</f>
        <v>2190</v>
      </c>
      <c r="D127">
        <f>19252-17062</f>
        <v>2190</v>
      </c>
    </row>
    <row r="129" spans="1:4">
      <c r="A129">
        <v>5</v>
      </c>
      <c r="B129" t="s">
        <v>17</v>
      </c>
    </row>
    <row r="130" spans="1:4">
      <c r="B130" t="s">
        <v>116</v>
      </c>
      <c r="C130">
        <v>64</v>
      </c>
    </row>
    <row r="131" spans="1:4">
      <c r="B131" t="s">
        <v>113</v>
      </c>
      <c r="C131">
        <v>128</v>
      </c>
      <c r="D131">
        <v>128</v>
      </c>
    </row>
    <row r="132" spans="1:4">
      <c r="B132" t="s">
        <v>115</v>
      </c>
      <c r="C132">
        <v>1</v>
      </c>
      <c r="D132">
        <v>1</v>
      </c>
    </row>
    <row r="133" spans="1:4">
      <c r="B133" t="s">
        <v>114</v>
      </c>
      <c r="C133">
        <v>16</v>
      </c>
      <c r="D133">
        <v>16</v>
      </c>
    </row>
    <row r="134" spans="1:4">
      <c r="B134" t="s">
        <v>120</v>
      </c>
    </row>
    <row r="135" spans="1:4">
      <c r="B135" t="s">
        <v>12</v>
      </c>
      <c r="C135">
        <f>7417-5128</f>
        <v>2289</v>
      </c>
    </row>
    <row r="136" spans="1:4">
      <c r="B136" t="s">
        <v>23</v>
      </c>
      <c r="C136">
        <f>7417-5128</f>
        <v>2289</v>
      </c>
    </row>
    <row r="138" spans="1:4">
      <c r="A138">
        <v>6</v>
      </c>
      <c r="B138" t="s">
        <v>17</v>
      </c>
    </row>
    <row r="139" spans="1:4">
      <c r="B139" t="s">
        <v>116</v>
      </c>
      <c r="C139">
        <v>128</v>
      </c>
    </row>
    <row r="140" spans="1:4">
      <c r="B140" t="s">
        <v>113</v>
      </c>
      <c r="C140">
        <v>128</v>
      </c>
      <c r="D140">
        <v>128</v>
      </c>
    </row>
    <row r="141" spans="1:4">
      <c r="B141" t="s">
        <v>115</v>
      </c>
      <c r="C141">
        <v>1</v>
      </c>
      <c r="D141">
        <v>1</v>
      </c>
    </row>
    <row r="142" spans="1:4">
      <c r="B142" t="s">
        <v>114</v>
      </c>
      <c r="C142">
        <v>16</v>
      </c>
      <c r="D142">
        <v>16</v>
      </c>
    </row>
    <row r="143" spans="1:4">
      <c r="B143" t="s">
        <v>120</v>
      </c>
      <c r="D143">
        <v>36</v>
      </c>
    </row>
    <row r="144" spans="1:4">
      <c r="B144" t="s">
        <v>12</v>
      </c>
      <c r="C144">
        <v>4406</v>
      </c>
    </row>
    <row r="145" spans="1:5">
      <c r="B145" t="s">
        <v>23</v>
      </c>
      <c r="C145">
        <v>4370</v>
      </c>
    </row>
    <row r="147" spans="1:5">
      <c r="A147">
        <v>7</v>
      </c>
      <c r="B147" t="s">
        <v>17</v>
      </c>
    </row>
    <row r="148" spans="1:5">
      <c r="B148" t="s">
        <v>116</v>
      </c>
      <c r="C148">
        <v>32</v>
      </c>
    </row>
    <row r="149" spans="1:5">
      <c r="B149" t="s">
        <v>113</v>
      </c>
      <c r="C149">
        <v>64</v>
      </c>
      <c r="D149" t="s">
        <v>62</v>
      </c>
      <c r="E149">
        <v>32</v>
      </c>
    </row>
    <row r="150" spans="1:5">
      <c r="B150" t="s">
        <v>115</v>
      </c>
      <c r="C150">
        <v>2</v>
      </c>
      <c r="D150">
        <v>1</v>
      </c>
      <c r="E150">
        <v>1</v>
      </c>
    </row>
    <row r="151" spans="1:5">
      <c r="B151" t="s">
        <v>114</v>
      </c>
      <c r="C151">
        <v>8</v>
      </c>
      <c r="D151" t="s">
        <v>25</v>
      </c>
      <c r="E151">
        <v>4</v>
      </c>
    </row>
    <row r="152" spans="1:5">
      <c r="B152" t="s">
        <v>120</v>
      </c>
      <c r="D152">
        <v>2377</v>
      </c>
      <c r="E152">
        <v>0</v>
      </c>
    </row>
    <row r="153" spans="1:5">
      <c r="B153" t="s">
        <v>12</v>
      </c>
      <c r="C153">
        <f>6565-4188</f>
        <v>2377</v>
      </c>
    </row>
    <row r="154" spans="1:5">
      <c r="B154" t="s">
        <v>23</v>
      </c>
      <c r="C154">
        <v>2377</v>
      </c>
    </row>
    <row r="156" spans="1:5">
      <c r="A156">
        <v>8</v>
      </c>
      <c r="B156" t="s">
        <v>16</v>
      </c>
    </row>
    <row r="157" spans="1:5">
      <c r="B157" t="s">
        <v>116</v>
      </c>
      <c r="C157">
        <v>32</v>
      </c>
    </row>
    <row r="158" spans="1:5">
      <c r="B158" t="s">
        <v>113</v>
      </c>
      <c r="C158">
        <v>64</v>
      </c>
      <c r="D158" t="s">
        <v>24</v>
      </c>
      <c r="E158">
        <v>32</v>
      </c>
    </row>
    <row r="159" spans="1:5">
      <c r="B159" t="s">
        <v>115</v>
      </c>
      <c r="C159">
        <v>2</v>
      </c>
      <c r="D159">
        <v>1</v>
      </c>
      <c r="E159">
        <v>1</v>
      </c>
    </row>
    <row r="160" spans="1:5">
      <c r="B160" t="s">
        <v>114</v>
      </c>
      <c r="C160">
        <v>8</v>
      </c>
      <c r="D160" t="s">
        <v>24</v>
      </c>
      <c r="E160">
        <v>4</v>
      </c>
    </row>
    <row r="161" spans="1:8">
      <c r="B161" t="s">
        <v>120</v>
      </c>
      <c r="D161">
        <v>2482</v>
      </c>
    </row>
    <row r="162" spans="1:8">
      <c r="B162" t="s">
        <v>12</v>
      </c>
      <c r="C162">
        <f>61813-59331</f>
        <v>2482</v>
      </c>
    </row>
    <row r="163" spans="1:8">
      <c r="B163" t="s">
        <v>22</v>
      </c>
      <c r="C163">
        <v>2482</v>
      </c>
    </row>
    <row r="165" spans="1:8">
      <c r="A165">
        <v>9</v>
      </c>
      <c r="B165" t="s">
        <v>16</v>
      </c>
    </row>
    <row r="166" spans="1:8">
      <c r="B166" t="s">
        <v>116</v>
      </c>
      <c r="C166">
        <v>32</v>
      </c>
    </row>
    <row r="167" spans="1:8">
      <c r="B167" t="s">
        <v>113</v>
      </c>
      <c r="C167">
        <v>64</v>
      </c>
      <c r="D167">
        <v>32</v>
      </c>
      <c r="H167">
        <v>32</v>
      </c>
    </row>
    <row r="168" spans="1:8">
      <c r="B168" t="s">
        <v>115</v>
      </c>
      <c r="C168">
        <v>2</v>
      </c>
      <c r="D168">
        <v>1</v>
      </c>
      <c r="H168">
        <v>1</v>
      </c>
    </row>
    <row r="169" spans="1:8">
      <c r="B169" t="s">
        <v>114</v>
      </c>
      <c r="C169">
        <v>8</v>
      </c>
      <c r="D169">
        <v>4</v>
      </c>
      <c r="H169">
        <v>4</v>
      </c>
    </row>
    <row r="170" spans="1:8">
      <c r="B170" t="s">
        <v>120</v>
      </c>
      <c r="D170">
        <v>210</v>
      </c>
      <c r="H170">
        <v>30</v>
      </c>
    </row>
    <row r="171" spans="1:8">
      <c r="B171" t="s">
        <v>12</v>
      </c>
      <c r="C171">
        <f>8939-7292</f>
        <v>1647</v>
      </c>
    </row>
    <row r="172" spans="1:8">
      <c r="B172" t="s">
        <v>22</v>
      </c>
      <c r="C172">
        <v>1617</v>
      </c>
    </row>
    <row r="174" spans="1:8">
      <c r="A174">
        <v>10</v>
      </c>
      <c r="B174" t="s">
        <v>16</v>
      </c>
    </row>
    <row r="175" spans="1:8">
      <c r="B175" t="s">
        <v>116</v>
      </c>
      <c r="C175">
        <v>32</v>
      </c>
    </row>
    <row r="176" spans="1:8">
      <c r="B176" t="s">
        <v>113</v>
      </c>
      <c r="C176">
        <v>128</v>
      </c>
      <c r="H176">
        <v>128</v>
      </c>
    </row>
    <row r="177" spans="1:8">
      <c r="B177" t="s">
        <v>115</v>
      </c>
      <c r="C177">
        <v>1</v>
      </c>
      <c r="H177">
        <v>1</v>
      </c>
    </row>
    <row r="178" spans="1:8">
      <c r="B178" t="s">
        <v>114</v>
      </c>
      <c r="C178">
        <v>16</v>
      </c>
      <c r="H178">
        <v>16</v>
      </c>
    </row>
    <row r="179" spans="1:8">
      <c r="B179" t="s">
        <v>120</v>
      </c>
      <c r="H179">
        <v>85</v>
      </c>
    </row>
    <row r="180" spans="1:8">
      <c r="B180" t="s">
        <v>12</v>
      </c>
      <c r="C180">
        <v>1432</v>
      </c>
    </row>
    <row r="181" spans="1:8">
      <c r="B181" t="s">
        <v>22</v>
      </c>
      <c r="C181">
        <f>1432-85</f>
        <v>1347</v>
      </c>
    </row>
    <row r="183" spans="1:8">
      <c r="A183">
        <v>11</v>
      </c>
      <c r="B183" t="s">
        <v>16</v>
      </c>
    </row>
    <row r="184" spans="1:8">
      <c r="B184" t="s">
        <v>116</v>
      </c>
      <c r="C184">
        <v>64</v>
      </c>
    </row>
    <row r="185" spans="1:8">
      <c r="B185" t="s">
        <v>113</v>
      </c>
      <c r="C185">
        <v>128</v>
      </c>
      <c r="H185">
        <v>128</v>
      </c>
    </row>
    <row r="186" spans="1:8">
      <c r="B186" t="s">
        <v>115</v>
      </c>
      <c r="C186">
        <v>1</v>
      </c>
      <c r="H186">
        <v>1</v>
      </c>
    </row>
    <row r="187" spans="1:8">
      <c r="B187" t="s">
        <v>114</v>
      </c>
      <c r="C187">
        <v>16</v>
      </c>
      <c r="H187">
        <v>16</v>
      </c>
    </row>
    <row r="188" spans="1:8">
      <c r="B188" t="s">
        <v>120</v>
      </c>
      <c r="H188">
        <v>98</v>
      </c>
    </row>
    <row r="189" spans="1:8">
      <c r="B189" t="s">
        <v>12</v>
      </c>
      <c r="C189">
        <v>1771</v>
      </c>
    </row>
    <row r="190" spans="1:8">
      <c r="B190" t="s">
        <v>22</v>
      </c>
      <c r="C190">
        <f>1771-98</f>
        <v>1673</v>
      </c>
    </row>
    <row r="192" spans="1:8">
      <c r="A192">
        <v>12</v>
      </c>
      <c r="B192" t="s">
        <v>16</v>
      </c>
    </row>
    <row r="193" spans="1:8">
      <c r="B193" t="s">
        <v>116</v>
      </c>
      <c r="C193">
        <v>128</v>
      </c>
    </row>
    <row r="194" spans="1:8">
      <c r="B194" t="s">
        <v>113</v>
      </c>
      <c r="C194">
        <v>128</v>
      </c>
      <c r="H194">
        <v>128</v>
      </c>
    </row>
    <row r="195" spans="1:8">
      <c r="B195" t="s">
        <v>115</v>
      </c>
      <c r="C195">
        <v>1</v>
      </c>
      <c r="H195">
        <v>1</v>
      </c>
    </row>
    <row r="196" spans="1:8">
      <c r="B196" t="s">
        <v>114</v>
      </c>
      <c r="C196">
        <v>16</v>
      </c>
      <c r="H196">
        <v>16</v>
      </c>
    </row>
    <row r="197" spans="1:8">
      <c r="B197" t="s">
        <v>120</v>
      </c>
      <c r="H197">
        <v>72</v>
      </c>
    </row>
    <row r="198" spans="1:8">
      <c r="B198" t="s">
        <v>12</v>
      </c>
      <c r="C198">
        <v>3037</v>
      </c>
    </row>
    <row r="199" spans="1:8">
      <c r="B199" t="s">
        <v>22</v>
      </c>
      <c r="C199">
        <f>3037-72</f>
        <v>2965</v>
      </c>
    </row>
    <row r="201" spans="1:8">
      <c r="A201">
        <v>13</v>
      </c>
      <c r="B201" t="s">
        <v>16</v>
      </c>
    </row>
    <row r="202" spans="1:8">
      <c r="B202" t="s">
        <v>116</v>
      </c>
      <c r="C202">
        <v>64</v>
      </c>
    </row>
    <row r="203" spans="1:8">
      <c r="B203" t="s">
        <v>113</v>
      </c>
      <c r="C203">
        <v>128</v>
      </c>
      <c r="D203">
        <v>128</v>
      </c>
    </row>
    <row r="204" spans="1:8">
      <c r="B204" t="s">
        <v>115</v>
      </c>
      <c r="C204">
        <v>1</v>
      </c>
    </row>
    <row r="205" spans="1:8">
      <c r="B205" t="s">
        <v>114</v>
      </c>
      <c r="C205">
        <v>16</v>
      </c>
      <c r="D205">
        <v>16</v>
      </c>
    </row>
    <row r="206" spans="1:8">
      <c r="B206" t="s">
        <v>120</v>
      </c>
      <c r="D206">
        <v>10</v>
      </c>
    </row>
    <row r="207" spans="1:8">
      <c r="B207" t="s">
        <v>12</v>
      </c>
      <c r="C207">
        <v>1417</v>
      </c>
    </row>
    <row r="208" spans="1:8">
      <c r="B208" t="s">
        <v>22</v>
      </c>
      <c r="C208">
        <v>1407</v>
      </c>
    </row>
    <row r="210" spans="1:8">
      <c r="A210">
        <v>14</v>
      </c>
      <c r="B210" t="s">
        <v>16</v>
      </c>
      <c r="D210" t="s">
        <v>63</v>
      </c>
    </row>
    <row r="211" spans="1:8">
      <c r="B211" t="s">
        <v>116</v>
      </c>
      <c r="C211">
        <v>64</v>
      </c>
    </row>
    <row r="212" spans="1:8">
      <c r="B212" t="s">
        <v>113</v>
      </c>
      <c r="C212">
        <v>64</v>
      </c>
      <c r="D212">
        <v>64</v>
      </c>
    </row>
    <row r="213" spans="1:8">
      <c r="B213" t="s">
        <v>115</v>
      </c>
      <c r="C213">
        <v>1</v>
      </c>
      <c r="D213">
        <v>1</v>
      </c>
    </row>
    <row r="214" spans="1:8">
      <c r="B214" t="s">
        <v>114</v>
      </c>
      <c r="C214">
        <v>8</v>
      </c>
      <c r="D214">
        <v>8</v>
      </c>
    </row>
    <row r="215" spans="1:8">
      <c r="B215" t="s">
        <v>120</v>
      </c>
      <c r="D215">
        <v>31</v>
      </c>
    </row>
    <row r="216" spans="1:8">
      <c r="B216" t="s">
        <v>12</v>
      </c>
      <c r="C216">
        <v>4028</v>
      </c>
    </row>
    <row r="217" spans="1:8">
      <c r="B217" t="s">
        <v>22</v>
      </c>
      <c r="C217">
        <f>4028-31</f>
        <v>3997</v>
      </c>
    </row>
    <row r="219" spans="1:8">
      <c r="A219">
        <v>15</v>
      </c>
      <c r="B219" t="s">
        <v>16</v>
      </c>
    </row>
    <row r="220" spans="1:8">
      <c r="B220" t="s">
        <v>116</v>
      </c>
      <c r="C220">
        <v>64</v>
      </c>
    </row>
    <row r="221" spans="1:8">
      <c r="B221" t="s">
        <v>113</v>
      </c>
      <c r="C221">
        <v>128</v>
      </c>
      <c r="H221" t="s">
        <v>64</v>
      </c>
    </row>
    <row r="222" spans="1:8">
      <c r="B222" t="s">
        <v>115</v>
      </c>
      <c r="C222">
        <v>2</v>
      </c>
      <c r="H222" t="s">
        <v>64</v>
      </c>
    </row>
    <row r="223" spans="1:8">
      <c r="B223" t="s">
        <v>114</v>
      </c>
      <c r="C223">
        <v>16</v>
      </c>
      <c r="H223" t="s">
        <v>65</v>
      </c>
    </row>
    <row r="224" spans="1:8">
      <c r="B224" t="s">
        <v>120</v>
      </c>
      <c r="H224" t="s">
        <v>66</v>
      </c>
    </row>
    <row r="225" spans="1:9">
      <c r="B225" t="s">
        <v>12</v>
      </c>
      <c r="C225">
        <v>2286</v>
      </c>
    </row>
    <row r="226" spans="1:9">
      <c r="B226" t="s">
        <v>22</v>
      </c>
      <c r="C226">
        <v>2266</v>
      </c>
    </row>
    <row r="228" spans="1:9">
      <c r="A228">
        <v>16</v>
      </c>
      <c r="B228" t="s">
        <v>16</v>
      </c>
    </row>
    <row r="229" spans="1:9">
      <c r="B229" t="s">
        <v>116</v>
      </c>
      <c r="C229">
        <v>64</v>
      </c>
    </row>
    <row r="230" spans="1:9">
      <c r="B230" t="s">
        <v>113</v>
      </c>
      <c r="C230">
        <v>128</v>
      </c>
      <c r="D230">
        <v>64</v>
      </c>
      <c r="H230">
        <v>64</v>
      </c>
    </row>
    <row r="231" spans="1:9">
      <c r="B231" t="s">
        <v>115</v>
      </c>
      <c r="C231">
        <v>2</v>
      </c>
      <c r="D231">
        <v>1</v>
      </c>
      <c r="H231">
        <v>1</v>
      </c>
    </row>
    <row r="232" spans="1:9">
      <c r="B232" t="s">
        <v>114</v>
      </c>
      <c r="C232">
        <v>16</v>
      </c>
      <c r="D232">
        <v>8</v>
      </c>
      <c r="H232">
        <v>8</v>
      </c>
    </row>
    <row r="233" spans="1:9">
      <c r="B233" t="s">
        <v>120</v>
      </c>
      <c r="D233">
        <v>0</v>
      </c>
      <c r="H233">
        <v>20</v>
      </c>
    </row>
    <row r="234" spans="1:9">
      <c r="B234" t="s">
        <v>12</v>
      </c>
      <c r="C234">
        <v>1670</v>
      </c>
    </row>
    <row r="235" spans="1:9">
      <c r="B235" t="s">
        <v>22</v>
      </c>
      <c r="C235">
        <v>1670</v>
      </c>
    </row>
    <row r="238" spans="1:9">
      <c r="A238">
        <v>17</v>
      </c>
      <c r="B238" t="s">
        <v>16</v>
      </c>
    </row>
    <row r="239" spans="1:9">
      <c r="B239" t="s">
        <v>116</v>
      </c>
      <c r="C239">
        <v>64</v>
      </c>
    </row>
    <row r="240" spans="1:9">
      <c r="B240" t="s">
        <v>113</v>
      </c>
      <c r="C240">
        <v>216</v>
      </c>
      <c r="D240">
        <v>72</v>
      </c>
      <c r="E240">
        <v>72</v>
      </c>
      <c r="I240">
        <v>72</v>
      </c>
    </row>
    <row r="241" spans="1:9">
      <c r="B241" t="s">
        <v>115</v>
      </c>
      <c r="C241">
        <v>3</v>
      </c>
      <c r="D241">
        <v>1</v>
      </c>
      <c r="E241">
        <v>1</v>
      </c>
      <c r="I241">
        <v>1</v>
      </c>
    </row>
    <row r="242" spans="1:9">
      <c r="B242" t="s">
        <v>114</v>
      </c>
      <c r="C242">
        <v>18</v>
      </c>
      <c r="D242">
        <v>6</v>
      </c>
      <c r="E242">
        <v>6</v>
      </c>
      <c r="I242">
        <v>6</v>
      </c>
    </row>
    <row r="243" spans="1:9">
      <c r="B243" t="s">
        <v>120</v>
      </c>
      <c r="D243">
        <v>2106</v>
      </c>
      <c r="E243">
        <v>0</v>
      </c>
      <c r="I243">
        <v>120</v>
      </c>
    </row>
    <row r="244" spans="1:9">
      <c r="B244" t="s">
        <v>12</v>
      </c>
      <c r="C244">
        <v>2106</v>
      </c>
    </row>
    <row r="245" spans="1:9">
      <c r="B245" t="s">
        <v>22</v>
      </c>
      <c r="C245">
        <v>2106</v>
      </c>
    </row>
    <row r="247" spans="1:9">
      <c r="A247">
        <v>18</v>
      </c>
      <c r="B247" t="s">
        <v>16</v>
      </c>
    </row>
    <row r="248" spans="1:9">
      <c r="B248" t="s">
        <v>116</v>
      </c>
      <c r="C248">
        <v>64</v>
      </c>
    </row>
    <row r="249" spans="1:9">
      <c r="B249" t="s">
        <v>113</v>
      </c>
      <c r="C249">
        <v>216</v>
      </c>
      <c r="E249">
        <v>72</v>
      </c>
      <c r="H249">
        <v>72</v>
      </c>
      <c r="I249">
        <v>72</v>
      </c>
    </row>
    <row r="250" spans="1:9">
      <c r="B250" t="s">
        <v>115</v>
      </c>
      <c r="C250">
        <v>3</v>
      </c>
      <c r="E250">
        <v>1</v>
      </c>
      <c r="H250">
        <v>1</v>
      </c>
      <c r="I250">
        <v>1</v>
      </c>
    </row>
    <row r="251" spans="1:9">
      <c r="B251" t="s">
        <v>114</v>
      </c>
      <c r="C251">
        <v>18</v>
      </c>
      <c r="E251">
        <v>6</v>
      </c>
      <c r="H251">
        <v>6</v>
      </c>
      <c r="I251">
        <v>6</v>
      </c>
    </row>
    <row r="252" spans="1:9">
      <c r="B252" t="s">
        <v>120</v>
      </c>
      <c r="E252">
        <v>20</v>
      </c>
      <c r="H252">
        <v>86</v>
      </c>
      <c r="I252">
        <v>116</v>
      </c>
    </row>
    <row r="253" spans="1:9">
      <c r="B253" t="s">
        <v>12</v>
      </c>
      <c r="C253">
        <v>1570</v>
      </c>
    </row>
    <row r="254" spans="1:9">
      <c r="B254" t="s">
        <v>22</v>
      </c>
      <c r="C254">
        <v>1550</v>
      </c>
    </row>
    <row r="256" spans="1:9">
      <c r="A256">
        <v>19</v>
      </c>
      <c r="B256" t="s">
        <v>16</v>
      </c>
    </row>
    <row r="257" spans="1:9">
      <c r="B257" t="s">
        <v>116</v>
      </c>
      <c r="C257">
        <v>64</v>
      </c>
    </row>
    <row r="258" spans="1:9">
      <c r="B258" t="s">
        <v>113</v>
      </c>
      <c r="C258">
        <v>216</v>
      </c>
      <c r="E258">
        <v>72</v>
      </c>
      <c r="H258">
        <v>72</v>
      </c>
      <c r="I258">
        <v>72</v>
      </c>
    </row>
    <row r="259" spans="1:9">
      <c r="B259" t="s">
        <v>115</v>
      </c>
      <c r="C259">
        <v>3</v>
      </c>
      <c r="E259">
        <v>1</v>
      </c>
      <c r="H259">
        <v>1</v>
      </c>
      <c r="I259">
        <v>1</v>
      </c>
    </row>
    <row r="260" spans="1:9">
      <c r="B260" t="s">
        <v>114</v>
      </c>
      <c r="C260">
        <v>18</v>
      </c>
      <c r="E260">
        <v>6</v>
      </c>
      <c r="H260">
        <v>6</v>
      </c>
      <c r="I260">
        <v>6</v>
      </c>
    </row>
    <row r="261" spans="1:9">
      <c r="B261" t="s">
        <v>120</v>
      </c>
      <c r="E261">
        <v>0</v>
      </c>
      <c r="H261">
        <v>0</v>
      </c>
      <c r="I261">
        <v>0</v>
      </c>
    </row>
    <row r="262" spans="1:9">
      <c r="B262" t="s">
        <v>12</v>
      </c>
      <c r="C262">
        <v>1615</v>
      </c>
    </row>
    <row r="263" spans="1:9">
      <c r="B263" t="s">
        <v>22</v>
      </c>
      <c r="C263">
        <v>1615</v>
      </c>
    </row>
    <row r="265" spans="1:9">
      <c r="A265">
        <v>20</v>
      </c>
      <c r="B265" t="s">
        <v>16</v>
      </c>
    </row>
    <row r="266" spans="1:9">
      <c r="B266" t="s">
        <v>116</v>
      </c>
      <c r="C266">
        <v>64</v>
      </c>
    </row>
    <row r="267" spans="1:9">
      <c r="B267" t="s">
        <v>113</v>
      </c>
      <c r="C267">
        <v>216</v>
      </c>
      <c r="E267">
        <v>72</v>
      </c>
      <c r="H267">
        <v>72</v>
      </c>
      <c r="I267">
        <v>72</v>
      </c>
    </row>
    <row r="268" spans="1:9">
      <c r="B268" t="s">
        <v>115</v>
      </c>
      <c r="C268">
        <v>3</v>
      </c>
      <c r="E268">
        <v>1</v>
      </c>
      <c r="H268">
        <v>1</v>
      </c>
      <c r="I268">
        <v>1</v>
      </c>
    </row>
    <row r="269" spans="1:9">
      <c r="B269" t="s">
        <v>114</v>
      </c>
      <c r="C269">
        <v>18</v>
      </c>
      <c r="E269">
        <v>6</v>
      </c>
      <c r="H269">
        <v>6</v>
      </c>
      <c r="I269">
        <v>6</v>
      </c>
    </row>
    <row r="270" spans="1:9">
      <c r="B270" t="s">
        <v>120</v>
      </c>
      <c r="E270">
        <v>0</v>
      </c>
      <c r="H270">
        <v>16</v>
      </c>
      <c r="I270">
        <v>0</v>
      </c>
    </row>
    <row r="271" spans="1:9">
      <c r="B271" t="s">
        <v>12</v>
      </c>
      <c r="C271">
        <v>1648</v>
      </c>
    </row>
    <row r="272" spans="1:9">
      <c r="B272" t="s">
        <v>22</v>
      </c>
      <c r="C272">
        <v>1648</v>
      </c>
    </row>
    <row r="274" spans="1:9">
      <c r="A274">
        <v>21</v>
      </c>
      <c r="B274" t="s">
        <v>16</v>
      </c>
    </row>
    <row r="275" spans="1:9">
      <c r="B275" t="s">
        <v>116</v>
      </c>
      <c r="C275">
        <v>64</v>
      </c>
    </row>
    <row r="276" spans="1:9">
      <c r="B276" t="s">
        <v>113</v>
      </c>
      <c r="C276">
        <v>216</v>
      </c>
      <c r="E276">
        <v>72</v>
      </c>
      <c r="H276">
        <v>72</v>
      </c>
      <c r="I276">
        <v>72</v>
      </c>
    </row>
    <row r="277" spans="1:9">
      <c r="B277" t="s">
        <v>115</v>
      </c>
      <c r="C277">
        <v>3</v>
      </c>
      <c r="E277">
        <v>1</v>
      </c>
      <c r="H277">
        <v>1</v>
      </c>
      <c r="I277">
        <v>1</v>
      </c>
    </row>
    <row r="278" spans="1:9">
      <c r="B278" t="s">
        <v>114</v>
      </c>
      <c r="C278">
        <v>18</v>
      </c>
      <c r="E278">
        <v>6</v>
      </c>
      <c r="H278">
        <v>6</v>
      </c>
      <c r="I278">
        <v>6</v>
      </c>
    </row>
    <row r="279" spans="1:9">
      <c r="B279" t="s">
        <v>120</v>
      </c>
      <c r="E279">
        <v>12</v>
      </c>
      <c r="H279">
        <v>72</v>
      </c>
      <c r="I279">
        <v>18</v>
      </c>
    </row>
    <row r="280" spans="1:9">
      <c r="B280" t="s">
        <v>12</v>
      </c>
      <c r="C280">
        <v>1661</v>
      </c>
    </row>
    <row r="281" spans="1:9">
      <c r="B281" t="s">
        <v>22</v>
      </c>
      <c r="C281">
        <v>1649</v>
      </c>
    </row>
    <row r="286" spans="1:9">
      <c r="A286">
        <v>22</v>
      </c>
      <c r="B286" t="s">
        <v>16</v>
      </c>
    </row>
    <row r="287" spans="1:9">
      <c r="B287" t="s">
        <v>116</v>
      </c>
      <c r="C287">
        <v>64</v>
      </c>
    </row>
    <row r="288" spans="1:9">
      <c r="B288" t="s">
        <v>113</v>
      </c>
      <c r="C288">
        <v>216</v>
      </c>
      <c r="E288">
        <v>72</v>
      </c>
      <c r="H288">
        <v>72</v>
      </c>
      <c r="I288">
        <v>72</v>
      </c>
    </row>
    <row r="289" spans="2:9">
      <c r="B289" t="s">
        <v>115</v>
      </c>
      <c r="C289">
        <v>3</v>
      </c>
      <c r="E289">
        <v>1</v>
      </c>
      <c r="H289">
        <v>1</v>
      </c>
      <c r="I289">
        <v>1</v>
      </c>
    </row>
    <row r="290" spans="2:9">
      <c r="B290" t="s">
        <v>114</v>
      </c>
      <c r="C290">
        <v>18</v>
      </c>
      <c r="E290">
        <v>6</v>
      </c>
      <c r="H290">
        <v>6</v>
      </c>
      <c r="I290">
        <v>6</v>
      </c>
    </row>
    <row r="291" spans="2:9">
      <c r="B291" t="s">
        <v>120</v>
      </c>
      <c r="E291">
        <v>0</v>
      </c>
      <c r="H291">
        <v>76</v>
      </c>
      <c r="I291">
        <v>0</v>
      </c>
    </row>
    <row r="292" spans="2:9">
      <c r="B292" t="s">
        <v>12</v>
      </c>
      <c r="C292">
        <v>1593</v>
      </c>
    </row>
    <row r="293" spans="2:9">
      <c r="B293" t="s">
        <v>22</v>
      </c>
      <c r="C293">
        <v>1593</v>
      </c>
    </row>
    <row r="317" spans="1:3">
      <c r="A317" t="s">
        <v>67</v>
      </c>
    </row>
    <row r="319" spans="1:3">
      <c r="A319" t="s">
        <v>47</v>
      </c>
      <c r="B319" t="s">
        <v>48</v>
      </c>
    </row>
    <row r="320" spans="1:3">
      <c r="A320" t="s">
        <v>45</v>
      </c>
      <c r="B320">
        <v>32</v>
      </c>
      <c r="C320">
        <v>64</v>
      </c>
    </row>
    <row r="321" spans="1:5">
      <c r="A321" t="s">
        <v>41</v>
      </c>
    </row>
    <row r="322" spans="1:5">
      <c r="A322" t="s">
        <v>42</v>
      </c>
      <c r="B322">
        <v>1405</v>
      </c>
    </row>
    <row r="323" spans="1:5">
      <c r="A323" t="s">
        <v>43</v>
      </c>
      <c r="B323">
        <v>1617</v>
      </c>
    </row>
    <row r="326" spans="1:5">
      <c r="A326" t="s">
        <v>49</v>
      </c>
      <c r="B326" t="s">
        <v>54</v>
      </c>
      <c r="D326" t="s">
        <v>58</v>
      </c>
    </row>
    <row r="327" spans="1:5">
      <c r="A327" t="s">
        <v>46</v>
      </c>
      <c r="B327">
        <v>64</v>
      </c>
      <c r="C327">
        <v>32</v>
      </c>
      <c r="D327">
        <v>64</v>
      </c>
    </row>
    <row r="328" spans="1:5">
      <c r="A328" t="s">
        <v>111</v>
      </c>
      <c r="B328">
        <v>2190</v>
      </c>
    </row>
    <row r="329" spans="1:5">
      <c r="A329" t="s">
        <v>44</v>
      </c>
      <c r="B329">
        <v>2301</v>
      </c>
      <c r="D329">
        <v>2301</v>
      </c>
    </row>
    <row r="330" spans="1:5">
      <c r="A330" t="s">
        <v>112</v>
      </c>
      <c r="B330">
        <v>1771</v>
      </c>
      <c r="C330">
        <v>1432</v>
      </c>
      <c r="D330">
        <v>2226</v>
      </c>
    </row>
    <row r="331" spans="1:5">
      <c r="A331" t="s">
        <v>59</v>
      </c>
      <c r="D331">
        <v>1671</v>
      </c>
    </row>
    <row r="332" spans="1:5">
      <c r="A332" t="s">
        <v>49</v>
      </c>
      <c r="B332" t="s">
        <v>50</v>
      </c>
    </row>
    <row r="333" spans="1:5">
      <c r="A333" t="s">
        <v>46</v>
      </c>
      <c r="B333">
        <v>64</v>
      </c>
      <c r="C333">
        <v>128</v>
      </c>
      <c r="E333">
        <f>518/2281</f>
        <v>0.22709338009644892</v>
      </c>
    </row>
    <row r="334" spans="1:5">
      <c r="A334" t="s">
        <v>51</v>
      </c>
      <c r="B334">
        <v>2289</v>
      </c>
      <c r="C334">
        <v>4370</v>
      </c>
    </row>
    <row r="335" spans="1:5">
      <c r="A335" t="s">
        <v>52</v>
      </c>
    </row>
    <row r="336" spans="1:5">
      <c r="A336" t="s">
        <v>53</v>
      </c>
      <c r="C336">
        <v>3037</v>
      </c>
    </row>
    <row r="338" spans="1:8">
      <c r="H338" t="s">
        <v>57</v>
      </c>
    </row>
    <row r="339" spans="1:8">
      <c r="H339">
        <v>3868</v>
      </c>
    </row>
    <row r="340" spans="1:8">
      <c r="H340">
        <v>6154</v>
      </c>
    </row>
    <row r="341" spans="1:8">
      <c r="H341">
        <f>6154-3868</f>
        <v>2286</v>
      </c>
    </row>
    <row r="342" spans="1:8">
      <c r="A342">
        <v>32</v>
      </c>
      <c r="B342">
        <f>1432/60</f>
        <v>23.866666666666667</v>
      </c>
      <c r="C342">
        <v>1617</v>
      </c>
    </row>
    <row r="343" spans="1:8">
      <c r="A343">
        <v>64</v>
      </c>
      <c r="B343">
        <f>1771/60</f>
        <v>29.516666666666666</v>
      </c>
      <c r="C343">
        <v>2301</v>
      </c>
    </row>
    <row r="344" spans="1:8">
      <c r="A344">
        <v>128</v>
      </c>
      <c r="B344">
        <f>3037/60</f>
        <v>50.616666666666667</v>
      </c>
      <c r="C344">
        <v>4251</v>
      </c>
      <c r="H344">
        <f>3602-1931</f>
        <v>1671</v>
      </c>
    </row>
    <row r="347" spans="1:8">
      <c r="D347">
        <f>4199-1162</f>
        <v>3037</v>
      </c>
    </row>
    <row r="350" spans="1:8">
      <c r="D350">
        <f>1771/60</f>
        <v>29.516666666666666</v>
      </c>
    </row>
    <row r="351" spans="1:8">
      <c r="A351" t="s">
        <v>55</v>
      </c>
      <c r="D351">
        <f>2301/60</f>
        <v>38.35</v>
      </c>
      <c r="H351">
        <f>2301/60</f>
        <v>38.35</v>
      </c>
    </row>
    <row r="352" spans="1:8">
      <c r="A352" t="s">
        <v>56</v>
      </c>
      <c r="B352">
        <f>2286/60</f>
        <v>38.1</v>
      </c>
    </row>
    <row r="353" spans="1:4">
      <c r="A353" t="s">
        <v>60</v>
      </c>
      <c r="B353">
        <f>1671/60</f>
        <v>27.85</v>
      </c>
      <c r="D353">
        <f>2301/60</f>
        <v>38.35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Computation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athota1</cp:lastModifiedBy>
  <dcterms:created xsi:type="dcterms:W3CDTF">2010-05-23T18:39:09Z</dcterms:created>
  <dcterms:modified xsi:type="dcterms:W3CDTF">2010-06-15T00:57:16Z</dcterms:modified>
</cp:coreProperties>
</file>