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lla2\Downloads\"/>
    </mc:Choice>
  </mc:AlternateContent>
  <xr:revisionPtr revIDLastSave="10" documentId="8_{97258966-6E75-448A-AECA-A57BC6798EED}" xr6:coauthVersionLast="47" xr6:coauthVersionMax="47" xr10:uidLastSave="{0B28FE2E-23B0-4C47-B4E2-6EC8169D7BEA}"/>
  <bookViews>
    <workbookView xWindow="25080" yWindow="-120" windowWidth="25440" windowHeight="15540" firstSheet="2" xr2:uid="{2FE56F31-9A7C-4B28-837C-C8AF9FBB3420}"/>
  </bookViews>
  <sheets>
    <sheet name="Sheet1" sheetId="4" r:id="rId1"/>
    <sheet name="MDF" sheetId="1" r:id="rId2"/>
    <sheet name="K_cat_prediction" sheetId="2" r:id="rId3"/>
    <sheet name="Enzyme_saturation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3" l="1"/>
  <c r="C44" i="3"/>
  <c r="G44" i="3" s="1"/>
  <c r="C43" i="3"/>
  <c r="G43" i="3" s="1"/>
  <c r="C42" i="3"/>
  <c r="C34" i="3"/>
  <c r="C33" i="3"/>
  <c r="C32" i="3"/>
  <c r="E32" i="3" s="1"/>
  <c r="C31" i="3"/>
  <c r="M5" i="3"/>
  <c r="M4" i="3"/>
  <c r="H9" i="3" s="1"/>
  <c r="H15" i="3" s="1"/>
  <c r="M3" i="3"/>
  <c r="G10" i="3" s="1"/>
  <c r="G16" i="3" s="1"/>
  <c r="G22" i="3" s="1"/>
  <c r="M2" i="3"/>
  <c r="F8" i="3" l="1"/>
  <c r="F14" i="3" s="1"/>
  <c r="F20" i="3" s="1"/>
  <c r="F10" i="3"/>
  <c r="F16" i="3" s="1"/>
  <c r="F22" i="3" s="1"/>
  <c r="D45" i="3" s="1"/>
  <c r="I10" i="3"/>
  <c r="I16" i="3" s="1"/>
  <c r="I22" i="3" s="1"/>
  <c r="I9" i="3"/>
  <c r="I15" i="3" s="1"/>
  <c r="G33" i="3"/>
  <c r="F33" i="3"/>
  <c r="E33" i="3"/>
  <c r="G45" i="3"/>
  <c r="G34" i="3"/>
  <c r="H10" i="3"/>
  <c r="H16" i="3" s="1"/>
  <c r="H22" i="3" s="1"/>
  <c r="F45" i="3" s="1"/>
  <c r="I7" i="3"/>
  <c r="I13" i="3" s="1"/>
  <c r="I19" i="3" s="1"/>
  <c r="G31" i="3" s="1"/>
  <c r="E34" i="3"/>
  <c r="D43" i="3"/>
  <c r="F43" i="3"/>
  <c r="F9" i="3"/>
  <c r="F15" i="3" s="1"/>
  <c r="I8" i="3"/>
  <c r="I14" i="3" s="1"/>
  <c r="F32" i="3"/>
  <c r="D44" i="3"/>
  <c r="F44" i="3"/>
  <c r="G7" i="3"/>
  <c r="G13" i="3" s="1"/>
  <c r="G19" i="3" s="1"/>
  <c r="E42" i="3" s="1"/>
  <c r="D32" i="3"/>
  <c r="H7" i="3"/>
  <c r="H13" i="3" s="1"/>
  <c r="H19" i="3" s="1"/>
  <c r="F42" i="3" s="1"/>
  <c r="D33" i="3"/>
  <c r="G32" i="3"/>
  <c r="E43" i="3"/>
  <c r="H8" i="3"/>
  <c r="H14" i="3" s="1"/>
  <c r="D34" i="3"/>
  <c r="E44" i="3"/>
  <c r="E45" i="3"/>
  <c r="G8" i="3"/>
  <c r="G14" i="3" s="1"/>
  <c r="F7" i="3"/>
  <c r="F13" i="3" s="1"/>
  <c r="F19" i="3" s="1"/>
  <c r="G9" i="3"/>
  <c r="G15" i="3" s="1"/>
  <c r="E31" i="3" l="1"/>
  <c r="G42" i="3"/>
  <c r="D42" i="3"/>
  <c r="D31" i="3"/>
  <c r="F34" i="3"/>
  <c r="F31" i="3"/>
</calcChain>
</file>

<file path=xl/sharedStrings.xml><?xml version="1.0" encoding="utf-8"?>
<sst xmlns="http://schemas.openxmlformats.org/spreadsheetml/2006/main" count="169" uniqueCount="92">
  <si>
    <t>Name of the pathway</t>
  </si>
  <si>
    <t>T1 (KJ/mol)</t>
  </si>
  <si>
    <t>T2(KJ/mol)</t>
  </si>
  <si>
    <t>T3(KJ/mol)</t>
  </si>
  <si>
    <t>T4(KJ/mol)</t>
  </si>
  <si>
    <t>TCA cycle</t>
  </si>
  <si>
    <t>PPP</t>
  </si>
  <si>
    <t>OXPHOS</t>
  </si>
  <si>
    <t>Leukotriene Metabolism</t>
  </si>
  <si>
    <t>Glycolysis</t>
  </si>
  <si>
    <t>Amino sugar Metabolism</t>
  </si>
  <si>
    <t>Alanine,Proline metabolism</t>
  </si>
  <si>
    <t>Name of Gene</t>
  </si>
  <si>
    <t>EC number</t>
  </si>
  <si>
    <t>Protein (PDB)</t>
  </si>
  <si>
    <t>Source</t>
  </si>
  <si>
    <t>kcat_exp</t>
  </si>
  <si>
    <t>predicted kcat</t>
  </si>
  <si>
    <t>Deviation</t>
  </si>
  <si>
    <t>GRHPR</t>
  </si>
  <si>
    <t>1.1.1.79</t>
  </si>
  <si>
    <t>P75913(6OVL)</t>
  </si>
  <si>
    <t>Escherichia coli</t>
  </si>
  <si>
    <t>M1UPM2DOWN</t>
  </si>
  <si>
    <t>P37666</t>
  </si>
  <si>
    <t>F4I907</t>
  </si>
  <si>
    <t>Arabidopsis thaliana</t>
  </si>
  <si>
    <t>F4I908</t>
  </si>
  <si>
    <t>ODC1</t>
  </si>
  <si>
    <t>4.1.1.17</t>
  </si>
  <si>
    <t>P27116</t>
  </si>
  <si>
    <t>Leishmania donovani</t>
  </si>
  <si>
    <t>P078805(1F3T)</t>
  </si>
  <si>
    <t>Trypanosoma brucei</t>
  </si>
  <si>
    <t>P00860 (7ODC)</t>
  </si>
  <si>
    <t>Mus musculus</t>
  </si>
  <si>
    <t>Q9HVQ3</t>
  </si>
  <si>
    <t>Pseudomonas aeruginosa</t>
  </si>
  <si>
    <t>A8BFD3</t>
  </si>
  <si>
    <t>Giardia lamblia</t>
  </si>
  <si>
    <t>A0A3Q0KZG4</t>
  </si>
  <si>
    <t>Vibrio vulnificus</t>
  </si>
  <si>
    <t>Q84527(2NV9)</t>
  </si>
  <si>
    <t>Paramaceium brusaria chlorella virus 1</t>
  </si>
  <si>
    <t>GLS</t>
  </si>
  <si>
    <t>3.5.1.2</t>
  </si>
  <si>
    <t>P00805 (3ECA)</t>
  </si>
  <si>
    <t>M1DOWNM2UOP</t>
  </si>
  <si>
    <t>Q9UI32 (4BQM)</t>
  </si>
  <si>
    <t>Homo sapeins</t>
  </si>
  <si>
    <t>O07637</t>
  </si>
  <si>
    <t>Bacillus subtilis</t>
  </si>
  <si>
    <t>P77454 (1U60)</t>
  </si>
  <si>
    <t>Q8LPN3</t>
  </si>
  <si>
    <t>P17169(1JXA)</t>
  </si>
  <si>
    <t>GNE</t>
  </si>
  <si>
    <t>2.7.1.60</t>
  </si>
  <si>
    <t>P45425(2AA4)</t>
  </si>
  <si>
    <t>M1UPM2UP</t>
  </si>
  <si>
    <t>P45425</t>
  </si>
  <si>
    <t>Corresponding reaction</t>
  </si>
  <si>
    <t>M1 vmax</t>
  </si>
  <si>
    <t>M2 vmax</t>
  </si>
  <si>
    <t>310.15 K</t>
  </si>
  <si>
    <t>311.15 K</t>
  </si>
  <si>
    <t>312.15 K</t>
  </si>
  <si>
    <t>313.15 K</t>
  </si>
  <si>
    <t>R</t>
  </si>
  <si>
    <t>R*T</t>
  </si>
  <si>
    <t>MAR08779</t>
  </si>
  <si>
    <t>T1</t>
  </si>
  <si>
    <t>MAR04422</t>
  </si>
  <si>
    <t>T2</t>
  </si>
  <si>
    <t>MAR03892</t>
  </si>
  <si>
    <t>T3</t>
  </si>
  <si>
    <t>MAR04528</t>
  </si>
  <si>
    <t>T4</t>
  </si>
  <si>
    <t>e^∆G/RT1</t>
  </si>
  <si>
    <t>e^∆G/RT2</t>
  </si>
  <si>
    <t>e^∆G/RT3</t>
  </si>
  <si>
    <t>1-e^∆G/RT1</t>
  </si>
  <si>
    <t>1-e^∆G/RT2</t>
  </si>
  <si>
    <t>1-e^∆G/RT3</t>
  </si>
  <si>
    <t>1-e^∆G/RT4</t>
  </si>
  <si>
    <t>Kcat *(1-e^∆G/RT1)</t>
  </si>
  <si>
    <t>Kcat *(1-e^∆G/RT2)</t>
  </si>
  <si>
    <t>Kcat *(1-e^∆G/RT3)</t>
  </si>
  <si>
    <t>Kcat *(1-e^∆G/RT4)</t>
  </si>
  <si>
    <t>For M1 phenotype</t>
  </si>
  <si>
    <t xml:space="preserve"> Vmax/Kcat*(1-e^dg/RT)</t>
  </si>
  <si>
    <t>M1 Vmax</t>
  </si>
  <si>
    <t>For M2 phenotype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</si>
</sst>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</xdr:row>
      <xdr:rowOff>161925</xdr:rowOff>
    </xdr:from>
    <xdr:to>
      <xdr:col>9</xdr:col>
      <xdr:colOff>457200</xdr:colOff>
      <xdr:row>19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A711C7C-EF04-8546-5327-EE06D27BA82C}"/>
            </a:ext>
            <a:ext uri="{147F2762-F138-4A5C-976F-8EAC2B608ADB}">
              <a16:predDERef xmlns:a16="http://schemas.microsoft.com/office/drawing/2014/main" pred="{6972EF2C-53B0-5856-09E6-8D4EFEEBA4B8}"/>
            </a:ext>
          </a:extLst>
        </xdr:cNvPr>
        <xdr:cNvSpPr txBox="1"/>
      </xdr:nvSpPr>
      <xdr:spPr>
        <a:xfrm>
          <a:off x="504825" y="352425"/>
          <a:ext cx="5438775" cy="3362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of lof This workbook consists details on the caculation and incorporation of thermodynamic parameters. Starting with the calculation of Max/Min Driving force by obtaining the gibbs energy from equilibrator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243840</xdr:colOff>
      <xdr:row>0</xdr:row>
      <xdr:rowOff>121920</xdr:rowOff>
    </xdr:from>
    <xdr:ext cx="4312920" cy="12979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9BA641-A98E-9E15-43ED-6F6866A50719}"/>
            </a:ext>
          </a:extLst>
        </xdr:cNvPr>
        <xdr:cNvSpPr txBox="1"/>
      </xdr:nvSpPr>
      <xdr:spPr>
        <a:xfrm>
          <a:off x="4869180" y="121920"/>
          <a:ext cx="4312920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Here, T1 = 310.15 K, T2 = 311.15K,</a:t>
          </a:r>
          <a:r>
            <a:rPr lang="en-US" sz="1100" baseline="0"/>
            <a:t> T3= 312.15 K and T4 = 313.15 K</a:t>
          </a:r>
          <a:br>
            <a:rPr lang="en-US" sz="1100" baseline="0"/>
          </a:br>
          <a:r>
            <a:rPr lang="en-US" sz="1100" baseline="0"/>
            <a:t>(310.15 -313.15 K  = 38 -41 degree C )</a:t>
          </a:r>
          <a:br>
            <a:rPr lang="en-US" sz="1100" baseline="0"/>
          </a:br>
          <a:endParaRPr lang="en-US" sz="1100" baseline="0"/>
        </a:p>
        <a:p>
          <a:r>
            <a:rPr lang="en-US" sz="1100" baseline="0"/>
            <a:t>The Max/Min Driving Force (MDF) are based on an potimization problem as described in "Pathway Thermodynamics Highlights Kinetic Obstacles in Central Metabolism" by Elad Noor et al in 2014.</a:t>
          </a:r>
        </a:p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91440</xdr:colOff>
      <xdr:row>10</xdr:row>
      <xdr:rowOff>87630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5DC977-85CE-447A-71BB-9CF8C2488F02}"/>
            </a:ext>
          </a:extLst>
        </xdr:cNvPr>
        <xdr:cNvSpPr txBox="1"/>
      </xdr:nvSpPr>
      <xdr:spPr>
        <a:xfrm>
          <a:off x="3701415" y="18973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400050</xdr:colOff>
      <xdr:row>10</xdr:row>
      <xdr:rowOff>59055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A0D6C18-D107-502D-8A99-DD9AC803E420}"/>
            </a:ext>
          </a:extLst>
        </xdr:cNvPr>
        <xdr:cNvSpPr txBox="1"/>
      </xdr:nvSpPr>
      <xdr:spPr>
        <a:xfrm>
          <a:off x="4010025" y="186880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476250</xdr:colOff>
      <xdr:row>7</xdr:row>
      <xdr:rowOff>17145</xdr:rowOff>
    </xdr:from>
    <xdr:ext cx="7205114" cy="44204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96CC477-EC51-491D-FD62-1A31E8DD6796}"/>
                </a:ext>
              </a:extLst>
            </xdr:cNvPr>
            <xdr:cNvSpPr txBox="1"/>
          </xdr:nvSpPr>
          <xdr:spPr>
            <a:xfrm>
              <a:off x="9344025" y="1283970"/>
              <a:ext cx="7205114" cy="4420441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>
                  <a:solidFill>
                    <a:srgbClr val="FF0000"/>
                  </a:solidFill>
                </a:rPr>
                <a:t>The</a:t>
              </a:r>
              <a:r>
                <a:rPr lang="en-US" sz="2000" baseline="0">
                  <a:solidFill>
                    <a:srgbClr val="FF0000"/>
                  </a:solidFill>
                </a:rPr>
                <a:t>  respective units are :</a:t>
              </a:r>
              <a:br>
                <a:rPr lang="en-US" sz="2000" baseline="0">
                  <a:solidFill>
                    <a:srgbClr val="FF0000"/>
                  </a:solidFill>
                </a:rPr>
              </a:br>
              <a:r>
                <a:rPr lang="en-US" sz="2000" baseline="0">
                  <a:solidFill>
                    <a:srgbClr val="FF0000"/>
                  </a:solidFill>
                </a:rPr>
                <a:t>Kcat = 1/s</a:t>
              </a:r>
            </a:p>
            <a:p>
              <a:r>
                <a:rPr lang="en-US" sz="2000" baseline="0">
                  <a:solidFill>
                    <a:srgbClr val="FF0000"/>
                  </a:solidFill>
                </a:rPr>
                <a:t>Vmax = mmol/gm/s</a:t>
              </a:r>
            </a:p>
            <a:p>
              <a:r>
                <a:rPr lang="en-US" sz="2000" baseline="0">
                  <a:solidFill>
                    <a:srgbClr val="FF0000"/>
                  </a:solidFill>
                </a:rPr>
                <a:t>Temperature = Kelvin (K)</a:t>
              </a:r>
            </a:p>
            <a:p>
              <a:r>
                <a:rPr lang="en-US" sz="2000" baseline="0">
                  <a:solidFill>
                    <a:srgbClr val="FF0000"/>
                  </a:solidFill>
                </a:rPr>
                <a:t>∆G= KJ/mol</a:t>
              </a:r>
            </a:p>
            <a:p>
              <a:r>
                <a:rPr lang="en-US" sz="2000" baseline="0">
                  <a:solidFill>
                    <a:srgbClr val="FF0000"/>
                  </a:solidFill>
                </a:rPr>
                <a:t>R = KJ/K/mol</a:t>
              </a:r>
            </a:p>
            <a:p>
              <a:endParaRPr lang="en-US" sz="2000" baseline="0">
                <a:solidFill>
                  <a:srgbClr val="FF0000"/>
                </a:solidFill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</m:t>
                    </m:r>
                    <m:r>
                      <a:rPr lang="en-US" sz="2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2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2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2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en-US" sz="2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2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2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e>
                          <m:sub>
                            <m:r>
                              <a:rPr lang="en-US" sz="2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𝑐𝑎𝑡</m:t>
                            </m:r>
                          </m:sub>
                        </m:sSub>
                        <m:r>
                          <a:rPr lang="en-US" sz="2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d>
                          <m:dPr>
                            <m:ctrlPr>
                              <a:rPr lang="en-US" sz="2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2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US" sz="2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2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p>
                                <m:f>
                                  <m:fPr>
                                    <m:ctrlPr>
                                      <a:rPr lang="en-US" sz="2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2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  <m:r>
                                      <a:rPr lang="en-US" sz="2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𝐺</m:t>
                                    </m:r>
                                  </m:num>
                                  <m:den>
                                    <m:r>
                                      <a:rPr lang="en-US" sz="2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𝑅𝑇</m:t>
                                    </m:r>
                                  </m:den>
                                </m:f>
                              </m:sup>
                            </m:sSup>
                          </m:e>
                        </m:d>
                      </m:den>
                    </m:f>
                    <m:r>
                      <a:rPr lang="en-US" sz="2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en-US" sz="2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2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2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𝛫</m:t>
                        </m:r>
                      </m:den>
                    </m:f>
                    <m:r>
                      <a:rPr lang="en-US" sz="2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US" sz="2400">
                <a:effectLst/>
              </a:endParaRPr>
            </a:p>
            <a:p>
              <a:endParaRPr lang="en-US" sz="2000" baseline="0">
                <a:solidFill>
                  <a:srgbClr val="FF0000"/>
                </a:solidFill>
              </a:endParaRPr>
            </a:p>
            <a:p>
              <a:pPr algn="l"/>
              <a:r>
                <a:rPr lang="en-US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In the above equation, E = Enzyme saturation, Vmax is the maximum flux obtained for each reaction from FVA,</a:t>
              </a:r>
            </a:p>
            <a:p>
              <a:pPr algn="l"/>
              <a:r>
                <a:rPr lang="en-US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Kcat is the enzyme turnover rate, and ∆G is the gibbs free energy of each reaction at particular temperature.By</a:t>
              </a:r>
            </a:p>
            <a:p>
              <a:pPr algn="l"/>
              <a:r>
                <a:rPr lang="en-US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using the above equation and the calculated values, we determined thev relationship between E and K at different </a:t>
              </a:r>
            </a:p>
            <a:p>
              <a:pPr algn="l"/>
              <a:r>
                <a:rPr lang="en-US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of each phenotype.</a:t>
              </a:r>
            </a:p>
            <a:p>
              <a:endParaRPr lang="en-US" sz="1100" baseline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96CC477-EC51-491D-FD62-1A31E8DD6796}"/>
                </a:ext>
              </a:extLst>
            </xdr:cNvPr>
            <xdr:cNvSpPr txBox="1"/>
          </xdr:nvSpPr>
          <xdr:spPr>
            <a:xfrm>
              <a:off x="9344025" y="1283970"/>
              <a:ext cx="7205114" cy="4420441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>
                  <a:solidFill>
                    <a:srgbClr val="FF0000"/>
                  </a:solidFill>
                </a:rPr>
                <a:t>The</a:t>
              </a:r>
              <a:r>
                <a:rPr lang="en-US" sz="2000" baseline="0">
                  <a:solidFill>
                    <a:srgbClr val="FF0000"/>
                  </a:solidFill>
                </a:rPr>
                <a:t>  respective units are :</a:t>
              </a:r>
              <a:br>
                <a:rPr lang="en-US" sz="2000" baseline="0">
                  <a:solidFill>
                    <a:srgbClr val="FF0000"/>
                  </a:solidFill>
                </a:rPr>
              </a:br>
              <a:r>
                <a:rPr lang="en-US" sz="2000" baseline="0">
                  <a:solidFill>
                    <a:srgbClr val="FF0000"/>
                  </a:solidFill>
                </a:rPr>
                <a:t>Kcat = 1/s</a:t>
              </a:r>
            </a:p>
            <a:p>
              <a:r>
                <a:rPr lang="en-US" sz="2000" baseline="0">
                  <a:solidFill>
                    <a:srgbClr val="FF0000"/>
                  </a:solidFill>
                </a:rPr>
                <a:t>Vmax = mmol/gm/s</a:t>
              </a:r>
            </a:p>
            <a:p>
              <a:r>
                <a:rPr lang="en-US" sz="2000" baseline="0">
                  <a:solidFill>
                    <a:srgbClr val="FF0000"/>
                  </a:solidFill>
                </a:rPr>
                <a:t>Temperature = Kelvin (K)</a:t>
              </a:r>
            </a:p>
            <a:p>
              <a:r>
                <a:rPr lang="en-US" sz="2000" baseline="0">
                  <a:solidFill>
                    <a:srgbClr val="FF0000"/>
                  </a:solidFill>
                </a:rPr>
                <a:t>∆G= KJ/mol</a:t>
              </a:r>
            </a:p>
            <a:p>
              <a:r>
                <a:rPr lang="en-US" sz="2000" baseline="0">
                  <a:solidFill>
                    <a:srgbClr val="FF0000"/>
                  </a:solidFill>
                </a:rPr>
                <a:t>R = KJ/K/mol</a:t>
              </a:r>
            </a:p>
            <a:p>
              <a:endParaRPr lang="en-US" sz="2000" baseline="0">
                <a:solidFill>
                  <a:srgbClr val="FF0000"/>
                </a:solidFill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n-US" sz="2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=𝑣_𝑚𝑎𝑥/(𝑘_𝑐𝑎𝑡.(1−𝑒^(∆𝐺/𝑅𝑇) ) )×1/𝛫   </a:t>
              </a:r>
              <a:endParaRPr lang="en-US" sz="2400">
                <a:effectLst/>
              </a:endParaRPr>
            </a:p>
            <a:p>
              <a:endParaRPr lang="en-US" sz="2000" baseline="0">
                <a:solidFill>
                  <a:srgbClr val="FF0000"/>
                </a:solidFill>
              </a:endParaRPr>
            </a:p>
            <a:p>
              <a:pPr algn="l"/>
              <a:r>
                <a:rPr lang="en-US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In the above equation, E = Enzyme saturation, Vmax is the maximum flux obtained for each reaction from FVA,</a:t>
              </a:r>
            </a:p>
            <a:p>
              <a:pPr algn="l"/>
              <a:r>
                <a:rPr lang="en-US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Kcat is the enzyme turnover rate, and ∆G is the gibbs free energy of each reaction at particular temperature.By</a:t>
              </a:r>
            </a:p>
            <a:p>
              <a:pPr algn="l"/>
              <a:r>
                <a:rPr lang="en-US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using the above equation and the calculated values, we determined thev relationship between E and K at different </a:t>
              </a:r>
            </a:p>
            <a:p>
              <a:pPr algn="l"/>
              <a:r>
                <a:rPr lang="en-US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of each phenotype.</a:t>
              </a:r>
            </a:p>
            <a:p>
              <a:endParaRPr lang="en-US" sz="1100" baseline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E278-A24A-4F5C-9361-810B3F24C4EC}">
  <dimension ref="A1"/>
  <sheetViews>
    <sheetView workbookViewId="0">
      <selection activeCell="L11" sqref="L11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4B59-D58E-417D-843E-6BAC99327A51}">
  <dimension ref="A1:M8"/>
  <sheetViews>
    <sheetView workbookViewId="0">
      <selection activeCell="C12" sqref="C12"/>
    </sheetView>
  </sheetViews>
  <sheetFormatPr defaultRowHeight="14.45"/>
  <cols>
    <col min="1" max="1" width="25.28515625" style="3" customWidth="1"/>
    <col min="2" max="2" width="11.85546875" style="3" customWidth="1"/>
    <col min="3" max="3" width="10.42578125" style="3" customWidth="1"/>
    <col min="4" max="4" width="10" style="3" customWidth="1"/>
    <col min="5" max="5" width="9.85546875" style="3" customWidth="1"/>
    <col min="6" max="13" width="8.85546875" style="3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>
        <v>27.784212</v>
      </c>
      <c r="C2" s="3">
        <v>27.918225</v>
      </c>
      <c r="D2" s="3">
        <v>28.052239</v>
      </c>
      <c r="E2" s="3">
        <v>28.186252</v>
      </c>
    </row>
    <row r="3" spans="1:5">
      <c r="A3" s="3" t="s">
        <v>6</v>
      </c>
      <c r="B3" s="3">
        <v>17.957106</v>
      </c>
      <c r="C3" s="3">
        <v>18.024113</v>
      </c>
      <c r="D3" s="3">
        <v>18.091118999999999</v>
      </c>
      <c r="E3" s="3">
        <v>18.158125999999999</v>
      </c>
    </row>
    <row r="4" spans="1:5">
      <c r="A4" s="3" t="s">
        <v>7</v>
      </c>
      <c r="B4" s="3">
        <v>71.026510000000002</v>
      </c>
      <c r="C4" s="3">
        <v>71.233620999999999</v>
      </c>
      <c r="D4" s="3">
        <v>71.440731999999997</v>
      </c>
      <c r="E4" s="3">
        <v>71.647844000000006</v>
      </c>
    </row>
    <row r="5" spans="1:5">
      <c r="A5" s="3" t="s">
        <v>8</v>
      </c>
      <c r="B5" s="3">
        <v>32.739700999999997</v>
      </c>
      <c r="C5" s="3">
        <v>32.912004000000003</v>
      </c>
      <c r="D5" s="3">
        <v>33.084307000000003</v>
      </c>
      <c r="E5" s="3">
        <v>33.256610000000002</v>
      </c>
    </row>
    <row r="6" spans="1:5">
      <c r="A6" s="3" t="s">
        <v>9</v>
      </c>
      <c r="B6" s="3">
        <v>11.138071</v>
      </c>
      <c r="C6" s="3">
        <v>11.182741999999999</v>
      </c>
      <c r="D6" s="3">
        <v>11.227413</v>
      </c>
      <c r="E6" s="3">
        <v>11.272084</v>
      </c>
    </row>
    <row r="7" spans="1:5">
      <c r="A7" s="3" t="s">
        <v>10</v>
      </c>
      <c r="B7" s="3">
        <v>29.821404000000001</v>
      </c>
      <c r="C7" s="3">
        <v>29.866074999999999</v>
      </c>
      <c r="D7" s="3">
        <v>29.910746</v>
      </c>
      <c r="E7" s="3">
        <v>29.955417000000001</v>
      </c>
    </row>
    <row r="8" spans="1:5">
      <c r="A8" s="3" t="s">
        <v>11</v>
      </c>
      <c r="B8" s="3">
        <v>10.497623000000001</v>
      </c>
      <c r="C8" s="3">
        <v>10.564626000000001</v>
      </c>
      <c r="D8" s="3">
        <v>10.631629</v>
      </c>
      <c r="E8" s="3">
        <v>10.698632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5F4B-411E-43EB-900A-81C790C2A072}">
  <dimension ref="A1:H26"/>
  <sheetViews>
    <sheetView topLeftCell="A22" workbookViewId="0"/>
  </sheetViews>
  <sheetFormatPr defaultRowHeight="14.45"/>
  <cols>
    <col min="1" max="1" width="13.42578125" style="3" customWidth="1"/>
    <col min="2" max="2" width="10.5703125" style="3" customWidth="1"/>
    <col min="3" max="3" width="14" style="3" customWidth="1"/>
    <col min="4" max="4" width="15.7109375" style="3" customWidth="1"/>
    <col min="5" max="8" width="8.85546875" style="3"/>
  </cols>
  <sheetData>
    <row r="1" spans="1:8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8">
      <c r="A2" s="3" t="s">
        <v>19</v>
      </c>
      <c r="B2" s="3" t="s">
        <v>20</v>
      </c>
      <c r="C2" s="3" t="s">
        <v>21</v>
      </c>
      <c r="D2" s="3" t="s">
        <v>22</v>
      </c>
      <c r="E2" s="3">
        <v>70.599999999999994</v>
      </c>
      <c r="F2" s="3">
        <v>84.118300000000005</v>
      </c>
      <c r="G2" s="3">
        <v>50.239600000000003</v>
      </c>
      <c r="H2" s="3" t="s">
        <v>23</v>
      </c>
    </row>
    <row r="3" spans="1:8">
      <c r="B3" s="3" t="s">
        <v>20</v>
      </c>
      <c r="C3" s="3" t="s">
        <v>24</v>
      </c>
      <c r="D3" s="3" t="s">
        <v>22</v>
      </c>
      <c r="E3" s="3">
        <v>203</v>
      </c>
    </row>
    <row r="4" spans="1:8">
      <c r="B4" s="3" t="s">
        <v>20</v>
      </c>
      <c r="C4" s="3" t="s">
        <v>25</v>
      </c>
      <c r="D4" s="3" t="s">
        <v>26</v>
      </c>
      <c r="E4" s="3">
        <v>22.5</v>
      </c>
    </row>
    <row r="5" spans="1:8">
      <c r="B5" s="3" t="s">
        <v>20</v>
      </c>
      <c r="C5" s="3" t="s">
        <v>27</v>
      </c>
      <c r="D5" s="3" t="s">
        <v>26</v>
      </c>
      <c r="E5" s="3">
        <v>12</v>
      </c>
    </row>
    <row r="7" spans="1:8">
      <c r="A7" s="3" t="s">
        <v>28</v>
      </c>
      <c r="B7" s="3" t="s">
        <v>29</v>
      </c>
      <c r="C7" s="3" t="s">
        <v>30</v>
      </c>
      <c r="D7" s="3" t="s">
        <v>31</v>
      </c>
      <c r="E7" s="3">
        <v>2.2999999999999998</v>
      </c>
      <c r="F7" s="3">
        <v>9.9359999999999999</v>
      </c>
      <c r="G7" s="3">
        <v>5.093</v>
      </c>
      <c r="H7" s="3" t="s">
        <v>23</v>
      </c>
    </row>
    <row r="8" spans="1:8">
      <c r="B8" s="3" t="s">
        <v>29</v>
      </c>
      <c r="C8" s="3" t="s">
        <v>32</v>
      </c>
      <c r="D8" s="3" t="s">
        <v>33</v>
      </c>
      <c r="E8" s="3">
        <v>1</v>
      </c>
    </row>
    <row r="9" spans="1:8">
      <c r="B9" s="3" t="s">
        <v>29</v>
      </c>
      <c r="C9" s="3" t="s">
        <v>34</v>
      </c>
      <c r="D9" s="3" t="s">
        <v>35</v>
      </c>
      <c r="E9" s="3">
        <v>3.5</v>
      </c>
    </row>
    <row r="10" spans="1:8">
      <c r="B10" s="3" t="s">
        <v>29</v>
      </c>
      <c r="C10" s="3" t="s">
        <v>36</v>
      </c>
      <c r="D10" s="3" t="s">
        <v>37</v>
      </c>
      <c r="E10" s="3">
        <v>12</v>
      </c>
    </row>
    <row r="11" spans="1:8">
      <c r="B11" s="3" t="s">
        <v>29</v>
      </c>
      <c r="C11" s="3" t="s">
        <v>38</v>
      </c>
      <c r="D11" s="3" t="s">
        <v>39</v>
      </c>
      <c r="E11" s="3">
        <v>8.6</v>
      </c>
    </row>
    <row r="12" spans="1:8">
      <c r="B12" s="3" t="s">
        <v>29</v>
      </c>
      <c r="C12" s="3" t="s">
        <v>40</v>
      </c>
      <c r="D12" s="3" t="s">
        <v>41</v>
      </c>
      <c r="E12" s="3">
        <v>29</v>
      </c>
    </row>
    <row r="13" spans="1:8">
      <c r="B13" s="3" t="s">
        <v>29</v>
      </c>
      <c r="C13" s="3" t="s">
        <v>42</v>
      </c>
      <c r="D13" s="3" t="s">
        <v>43</v>
      </c>
      <c r="E13" s="3">
        <v>14</v>
      </c>
    </row>
    <row r="15" spans="1:8">
      <c r="A15" s="3" t="s">
        <v>44</v>
      </c>
      <c r="B15" s="3" t="s">
        <v>45</v>
      </c>
      <c r="C15" s="3" t="s">
        <v>46</v>
      </c>
      <c r="D15" s="3" t="s">
        <v>22</v>
      </c>
      <c r="E15" s="3">
        <v>0.33</v>
      </c>
      <c r="F15" s="3">
        <v>20.744</v>
      </c>
      <c r="G15" s="3">
        <v>16.878</v>
      </c>
      <c r="H15" s="3" t="s">
        <v>47</v>
      </c>
    </row>
    <row r="16" spans="1:8">
      <c r="B16" s="3" t="s">
        <v>45</v>
      </c>
      <c r="C16" s="3" t="s">
        <v>48</v>
      </c>
      <c r="D16" s="3" t="s">
        <v>49</v>
      </c>
      <c r="E16" s="3">
        <v>2.5</v>
      </c>
    </row>
    <row r="17" spans="1:8">
      <c r="B17" s="3" t="s">
        <v>45</v>
      </c>
      <c r="C17" s="3" t="s">
        <v>50</v>
      </c>
      <c r="D17" s="3" t="s">
        <v>51</v>
      </c>
      <c r="E17" s="3">
        <v>38.799999999999997</v>
      </c>
    </row>
    <row r="18" spans="1:8">
      <c r="B18" s="3" t="s">
        <v>45</v>
      </c>
      <c r="C18" s="3" t="s">
        <v>52</v>
      </c>
      <c r="D18" s="3" t="s">
        <v>22</v>
      </c>
      <c r="E18" s="3">
        <v>84.6</v>
      </c>
    </row>
    <row r="19" spans="1:8">
      <c r="B19" s="3" t="s">
        <v>45</v>
      </c>
      <c r="C19" s="3" t="s">
        <v>53</v>
      </c>
      <c r="D19" s="3" t="s">
        <v>26</v>
      </c>
      <c r="E19" s="3">
        <v>4.4999999999999998E-2</v>
      </c>
    </row>
    <row r="20" spans="1:8">
      <c r="B20" s="3" t="s">
        <v>45</v>
      </c>
      <c r="C20" s="3" t="s">
        <v>54</v>
      </c>
      <c r="D20" s="3" t="s">
        <v>22</v>
      </c>
      <c r="E20" s="3">
        <v>10</v>
      </c>
    </row>
    <row r="22" spans="1:8">
      <c r="A22" s="3" t="s">
        <v>55</v>
      </c>
      <c r="B22" s="3" t="s">
        <v>56</v>
      </c>
      <c r="C22" s="3" t="s">
        <v>57</v>
      </c>
      <c r="D22" s="3" t="s">
        <v>22</v>
      </c>
      <c r="E22" s="3">
        <v>83</v>
      </c>
      <c r="F22" s="3">
        <v>45.4</v>
      </c>
      <c r="G22" s="3">
        <v>38.997999999999998</v>
      </c>
      <c r="H22" s="3" t="s">
        <v>58</v>
      </c>
    </row>
    <row r="23" spans="1:8">
      <c r="B23" s="3" t="s">
        <v>56</v>
      </c>
      <c r="C23" s="3" t="s">
        <v>59</v>
      </c>
      <c r="D23" s="3" t="s">
        <v>22</v>
      </c>
      <c r="E23" s="3">
        <v>18</v>
      </c>
    </row>
    <row r="24" spans="1:8">
      <c r="B24" s="3" t="s">
        <v>56</v>
      </c>
      <c r="C24" s="3" t="s">
        <v>59</v>
      </c>
      <c r="D24" s="3" t="s">
        <v>22</v>
      </c>
      <c r="E24" s="3">
        <v>20</v>
      </c>
    </row>
    <row r="25" spans="1:8">
      <c r="B25" s="3" t="s">
        <v>56</v>
      </c>
      <c r="C25" s="3" t="s">
        <v>59</v>
      </c>
      <c r="D25" s="3" t="s">
        <v>22</v>
      </c>
      <c r="E25" s="3">
        <v>22</v>
      </c>
    </row>
    <row r="26" spans="1:8">
      <c r="B26" s="3" t="s">
        <v>56</v>
      </c>
      <c r="C26" s="3" t="s">
        <v>59</v>
      </c>
      <c r="D26" s="3" t="s">
        <v>22</v>
      </c>
      <c r="E26" s="3">
        <v>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828D-543D-453B-9936-24C60D9C75D0}">
  <dimension ref="A1:N45"/>
  <sheetViews>
    <sheetView topLeftCell="C1" workbookViewId="0">
      <selection activeCell="D8" sqref="D8"/>
    </sheetView>
  </sheetViews>
  <sheetFormatPr defaultRowHeight="14.45"/>
  <cols>
    <col min="1" max="1" width="16" customWidth="1"/>
    <col min="2" max="2" width="15.7109375" style="3" customWidth="1"/>
    <col min="3" max="3" width="20.7109375" style="3" customWidth="1"/>
    <col min="4" max="4" width="10.7109375" style="3" customWidth="1"/>
    <col min="5" max="5" width="11.42578125" style="3" customWidth="1"/>
    <col min="6" max="6" width="15.28515625" style="3" customWidth="1"/>
    <col min="7" max="8" width="13.7109375" style="3" customWidth="1"/>
    <col min="9" max="9" width="12" style="3" bestFit="1" customWidth="1"/>
    <col min="10" max="11" width="8.85546875" style="3"/>
    <col min="12" max="12" width="9.5703125" style="3" customWidth="1"/>
    <col min="13" max="14" width="8.85546875" style="3"/>
  </cols>
  <sheetData>
    <row r="1" spans="1:13">
      <c r="A1" s="1" t="s">
        <v>12</v>
      </c>
      <c r="B1" s="2" t="s">
        <v>17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K1" s="2" t="s">
        <v>67</v>
      </c>
      <c r="L1" s="3">
        <v>8.3144598E-3</v>
      </c>
      <c r="M1" s="2" t="s">
        <v>68</v>
      </c>
    </row>
    <row r="2" spans="1:13">
      <c r="A2" t="s">
        <v>19</v>
      </c>
      <c r="B2" s="3">
        <v>84.118300000000005</v>
      </c>
      <c r="C2" s="3" t="s">
        <v>69</v>
      </c>
      <c r="D2" s="3">
        <v>12.054556059999999</v>
      </c>
      <c r="E2" s="3">
        <v>6.7692035700000002</v>
      </c>
      <c r="F2" s="3">
        <v>-32.924210000000002</v>
      </c>
      <c r="G2" s="3">
        <v>-33.058230000000002</v>
      </c>
      <c r="H2" s="3">
        <v>-33.192239999999998</v>
      </c>
      <c r="I2" s="3">
        <v>-33.326250000000002</v>
      </c>
      <c r="K2" s="2" t="s">
        <v>70</v>
      </c>
      <c r="L2" s="3">
        <v>310.14999999999998</v>
      </c>
      <c r="M2" s="3">
        <f>L1*L2</f>
        <v>2.5787297069699999</v>
      </c>
    </row>
    <row r="3" spans="1:13">
      <c r="A3" t="s">
        <v>28</v>
      </c>
      <c r="B3" s="3">
        <v>9.9359999999999999</v>
      </c>
      <c r="C3" s="3" t="s">
        <v>71</v>
      </c>
      <c r="D3" s="3">
        <v>17.178340949999999</v>
      </c>
      <c r="E3" s="3">
        <v>7.9630569299999996</v>
      </c>
      <c r="F3" s="3">
        <v>-91.301959999999994</v>
      </c>
      <c r="G3" s="3">
        <v>-91.455110000000005</v>
      </c>
      <c r="H3" s="3">
        <v>-91.608270000000005</v>
      </c>
      <c r="I3" s="3">
        <v>-91.761430000000004</v>
      </c>
      <c r="K3" s="2" t="s">
        <v>72</v>
      </c>
      <c r="L3" s="3">
        <v>311.14999999999998</v>
      </c>
      <c r="M3" s="3">
        <f>L1*L3</f>
        <v>2.5870441667699997</v>
      </c>
    </row>
    <row r="4" spans="1:13">
      <c r="A4" t="s">
        <v>44</v>
      </c>
      <c r="B4" s="3">
        <v>20.744</v>
      </c>
      <c r="C4" s="3" t="s">
        <v>73</v>
      </c>
      <c r="D4" s="3">
        <v>0.35491857999999998</v>
      </c>
      <c r="E4" s="3">
        <v>8.2889533899999996</v>
      </c>
      <c r="F4" s="3">
        <v>-71.3262</v>
      </c>
      <c r="G4" s="3">
        <v>-71.527209999999997</v>
      </c>
      <c r="H4" s="3">
        <v>-71.728219999999993</v>
      </c>
      <c r="I4" s="3">
        <v>-71.929230000000004</v>
      </c>
      <c r="K4" s="2" t="s">
        <v>74</v>
      </c>
      <c r="L4" s="3">
        <v>312.14999999999998</v>
      </c>
      <c r="M4" s="3">
        <f>L1*L4</f>
        <v>2.5953586265699999</v>
      </c>
    </row>
    <row r="5" spans="1:13">
      <c r="A5" t="s">
        <v>55</v>
      </c>
      <c r="B5" s="3">
        <v>45.4</v>
      </c>
      <c r="C5" s="3" t="s">
        <v>75</v>
      </c>
      <c r="D5" s="3">
        <v>2.8844176699999999</v>
      </c>
      <c r="E5" s="3">
        <v>5.52325979</v>
      </c>
      <c r="F5" s="3">
        <v>-47.221400000000003</v>
      </c>
      <c r="G5" s="3">
        <v>-47.266080000000002</v>
      </c>
      <c r="H5" s="3">
        <v>-47.310749999999999</v>
      </c>
      <c r="I5" s="3">
        <v>-47.355420000000002</v>
      </c>
      <c r="K5" s="2" t="s">
        <v>76</v>
      </c>
      <c r="L5" s="3">
        <v>313.14999999999998</v>
      </c>
      <c r="M5" s="3">
        <f>L1*L5</f>
        <v>2.6036730863699997</v>
      </c>
    </row>
    <row r="6" spans="1:13">
      <c r="E6" s="2" t="s">
        <v>12</v>
      </c>
      <c r="F6" s="2" t="s">
        <v>77</v>
      </c>
      <c r="G6" s="2" t="s">
        <v>78</v>
      </c>
      <c r="H6" s="2" t="s">
        <v>79</v>
      </c>
      <c r="I6" s="2" t="s">
        <v>79</v>
      </c>
      <c r="K6" s="2"/>
    </row>
    <row r="7" spans="1:13">
      <c r="E7" s="2" t="s">
        <v>19</v>
      </c>
      <c r="F7" s="3">
        <f>EXP(F2/M2)</f>
        <v>2.8516636822879306E-6</v>
      </c>
      <c r="G7" s="3">
        <f>EXP(G2/M3)</f>
        <v>2.8211141274391253E-6</v>
      </c>
      <c r="H7" s="3">
        <f>EXP(H2/M4)</f>
        <v>2.7910952058980846E-6</v>
      </c>
      <c r="I7" s="3">
        <f>EXP(I2/M5)</f>
        <v>2.7615843857043176E-6</v>
      </c>
      <c r="K7" s="2"/>
    </row>
    <row r="8" spans="1:13">
      <c r="E8" s="2" t="s">
        <v>28</v>
      </c>
      <c r="F8" s="3">
        <f>EXP(F3/M2)</f>
        <v>4.2020497687539102E-16</v>
      </c>
      <c r="G8" s="3">
        <f>EXP(G3/M3)</f>
        <v>4.4378219747920241E-16</v>
      </c>
      <c r="H8" s="3">
        <f>EXP(H3/M4)</f>
        <v>4.6851659867020553E-16</v>
      </c>
      <c r="I8" s="3">
        <f>EXP(I3/M5)</f>
        <v>4.9445827269449126E-16</v>
      </c>
    </row>
    <row r="9" spans="1:13">
      <c r="E9" s="2" t="s">
        <v>44</v>
      </c>
      <c r="F9" s="3">
        <f>EXP(F4/M2)</f>
        <v>9.7198852412864796E-13</v>
      </c>
      <c r="G9" s="3">
        <f>EXP(H4/M3)</f>
        <v>9.0945069038336423E-13</v>
      </c>
      <c r="H9" s="3">
        <f>EXP(H4/M4)</f>
        <v>9.939264952149007E-13</v>
      </c>
      <c r="I9" s="3">
        <f>EXP(I4/M5)</f>
        <v>1.0049730197741712E-12</v>
      </c>
    </row>
    <row r="10" spans="1:13">
      <c r="E10" s="2" t="s">
        <v>55</v>
      </c>
      <c r="F10" s="3">
        <f>EXP(F5/M2)</f>
        <v>1.11493539053859E-8</v>
      </c>
      <c r="G10" s="3">
        <f>EXP(G5/M3)</f>
        <v>1.1622735614732164E-8</v>
      </c>
      <c r="H10" s="3">
        <f>EXP(H5/M4)</f>
        <v>1.211303536044801E-8</v>
      </c>
      <c r="I10" s="3">
        <f>EXP(I5/M5)</f>
        <v>1.2620687225929534E-8</v>
      </c>
    </row>
    <row r="11" spans="1:13">
      <c r="E11" s="2"/>
    </row>
    <row r="12" spans="1:13">
      <c r="E12" s="2" t="s">
        <v>12</v>
      </c>
      <c r="F12" s="2" t="s">
        <v>80</v>
      </c>
      <c r="G12" s="2" t="s">
        <v>81</v>
      </c>
      <c r="H12" s="2" t="s">
        <v>82</v>
      </c>
      <c r="I12" s="2" t="s">
        <v>83</v>
      </c>
    </row>
    <row r="13" spans="1:13">
      <c r="E13" s="2" t="s">
        <v>19</v>
      </c>
      <c r="F13" s="3">
        <f>1-F7</f>
        <v>0.9999971483363177</v>
      </c>
      <c r="G13" s="3">
        <f>1-G7</f>
        <v>0.99999717888587258</v>
      </c>
      <c r="H13" s="3">
        <f>1-H7</f>
        <v>0.99999720890479415</v>
      </c>
      <c r="I13" s="3">
        <f>1-I7</f>
        <v>0.99999723841561428</v>
      </c>
    </row>
    <row r="14" spans="1:13">
      <c r="E14" s="2" t="s">
        <v>28</v>
      </c>
      <c r="F14" s="3">
        <f>1-F8</f>
        <v>0.99999999999999956</v>
      </c>
      <c r="G14" s="3">
        <f>1-G8</f>
        <v>0.99999999999999956</v>
      </c>
      <c r="H14" s="3">
        <f>1-H8</f>
        <v>0.99999999999999956</v>
      </c>
      <c r="I14" s="3">
        <f>1-I8</f>
        <v>0.99999999999999956</v>
      </c>
    </row>
    <row r="15" spans="1:13">
      <c r="E15" s="2" t="s">
        <v>44</v>
      </c>
      <c r="F15" s="3">
        <f>1-F9</f>
        <v>0.999999999999028</v>
      </c>
      <c r="G15" s="3">
        <f>1-G9</f>
        <v>0.99999999999909051</v>
      </c>
      <c r="H15" s="3">
        <f>1-H9</f>
        <v>0.99999999999900613</v>
      </c>
      <c r="I15" s="3">
        <f>1-I9</f>
        <v>0.99999999999899503</v>
      </c>
    </row>
    <row r="16" spans="1:13">
      <c r="E16" s="2" t="s">
        <v>55</v>
      </c>
      <c r="F16" s="3">
        <f>1-F10</f>
        <v>0.99999998885064612</v>
      </c>
      <c r="G16" s="3">
        <f>1-G10</f>
        <v>0.99999998837726434</v>
      </c>
      <c r="H16" s="3">
        <f>1-H10</f>
        <v>0.99999998788696465</v>
      </c>
      <c r="I16" s="3">
        <f>1-I10</f>
        <v>0.99999998737931273</v>
      </c>
    </row>
    <row r="17" spans="1:9">
      <c r="E17" s="2"/>
    </row>
    <row r="18" spans="1:9">
      <c r="E18" s="2" t="s">
        <v>12</v>
      </c>
      <c r="F18" s="2" t="s">
        <v>84</v>
      </c>
      <c r="G18" s="2" t="s">
        <v>85</v>
      </c>
      <c r="H18" s="2" t="s">
        <v>86</v>
      </c>
      <c r="I18" s="2" t="s">
        <v>87</v>
      </c>
    </row>
    <row r="19" spans="1:9">
      <c r="E19" s="2" t="s">
        <v>19</v>
      </c>
      <c r="F19" s="3">
        <f>B2*F13</f>
        <v>84.118060122898882</v>
      </c>
      <c r="G19" s="3">
        <f>G13*B2</f>
        <v>84.118062692675494</v>
      </c>
      <c r="H19" s="3">
        <f>H13*B2</f>
        <v>84.118065217816152</v>
      </c>
      <c r="I19" s="3">
        <f>I13*B2</f>
        <v>84.118067700216173</v>
      </c>
    </row>
    <row r="20" spans="1:9">
      <c r="E20" s="2" t="s">
        <v>28</v>
      </c>
      <c r="F20" s="3">
        <f>B3*F14</f>
        <v>9.9359999999999964</v>
      </c>
      <c r="G20" s="3">
        <v>9.9359999999999964</v>
      </c>
      <c r="H20" s="3">
        <v>9.9359999999999964</v>
      </c>
      <c r="I20" s="3">
        <v>9.9359999999999964</v>
      </c>
    </row>
    <row r="21" spans="1:9">
      <c r="E21" s="2" t="s">
        <v>44</v>
      </c>
      <c r="F21" s="3">
        <v>20.744</v>
      </c>
      <c r="G21" s="3">
        <v>20.744</v>
      </c>
      <c r="H21" s="3">
        <v>20.744</v>
      </c>
      <c r="I21" s="3">
        <v>20.744</v>
      </c>
    </row>
    <row r="22" spans="1:9">
      <c r="E22" s="2" t="s">
        <v>55</v>
      </c>
      <c r="F22" s="3">
        <f>B5*F16</f>
        <v>45.39999949381933</v>
      </c>
      <c r="G22" s="3">
        <f>B5*G16</f>
        <v>45.399999472327799</v>
      </c>
      <c r="H22" s="3">
        <f>B5*H16</f>
        <v>45.399999450068194</v>
      </c>
      <c r="I22" s="3">
        <f>B5*I16</f>
        <v>45.399999427020795</v>
      </c>
    </row>
    <row r="28" spans="1:9">
      <c r="A28" s="1" t="s">
        <v>88</v>
      </c>
    </row>
    <row r="29" spans="1:9">
      <c r="D29" s="2" t="s">
        <v>89</v>
      </c>
    </row>
    <row r="30" spans="1:9">
      <c r="A30" s="1" t="s">
        <v>12</v>
      </c>
      <c r="B30" s="2" t="s">
        <v>17</v>
      </c>
      <c r="C30" s="2" t="s">
        <v>90</v>
      </c>
      <c r="D30" s="2" t="s">
        <v>70</v>
      </c>
      <c r="E30" s="2" t="s">
        <v>72</v>
      </c>
      <c r="F30" s="2" t="s">
        <v>74</v>
      </c>
      <c r="G30" s="2" t="s">
        <v>76</v>
      </c>
    </row>
    <row r="31" spans="1:9">
      <c r="A31" t="s">
        <v>19</v>
      </c>
      <c r="B31" s="3">
        <v>84.118300000000005</v>
      </c>
      <c r="C31" s="3">
        <f>12.05455606/3600</f>
        <v>3.3484877944444445E-3</v>
      </c>
      <c r="D31" s="3">
        <f>C31/F19</f>
        <v>3.9807002081981065E-5</v>
      </c>
      <c r="E31" s="3">
        <f>C31/G19</f>
        <v>3.9807000865891445E-5</v>
      </c>
      <c r="F31" s="3">
        <f>C31/H19</f>
        <v>3.9806999670924874E-5</v>
      </c>
      <c r="G31" s="3">
        <f>C31/I19</f>
        <v>3.9806998496184421E-5</v>
      </c>
    </row>
    <row r="32" spans="1:9">
      <c r="A32" t="s">
        <v>28</v>
      </c>
      <c r="B32" s="3">
        <v>9.9359999999999999</v>
      </c>
      <c r="C32" s="3">
        <f>17.17834095/3600</f>
        <v>4.771761375E-3</v>
      </c>
      <c r="D32" s="3">
        <f>C32/F20</f>
        <v>4.8024973580917892E-4</v>
      </c>
      <c r="E32" s="3">
        <f>C32/G20</f>
        <v>4.8024973580917892E-4</v>
      </c>
      <c r="F32" s="3">
        <f>C32/H20</f>
        <v>4.8024973580917892E-4</v>
      </c>
      <c r="G32" s="3">
        <f>C32/I20</f>
        <v>4.8024973580917892E-4</v>
      </c>
    </row>
    <row r="33" spans="1:7">
      <c r="A33" t="s">
        <v>44</v>
      </c>
      <c r="B33" s="3">
        <v>20.744</v>
      </c>
      <c r="C33" s="3">
        <f>0.35491858/3600</f>
        <v>9.8588494444444439E-5</v>
      </c>
      <c r="D33" s="3">
        <f>C33/F21</f>
        <v>4.7526269979003296E-6</v>
      </c>
      <c r="E33" s="3">
        <f>C33/G21</f>
        <v>4.7526269979003296E-6</v>
      </c>
      <c r="F33" s="3">
        <f>C33/H21</f>
        <v>4.7526269979003296E-6</v>
      </c>
      <c r="G33" s="3">
        <f>C33/I21</f>
        <v>4.7526269979003296E-6</v>
      </c>
    </row>
    <row r="34" spans="1:7">
      <c r="A34" t="s">
        <v>55</v>
      </c>
      <c r="B34" s="3">
        <v>45.4</v>
      </c>
      <c r="C34" s="3">
        <f>2.88441767/3600</f>
        <v>8.0122713055555557E-4</v>
      </c>
      <c r="D34" s="3">
        <f>C34/F22</f>
        <v>1.7648174878606179E-5</v>
      </c>
      <c r="E34" s="3">
        <f>C34/G22</f>
        <v>1.7648174886960502E-5</v>
      </c>
      <c r="F34" s="3">
        <f>C34/H22</f>
        <v>1.7648174895613397E-5</v>
      </c>
      <c r="G34" s="3">
        <f>C34/I22</f>
        <v>1.7648174904572529E-5</v>
      </c>
    </row>
    <row r="39" spans="1:7">
      <c r="A39" s="1" t="s">
        <v>91</v>
      </c>
    </row>
    <row r="40" spans="1:7">
      <c r="D40" s="2" t="s">
        <v>89</v>
      </c>
    </row>
    <row r="41" spans="1:7">
      <c r="A41" s="1" t="s">
        <v>12</v>
      </c>
      <c r="B41" s="2" t="s">
        <v>17</v>
      </c>
      <c r="C41" s="2" t="s">
        <v>62</v>
      </c>
      <c r="D41" s="2" t="s">
        <v>70</v>
      </c>
      <c r="E41" s="2" t="s">
        <v>72</v>
      </c>
      <c r="F41" s="2" t="s">
        <v>74</v>
      </c>
      <c r="G41" s="2" t="s">
        <v>76</v>
      </c>
    </row>
    <row r="42" spans="1:7">
      <c r="A42" t="s">
        <v>19</v>
      </c>
      <c r="B42" s="3">
        <v>84.118300000000005</v>
      </c>
      <c r="C42" s="3">
        <f>6.76920357/3600</f>
        <v>1.880334325E-3</v>
      </c>
      <c r="D42" s="3">
        <f>C42/F19</f>
        <v>2.235351507456042E-5</v>
      </c>
      <c r="E42" s="3">
        <f>C42/G19</f>
        <v>2.235351439166856E-5</v>
      </c>
      <c r="F42" s="3">
        <f>C42/H19</f>
        <v>2.2353513720638292E-5</v>
      </c>
      <c r="G42" s="3">
        <f>C42/I19</f>
        <v>2.2353513060965946E-5</v>
      </c>
    </row>
    <row r="43" spans="1:7">
      <c r="A43" t="s">
        <v>28</v>
      </c>
      <c r="B43" s="3">
        <v>9.9359999999999999</v>
      </c>
      <c r="C43" s="3">
        <f>7.96305693/3600</f>
        <v>2.2119602583333333E-3</v>
      </c>
      <c r="D43" s="3">
        <f>C43/F20</f>
        <v>2.2262079894659159E-4</v>
      </c>
      <c r="E43" s="3">
        <f>C43/G20</f>
        <v>2.2262079894659159E-4</v>
      </c>
      <c r="F43" s="3">
        <f>C43/H20</f>
        <v>2.2262079894659159E-4</v>
      </c>
      <c r="G43" s="3">
        <f>C43/I20</f>
        <v>2.2262079894659159E-4</v>
      </c>
    </row>
    <row r="44" spans="1:7">
      <c r="A44" t="s">
        <v>44</v>
      </c>
      <c r="B44" s="3">
        <v>20.744</v>
      </c>
      <c r="C44" s="3">
        <f>8.28895339/3600</f>
        <v>2.3024870527777776E-3</v>
      </c>
      <c r="D44" s="3">
        <f>C44/F21</f>
        <v>1.1099532649333675E-4</v>
      </c>
      <c r="E44" s="3">
        <f>C44/G21</f>
        <v>1.1099532649333675E-4</v>
      </c>
      <c r="F44" s="3">
        <f>C44/H21</f>
        <v>1.1099532649333675E-4</v>
      </c>
      <c r="G44" s="3">
        <f>C44/I21</f>
        <v>1.1099532649333675E-4</v>
      </c>
    </row>
    <row r="45" spans="1:7">
      <c r="A45" t="s">
        <v>55</v>
      </c>
      <c r="B45" s="3">
        <v>45.4</v>
      </c>
      <c r="C45" s="3">
        <f>5.52325979/3600</f>
        <v>1.5342388305555556E-3</v>
      </c>
      <c r="D45" s="3">
        <f>C45/F22</f>
        <v>3.3793807217209857E-5</v>
      </c>
      <c r="E45" s="3">
        <f>C45/G22</f>
        <v>3.3793807233207233E-5</v>
      </c>
      <c r="F45" s="3">
        <f>C45/H22</f>
        <v>3.3793807249776322E-5</v>
      </c>
      <c r="G45" s="3">
        <f>C45/I22</f>
        <v>3.3793807266931816E-5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Sunayana Malla</dc:creator>
  <cp:keywords/>
  <dc:description/>
  <cp:lastModifiedBy>Sunayana Malla</cp:lastModifiedBy>
  <cp:revision/>
  <dcterms:created xsi:type="dcterms:W3CDTF">2023-08-17T19:07:05Z</dcterms:created>
  <dcterms:modified xsi:type="dcterms:W3CDTF">2023-12-21T22:37:13Z</dcterms:modified>
  <cp:category/>
  <cp:contentStatus/>
</cp:coreProperties>
</file>