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aper_Files\P-ath_paper_REVIEWED\Second_Submission_to_Sci_Reps\"/>
    </mc:Choice>
  </mc:AlternateContent>
  <xr:revisionPtr revIDLastSave="0" documentId="13_ncr:1_{850DBB6E-FCEC-4382-8471-31A7E601F0DD}" xr6:coauthVersionLast="45" xr6:coauthVersionMax="45" xr10:uidLastSave="{00000000-0000-0000-0000-000000000000}"/>
  <bookViews>
    <workbookView xWindow="-24120" yWindow="-11760" windowWidth="24240" windowHeight="17640" tabRatio="744" firstSheet="2" activeTab="2" xr2:uid="{00000000-000D-0000-FFFF-FFFF00000000}"/>
  </bookViews>
  <sheets>
    <sheet name="Table_of_Contents" sheetId="49" r:id="rId1"/>
    <sheet name="GPR_Leaf" sheetId="89" r:id="rId2"/>
    <sheet name="Biomass_leaf" sheetId="36" r:id="rId3"/>
    <sheet name="Reaction_List_Leaf" sheetId="77" r:id="rId4"/>
    <sheet name="GPR_Root" sheetId="90" r:id="rId5"/>
    <sheet name="Biomass_Root_and_Stem" sheetId="37" r:id="rId6"/>
    <sheet name="Reaction_List_Root" sheetId="78" r:id="rId7"/>
    <sheet name="GPR_Seed" sheetId="92" r:id="rId8"/>
    <sheet name="Biomass_Seed" sheetId="35" r:id="rId9"/>
    <sheet name="Reaction_List_Seed" sheetId="80" r:id="rId10"/>
    <sheet name="Rxn_List_Seed" sheetId="88" r:id="rId11"/>
    <sheet name="GPR_Stem" sheetId="93" r:id="rId12"/>
    <sheet name="Reaction_List_Stem" sheetId="81" r:id="rId13"/>
    <sheet name="All_genes" sheetId="94" r:id="rId14"/>
    <sheet name="All_Paths_Reactions" sheetId="79" r:id="rId15"/>
    <sheet name="Parameter_Calculations" sheetId="63" r:id="rId16"/>
    <sheet name="Works_Cited" sheetId="82" r:id="rId17"/>
    <sheet name="Time_of_Stages" sheetId="83" r:id="rId18"/>
    <sheet name="Storage_Analysis" sheetId="84" r:id="rId19"/>
    <sheet name="Seed_Storage" sheetId="86" r:id="rId20"/>
  </sheets>
  <externalReferences>
    <externalReference r:id="rId21"/>
  </externalReferences>
  <definedNames>
    <definedName name="solver_adj" localSheetId="8" hidden="1">Biomass_Seed!$H$59</definedName>
    <definedName name="solver_adj" localSheetId="18" hidden="1">Storage_Analysis!$K$34,Storage_Analysis!$K$36</definedName>
    <definedName name="solver_cvg" localSheetId="8" hidden="1">0.0001</definedName>
    <definedName name="solver_cvg" localSheetId="18" hidden="1">0.0001</definedName>
    <definedName name="solver_drv" localSheetId="8" hidden="1">1</definedName>
    <definedName name="solver_drv" localSheetId="18" hidden="1">1</definedName>
    <definedName name="solver_eng" localSheetId="8" hidden="1">1</definedName>
    <definedName name="solver_eng" localSheetId="18" hidden="1">1</definedName>
    <definedName name="solver_est" localSheetId="8" hidden="1">1</definedName>
    <definedName name="solver_est" localSheetId="18" hidden="1">1</definedName>
    <definedName name="solver_itr" localSheetId="8" hidden="1">2147483647</definedName>
    <definedName name="solver_itr" localSheetId="18" hidden="1">2147483647</definedName>
    <definedName name="solver_mip" localSheetId="8" hidden="1">2147483647</definedName>
    <definedName name="solver_mip" localSheetId="18" hidden="1">2147483647</definedName>
    <definedName name="solver_mni" localSheetId="8" hidden="1">30</definedName>
    <definedName name="solver_mni" localSheetId="18" hidden="1">30</definedName>
    <definedName name="solver_mrt" localSheetId="8" hidden="1">0.075</definedName>
    <definedName name="solver_mrt" localSheetId="18" hidden="1">0.075</definedName>
    <definedName name="solver_msl" localSheetId="8" hidden="1">2</definedName>
    <definedName name="solver_msl" localSheetId="18" hidden="1">2</definedName>
    <definedName name="solver_neg" localSheetId="8" hidden="1">1</definedName>
    <definedName name="solver_neg" localSheetId="18" hidden="1">1</definedName>
    <definedName name="solver_nod" localSheetId="8" hidden="1">2147483647</definedName>
    <definedName name="solver_nod" localSheetId="18" hidden="1">2147483647</definedName>
    <definedName name="solver_num" localSheetId="8" hidden="1">0</definedName>
    <definedName name="solver_num" localSheetId="18" hidden="1">0</definedName>
    <definedName name="solver_nwt" localSheetId="8" hidden="1">1</definedName>
    <definedName name="solver_nwt" localSheetId="18" hidden="1">1</definedName>
    <definedName name="solver_opt" localSheetId="8" hidden="1">Biomass_Seed!$I$59</definedName>
    <definedName name="solver_opt" localSheetId="18" hidden="1">Storage_Analysis!$O$40</definedName>
    <definedName name="solver_pre" localSheetId="8" hidden="1">0.000001</definedName>
    <definedName name="solver_pre" localSheetId="18" hidden="1">0.000001</definedName>
    <definedName name="solver_rbv" localSheetId="8" hidden="1">1</definedName>
    <definedName name="solver_rbv" localSheetId="18" hidden="1">1</definedName>
    <definedName name="solver_rlx" localSheetId="8" hidden="1">2</definedName>
    <definedName name="solver_rlx" localSheetId="18" hidden="1">2</definedName>
    <definedName name="solver_rsd" localSheetId="8" hidden="1">0</definedName>
    <definedName name="solver_rsd" localSheetId="18" hidden="1">0</definedName>
    <definedName name="solver_scl" localSheetId="8" hidden="1">1</definedName>
    <definedName name="solver_scl" localSheetId="18" hidden="1">1</definedName>
    <definedName name="solver_sho" localSheetId="8" hidden="1">2</definedName>
    <definedName name="solver_sho" localSheetId="18" hidden="1">2</definedName>
    <definedName name="solver_ssz" localSheetId="8" hidden="1">100</definedName>
    <definedName name="solver_ssz" localSheetId="18" hidden="1">100</definedName>
    <definedName name="solver_tim" localSheetId="8" hidden="1">2147483647</definedName>
    <definedName name="solver_tim" localSheetId="18" hidden="1">2147483647</definedName>
    <definedName name="solver_tol" localSheetId="8" hidden="1">0.01</definedName>
    <definedName name="solver_tol" localSheetId="18" hidden="1">0.01</definedName>
    <definedName name="solver_typ" localSheetId="8" hidden="1">3</definedName>
    <definedName name="solver_typ" localSheetId="18" hidden="1">2</definedName>
    <definedName name="solver_val" localSheetId="8" hidden="1">0.3566</definedName>
    <definedName name="solver_val" localSheetId="18" hidden="1">0</definedName>
    <definedName name="solver_ver" localSheetId="8" hidden="1">3</definedName>
    <definedName name="solver_ver" localSheetId="18"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0" i="36" l="1"/>
  <c r="C2" i="94" l="1"/>
  <c r="R2" i="93"/>
  <c r="R2" i="92"/>
  <c r="R2" i="90"/>
  <c r="W2" i="89" l="1"/>
  <c r="K6" i="93"/>
  <c r="K5" i="93"/>
  <c r="K4" i="93"/>
  <c r="K3" i="93"/>
  <c r="K6" i="92"/>
  <c r="K5" i="92"/>
  <c r="K4" i="92"/>
  <c r="K3" i="92"/>
  <c r="K3" i="90"/>
  <c r="K4" i="90"/>
  <c r="K5" i="90"/>
  <c r="K6" i="90"/>
  <c r="K5" i="89"/>
  <c r="K4" i="89"/>
  <c r="K3" i="89"/>
  <c r="K2" i="89"/>
  <c r="C23" i="63" l="1"/>
  <c r="L325" i="63"/>
  <c r="M318" i="63"/>
  <c r="M326" i="63" s="1"/>
  <c r="L317" i="63"/>
  <c r="H32" i="86"/>
  <c r="H33" i="86" s="1"/>
  <c r="H35" i="86" s="1"/>
  <c r="O282" i="63"/>
  <c r="Q282" i="63" s="1"/>
  <c r="M285" i="63" s="1"/>
  <c r="O283" i="63"/>
  <c r="Q283" i="63" s="1"/>
  <c r="G225" i="63"/>
  <c r="I310" i="63" l="1"/>
  <c r="B83" i="63"/>
  <c r="L318" i="63"/>
  <c r="M308" i="63"/>
  <c r="G329" i="63"/>
  <c r="H329" i="63" s="1"/>
  <c r="G330" i="63"/>
  <c r="H328" i="63" s="1"/>
  <c r="F331" i="63"/>
  <c r="G327" i="63" s="1"/>
  <c r="H327" i="63" s="1"/>
  <c r="H330" i="63" l="1"/>
  <c r="L326" i="63"/>
  <c r="L327" i="63" s="1"/>
  <c r="L319" i="63"/>
  <c r="L320" i="63" s="1"/>
  <c r="E321" i="63"/>
  <c r="H331" i="63" l="1"/>
  <c r="I327" i="63" l="1"/>
  <c r="I328" i="63"/>
  <c r="I329" i="63"/>
  <c r="I330" i="63"/>
  <c r="G48" i="86"/>
  <c r="C4" i="86" s="1"/>
  <c r="D4" i="86" s="1"/>
  <c r="E4" i="86" s="1"/>
  <c r="G4" i="86" s="1"/>
  <c r="H4" i="86" s="1"/>
  <c r="C22" i="86"/>
  <c r="D22" i="86" s="1"/>
  <c r="E22" i="86" s="1"/>
  <c r="G22" i="86" s="1"/>
  <c r="H22" i="86" s="1"/>
  <c r="C21" i="86"/>
  <c r="D21" i="86" s="1"/>
  <c r="E21" i="86" s="1"/>
  <c r="G21" i="86" s="1"/>
  <c r="H21" i="86" s="1"/>
  <c r="C20" i="86"/>
  <c r="D20" i="86" s="1"/>
  <c r="E20" i="86" s="1"/>
  <c r="G20" i="86" s="1"/>
  <c r="H20" i="86" s="1"/>
  <c r="C19" i="86"/>
  <c r="D19" i="86" s="1"/>
  <c r="E19" i="86" s="1"/>
  <c r="G19" i="86" s="1"/>
  <c r="H19" i="86" s="1"/>
  <c r="C18" i="86"/>
  <c r="D18" i="86" s="1"/>
  <c r="E18" i="86" s="1"/>
  <c r="G18" i="86" s="1"/>
  <c r="H18" i="86" s="1"/>
  <c r="C17" i="86"/>
  <c r="D17" i="86" s="1"/>
  <c r="E17" i="86" s="1"/>
  <c r="G17" i="86" s="1"/>
  <c r="H17" i="86" s="1"/>
  <c r="C16" i="86"/>
  <c r="D16" i="86" s="1"/>
  <c r="E16" i="86" s="1"/>
  <c r="G16" i="86" s="1"/>
  <c r="H16" i="86" s="1"/>
  <c r="C15" i="86"/>
  <c r="D15" i="86" s="1"/>
  <c r="E15" i="86" s="1"/>
  <c r="G15" i="86" s="1"/>
  <c r="H15" i="86" s="1"/>
  <c r="C14" i="86"/>
  <c r="D14" i="86" s="1"/>
  <c r="E14" i="86" s="1"/>
  <c r="G14" i="86" s="1"/>
  <c r="H14" i="86" s="1"/>
  <c r="C13" i="86"/>
  <c r="D13" i="86" s="1"/>
  <c r="E13" i="86" s="1"/>
  <c r="G13" i="86" s="1"/>
  <c r="H13" i="86" s="1"/>
  <c r="D12" i="86"/>
  <c r="E12" i="86" s="1"/>
  <c r="C11" i="86"/>
  <c r="D11" i="86" s="1"/>
  <c r="E11" i="86" s="1"/>
  <c r="G11" i="86" s="1"/>
  <c r="H11" i="86" s="1"/>
  <c r="C10" i="86"/>
  <c r="D10" i="86" s="1"/>
  <c r="E10" i="86" s="1"/>
  <c r="G10" i="86" s="1"/>
  <c r="H10" i="86" s="1"/>
  <c r="C9" i="86"/>
  <c r="D9" i="86" s="1"/>
  <c r="E9" i="86" s="1"/>
  <c r="G9" i="86" s="1"/>
  <c r="H9" i="86" s="1"/>
  <c r="C8" i="86"/>
  <c r="D8" i="86" s="1"/>
  <c r="E8" i="86" s="1"/>
  <c r="G8" i="86" s="1"/>
  <c r="H8" i="86" s="1"/>
  <c r="C7" i="86"/>
  <c r="D7" i="86" s="1"/>
  <c r="E7" i="86" s="1"/>
  <c r="G7" i="86" s="1"/>
  <c r="H7" i="86" s="1"/>
  <c r="C6" i="86"/>
  <c r="D6" i="86" s="1"/>
  <c r="E6" i="86" s="1"/>
  <c r="G6" i="86" s="1"/>
  <c r="H6" i="86" s="1"/>
  <c r="C5" i="86"/>
  <c r="D5" i="86" s="1"/>
  <c r="D3" i="86"/>
  <c r="E3" i="86" s="1"/>
  <c r="D2" i="86"/>
  <c r="K35" i="84"/>
  <c r="K233" i="84" s="1"/>
  <c r="L233" i="84" s="1"/>
  <c r="J26" i="84"/>
  <c r="K25" i="84"/>
  <c r="AE20" i="84"/>
  <c r="AD262" i="84" s="1"/>
  <c r="X20" i="84"/>
  <c r="X153" i="84" s="1"/>
  <c r="W15" i="84"/>
  <c r="X15" i="84" s="1"/>
  <c r="Y15" i="84" s="1"/>
  <c r="W14" i="84"/>
  <c r="X14" i="84" s="1"/>
  <c r="W13" i="84"/>
  <c r="X13" i="84" s="1"/>
  <c r="Y13" i="84" s="1"/>
  <c r="W12" i="84"/>
  <c r="X12" i="84" s="1"/>
  <c r="W11" i="84"/>
  <c r="X11" i="84" s="1"/>
  <c r="Y11" i="84" s="1"/>
  <c r="W10" i="84"/>
  <c r="X10" i="84" s="1"/>
  <c r="Y10" i="84" s="1"/>
  <c r="L10" i="84"/>
  <c r="M10" i="84" s="1"/>
  <c r="N10" i="84" s="1"/>
  <c r="W9" i="84"/>
  <c r="X9" i="84" s="1"/>
  <c r="Y9" i="84" s="1"/>
  <c r="L9" i="84"/>
  <c r="M9" i="84" s="1"/>
  <c r="N9" i="84" s="1"/>
  <c r="W8" i="84"/>
  <c r="X8" i="84" s="1"/>
  <c r="Y8" i="84" s="1"/>
  <c r="Z7" i="84" s="1"/>
  <c r="L8" i="84"/>
  <c r="M8" i="84" s="1"/>
  <c r="N8" i="84" s="1"/>
  <c r="W7" i="84"/>
  <c r="X7" i="84" s="1"/>
  <c r="L7" i="84"/>
  <c r="M7" i="84" s="1"/>
  <c r="N7" i="84" s="1"/>
  <c r="W6" i="84"/>
  <c r="X6" i="84" s="1"/>
  <c r="Y6" i="84" s="1"/>
  <c r="L6" i="84"/>
  <c r="M6" i="84" s="1"/>
  <c r="N6" i="84" s="1"/>
  <c r="L5" i="84"/>
  <c r="M5" i="84" s="1"/>
  <c r="N5" i="84" s="1"/>
  <c r="L4" i="84"/>
  <c r="M4" i="84" s="1"/>
  <c r="N4" i="84" s="1"/>
  <c r="L3" i="84"/>
  <c r="M3" i="84" s="1"/>
  <c r="N3" i="84" s="1"/>
  <c r="C4" i="83"/>
  <c r="E5" i="86" l="1"/>
  <c r="G5" i="86" s="1"/>
  <c r="H5" i="86" s="1"/>
  <c r="E2" i="86"/>
  <c r="G2" i="86" s="1"/>
  <c r="H2" i="86" s="1"/>
  <c r="X30" i="84"/>
  <c r="X37" i="84"/>
  <c r="X44" i="84"/>
  <c r="AD52" i="84"/>
  <c r="X61" i="84"/>
  <c r="AD70" i="84"/>
  <c r="X80" i="84"/>
  <c r="AD85" i="84"/>
  <c r="AD92" i="84"/>
  <c r="AD99" i="84"/>
  <c r="AD105" i="84"/>
  <c r="X122" i="84"/>
  <c r="X154" i="84"/>
  <c r="AD195" i="84"/>
  <c r="AD254" i="84"/>
  <c r="AD29" i="84"/>
  <c r="X69" i="84"/>
  <c r="AD104" i="84"/>
  <c r="AD30" i="84"/>
  <c r="AD37" i="84"/>
  <c r="AD45" i="84"/>
  <c r="AD62" i="84"/>
  <c r="X71" i="84"/>
  <c r="AD80" i="84"/>
  <c r="AD86" i="84"/>
  <c r="AD93" i="84"/>
  <c r="X100" i="84"/>
  <c r="AD107" i="84"/>
  <c r="AD123" i="84"/>
  <c r="X157" i="84"/>
  <c r="AD197" i="84"/>
  <c r="AD261" i="84"/>
  <c r="X27" i="84"/>
  <c r="AD43" i="84"/>
  <c r="X79" i="84"/>
  <c r="AD91" i="84"/>
  <c r="AD141" i="84"/>
  <c r="AD54" i="84"/>
  <c r="AD100" i="84"/>
  <c r="AD263" i="84"/>
  <c r="AD35" i="84"/>
  <c r="AD60" i="84"/>
  <c r="AD84" i="84"/>
  <c r="AD121" i="84"/>
  <c r="AD193" i="84"/>
  <c r="AE12" i="84"/>
  <c r="AD46" i="84"/>
  <c r="O4" i="84"/>
  <c r="P4" i="84" s="1"/>
  <c r="AD33" i="84"/>
  <c r="AD38" i="84"/>
  <c r="K47" i="84"/>
  <c r="L47" i="84" s="1"/>
  <c r="X55" i="84"/>
  <c r="AD64" i="84"/>
  <c r="AD74" i="84"/>
  <c r="X82" i="84"/>
  <c r="X88" i="84"/>
  <c r="AD95" i="84"/>
  <c r="AD101" i="84"/>
  <c r="AD114" i="84"/>
  <c r="X131" i="84"/>
  <c r="AD165" i="84"/>
  <c r="X225" i="84"/>
  <c r="Y12" i="84"/>
  <c r="Z12" i="84" s="1"/>
  <c r="X32" i="84"/>
  <c r="X38" i="84"/>
  <c r="X63" i="84"/>
  <c r="AD72" i="84"/>
  <c r="AD81" i="84"/>
  <c r="AD94" i="84"/>
  <c r="AD108" i="84"/>
  <c r="AD125" i="84"/>
  <c r="AD163" i="84"/>
  <c r="X211" i="84"/>
  <c r="X26" i="84"/>
  <c r="X34" i="84"/>
  <c r="AD39" i="84"/>
  <c r="X47" i="84"/>
  <c r="AD56" i="84"/>
  <c r="AD66" i="84"/>
  <c r="X75" i="84"/>
  <c r="AD82" i="84"/>
  <c r="AD88" i="84"/>
  <c r="X96" i="84"/>
  <c r="AD102" i="84"/>
  <c r="AD115" i="84"/>
  <c r="X135" i="84"/>
  <c r="AD177" i="84"/>
  <c r="AD247" i="84"/>
  <c r="X51" i="84"/>
  <c r="AD98" i="84"/>
  <c r="AD252" i="84"/>
  <c r="X53" i="84"/>
  <c r="X25" i="84"/>
  <c r="AD87" i="84"/>
  <c r="AD26" i="84"/>
  <c r="AD34" i="84"/>
  <c r="X40" i="84"/>
  <c r="AD48" i="84"/>
  <c r="AD58" i="84"/>
  <c r="X67" i="84"/>
  <c r="AD76" i="84"/>
  <c r="AD83" i="84"/>
  <c r="AD89" i="84"/>
  <c r="AD96" i="84"/>
  <c r="AD103" i="84"/>
  <c r="AD116" i="84"/>
  <c r="AD137" i="84"/>
  <c r="AD179" i="84"/>
  <c r="AD249" i="84"/>
  <c r="AD41" i="84"/>
  <c r="AD50" i="84"/>
  <c r="X59" i="84"/>
  <c r="AD68" i="84"/>
  <c r="AD78" i="84"/>
  <c r="X84" i="84"/>
  <c r="AD90" i="84"/>
  <c r="AD97" i="84"/>
  <c r="X104" i="84"/>
  <c r="AD120" i="84"/>
  <c r="AD139" i="84"/>
  <c r="AD181" i="84"/>
  <c r="AD250" i="84"/>
  <c r="Z9" i="84"/>
  <c r="O5" i="84"/>
  <c r="P5" i="84" s="1"/>
  <c r="AE7" i="84"/>
  <c r="AA7" i="84" s="1"/>
  <c r="Y45" i="84" s="1"/>
  <c r="Y7" i="84"/>
  <c r="Z6" i="84" s="1"/>
  <c r="O7" i="84"/>
  <c r="P7" i="84" s="1"/>
  <c r="Y14" i="84"/>
  <c r="AE14" i="84"/>
  <c r="O9" i="84"/>
  <c r="P9" i="84" s="1"/>
  <c r="AB7" i="84"/>
  <c r="O10" i="84"/>
  <c r="P10" i="84" s="1"/>
  <c r="O3" i="84"/>
  <c r="P3" i="84" s="1"/>
  <c r="O6" i="84"/>
  <c r="P6" i="84" s="1"/>
  <c r="K79" i="84"/>
  <c r="L79" i="84" s="1"/>
  <c r="K85" i="84"/>
  <c r="L85" i="84" s="1"/>
  <c r="K147" i="84"/>
  <c r="L147" i="84" s="1"/>
  <c r="K42" i="84"/>
  <c r="L42" i="84" s="1"/>
  <c r="K45" i="84"/>
  <c r="L45" i="84" s="1"/>
  <c r="K57" i="84"/>
  <c r="L57" i="84" s="1"/>
  <c r="K60" i="84"/>
  <c r="L60" i="84" s="1"/>
  <c r="K73" i="84"/>
  <c r="L73" i="84" s="1"/>
  <c r="K76" i="84"/>
  <c r="L76" i="84" s="1"/>
  <c r="K95" i="84"/>
  <c r="L95" i="84" s="1"/>
  <c r="X98" i="84"/>
  <c r="K132" i="84"/>
  <c r="L132" i="84" s="1"/>
  <c r="K141" i="84"/>
  <c r="L141" i="84" s="1"/>
  <c r="X148" i="84"/>
  <c r="X158" i="84"/>
  <c r="X213" i="84"/>
  <c r="X227" i="84"/>
  <c r="K63" i="84"/>
  <c r="L63" i="84" s="1"/>
  <c r="K101" i="84"/>
  <c r="L101" i="84" s="1"/>
  <c r="K240" i="84"/>
  <c r="K51" i="84"/>
  <c r="L51" i="84" s="1"/>
  <c r="K67" i="84"/>
  <c r="L67" i="84" s="1"/>
  <c r="K70" i="84"/>
  <c r="L70" i="84" s="1"/>
  <c r="K89" i="84"/>
  <c r="L89" i="84" s="1"/>
  <c r="X92" i="84"/>
  <c r="K105" i="84"/>
  <c r="L105" i="84" s="1"/>
  <c r="K125" i="84"/>
  <c r="L125" i="84" s="1"/>
  <c r="X133" i="84"/>
  <c r="X149" i="84"/>
  <c r="K160" i="84"/>
  <c r="K201" i="84"/>
  <c r="L201" i="84" s="1"/>
  <c r="K215" i="84"/>
  <c r="L215" i="84" s="1"/>
  <c r="X229" i="84"/>
  <c r="K50" i="84"/>
  <c r="L50" i="84" s="1"/>
  <c r="K66" i="84"/>
  <c r="L66" i="84" s="1"/>
  <c r="K54" i="84"/>
  <c r="L54" i="84" s="1"/>
  <c r="AE9" i="84"/>
  <c r="X28" i="84"/>
  <c r="X42" i="84"/>
  <c r="K48" i="84"/>
  <c r="L48" i="84" s="1"/>
  <c r="X57" i="84"/>
  <c r="K61" i="84"/>
  <c r="L61" i="84" s="1"/>
  <c r="K64" i="84"/>
  <c r="L64" i="84" s="1"/>
  <c r="X73" i="84"/>
  <c r="K77" i="84"/>
  <c r="L77" i="84" s="1"/>
  <c r="K80" i="84"/>
  <c r="K83" i="84"/>
  <c r="L83" i="84" s="1"/>
  <c r="X86" i="84"/>
  <c r="K99" i="84"/>
  <c r="L99" i="84" s="1"/>
  <c r="X102" i="84"/>
  <c r="X134" i="84"/>
  <c r="K143" i="84"/>
  <c r="L143" i="84" s="1"/>
  <c r="X150" i="84"/>
  <c r="K203" i="84"/>
  <c r="L203" i="84" s="1"/>
  <c r="K217" i="84"/>
  <c r="L217" i="84" s="1"/>
  <c r="K231" i="84"/>
  <c r="L231" i="84" s="1"/>
  <c r="K43" i="84"/>
  <c r="L43" i="84" s="1"/>
  <c r="K55" i="84"/>
  <c r="L55" i="84" s="1"/>
  <c r="K93" i="84"/>
  <c r="L93" i="84" s="1"/>
  <c r="K112" i="84"/>
  <c r="L112" i="84" s="1"/>
  <c r="K144" i="84"/>
  <c r="L144" i="84" s="1"/>
  <c r="K152" i="84"/>
  <c r="L152" i="84" s="1"/>
  <c r="K204" i="84"/>
  <c r="L204" i="84" s="1"/>
  <c r="K219" i="84"/>
  <c r="L219" i="84" s="1"/>
  <c r="K277" i="84"/>
  <c r="L277" i="84" s="1"/>
  <c r="K273" i="84"/>
  <c r="L273" i="84" s="1"/>
  <c r="K269" i="84"/>
  <c r="L269" i="84" s="1"/>
  <c r="K200" i="84"/>
  <c r="K198" i="84"/>
  <c r="L198" i="84" s="1"/>
  <c r="K196" i="84"/>
  <c r="L196" i="84" s="1"/>
  <c r="K194" i="84"/>
  <c r="L194" i="84" s="1"/>
  <c r="K192" i="84"/>
  <c r="L192" i="84" s="1"/>
  <c r="K190" i="84"/>
  <c r="L190" i="84" s="1"/>
  <c r="K188" i="84"/>
  <c r="L188" i="84" s="1"/>
  <c r="K186" i="84"/>
  <c r="L186" i="84" s="1"/>
  <c r="K184" i="84"/>
  <c r="L184" i="84" s="1"/>
  <c r="K182" i="84"/>
  <c r="L182" i="84" s="1"/>
  <c r="K180" i="84"/>
  <c r="L180" i="84" s="1"/>
  <c r="K178" i="84"/>
  <c r="L178" i="84" s="1"/>
  <c r="K176" i="84"/>
  <c r="L176" i="84" s="1"/>
  <c r="K174" i="84"/>
  <c r="L174" i="84" s="1"/>
  <c r="K172" i="84"/>
  <c r="L172" i="84" s="1"/>
  <c r="K170" i="84"/>
  <c r="L170" i="84" s="1"/>
  <c r="K168" i="84"/>
  <c r="L168" i="84" s="1"/>
  <c r="K166" i="84"/>
  <c r="L166" i="84" s="1"/>
  <c r="K164" i="84"/>
  <c r="L164" i="84" s="1"/>
  <c r="K162" i="84"/>
  <c r="L162" i="84" s="1"/>
  <c r="K280" i="84"/>
  <c r="K276" i="84"/>
  <c r="L276" i="84" s="1"/>
  <c r="K272" i="84"/>
  <c r="L272" i="84" s="1"/>
  <c r="K268" i="84"/>
  <c r="L268" i="84" s="1"/>
  <c r="K264" i="84"/>
  <c r="L264" i="84" s="1"/>
  <c r="K262" i="84"/>
  <c r="L262" i="84" s="1"/>
  <c r="K260" i="84"/>
  <c r="L260" i="84" s="1"/>
  <c r="K258" i="84"/>
  <c r="L258" i="84" s="1"/>
  <c r="K256" i="84"/>
  <c r="L256" i="84" s="1"/>
  <c r="K254" i="84"/>
  <c r="L254" i="84" s="1"/>
  <c r="K252" i="84"/>
  <c r="L252" i="84" s="1"/>
  <c r="K250" i="84"/>
  <c r="L250" i="84" s="1"/>
  <c r="K248" i="84"/>
  <c r="L248" i="84" s="1"/>
  <c r="K246" i="84"/>
  <c r="L246" i="84" s="1"/>
  <c r="K245" i="84"/>
  <c r="L245" i="84" s="1"/>
  <c r="K243" i="84"/>
  <c r="L243" i="84" s="1"/>
  <c r="K241" i="84"/>
  <c r="L241" i="84" s="1"/>
  <c r="K279" i="84"/>
  <c r="L279" i="84" s="1"/>
  <c r="K275" i="84"/>
  <c r="L275" i="84" s="1"/>
  <c r="K271" i="84"/>
  <c r="L271" i="84" s="1"/>
  <c r="K267" i="84"/>
  <c r="L267" i="84" s="1"/>
  <c r="K199" i="84"/>
  <c r="L199" i="84" s="1"/>
  <c r="K197" i="84"/>
  <c r="L197" i="84" s="1"/>
  <c r="K195" i="84"/>
  <c r="L195" i="84" s="1"/>
  <c r="K193" i="84"/>
  <c r="L193" i="84" s="1"/>
  <c r="K191" i="84"/>
  <c r="L191" i="84" s="1"/>
  <c r="K189" i="84"/>
  <c r="L189" i="84" s="1"/>
  <c r="K187" i="84"/>
  <c r="L187" i="84" s="1"/>
  <c r="K185" i="84"/>
  <c r="L185" i="84" s="1"/>
  <c r="K183" i="84"/>
  <c r="L183" i="84" s="1"/>
  <c r="K181" i="84"/>
  <c r="L181" i="84" s="1"/>
  <c r="K179" i="84"/>
  <c r="L179" i="84" s="1"/>
  <c r="K177" i="84"/>
  <c r="L177" i="84" s="1"/>
  <c r="K175" i="84"/>
  <c r="L175" i="84" s="1"/>
  <c r="K173" i="84"/>
  <c r="L173" i="84" s="1"/>
  <c r="K171" i="84"/>
  <c r="L171" i="84" s="1"/>
  <c r="K169" i="84"/>
  <c r="L169" i="84" s="1"/>
  <c r="K167" i="84"/>
  <c r="L167" i="84" s="1"/>
  <c r="K165" i="84"/>
  <c r="L165" i="84" s="1"/>
  <c r="K163" i="84"/>
  <c r="L163" i="84" s="1"/>
  <c r="K161" i="84"/>
  <c r="L161" i="84" s="1"/>
  <c r="K159" i="84"/>
  <c r="L159" i="84" s="1"/>
  <c r="K157" i="84"/>
  <c r="L157" i="84" s="1"/>
  <c r="K155" i="84"/>
  <c r="L155" i="84" s="1"/>
  <c r="K153" i="84"/>
  <c r="L153" i="84" s="1"/>
  <c r="K151" i="84"/>
  <c r="L151" i="84" s="1"/>
  <c r="K278" i="84"/>
  <c r="L278" i="84" s="1"/>
  <c r="K274" i="84"/>
  <c r="L274" i="84" s="1"/>
  <c r="K270" i="84"/>
  <c r="L270" i="84" s="1"/>
  <c r="K266" i="84"/>
  <c r="L266" i="84" s="1"/>
  <c r="K265" i="84"/>
  <c r="L265" i="84" s="1"/>
  <c r="K263" i="84"/>
  <c r="L263" i="84" s="1"/>
  <c r="K261" i="84"/>
  <c r="L261" i="84" s="1"/>
  <c r="K259" i="84"/>
  <c r="L259" i="84" s="1"/>
  <c r="K257" i="84"/>
  <c r="L257" i="84" s="1"/>
  <c r="K255" i="84"/>
  <c r="L255" i="84" s="1"/>
  <c r="K253" i="84"/>
  <c r="L253" i="84" s="1"/>
  <c r="K251" i="84"/>
  <c r="L251" i="84" s="1"/>
  <c r="K249" i="84"/>
  <c r="L249" i="84" s="1"/>
  <c r="K247" i="84"/>
  <c r="L247" i="84" s="1"/>
  <c r="K244" i="84"/>
  <c r="L244" i="84" s="1"/>
  <c r="K242" i="84"/>
  <c r="L242" i="84" s="1"/>
  <c r="K237" i="84"/>
  <c r="L237" i="84" s="1"/>
  <c r="K226" i="84"/>
  <c r="L226" i="84" s="1"/>
  <c r="K221" i="84"/>
  <c r="L221" i="84" s="1"/>
  <c r="K210" i="84"/>
  <c r="L210" i="84" s="1"/>
  <c r="K205" i="84"/>
  <c r="L205" i="84" s="1"/>
  <c r="K142" i="84"/>
  <c r="L142" i="84" s="1"/>
  <c r="K139" i="84"/>
  <c r="L139" i="84" s="1"/>
  <c r="K126" i="84"/>
  <c r="L126" i="84" s="1"/>
  <c r="K123" i="84"/>
  <c r="L123" i="84" s="1"/>
  <c r="K115" i="84"/>
  <c r="L115" i="84" s="1"/>
  <c r="K230" i="84"/>
  <c r="L230" i="84" s="1"/>
  <c r="K225" i="84"/>
  <c r="L225" i="84" s="1"/>
  <c r="K214" i="84"/>
  <c r="L214" i="84" s="1"/>
  <c r="K209" i="84"/>
  <c r="L209" i="84" s="1"/>
  <c r="K158" i="84"/>
  <c r="L158" i="84" s="1"/>
  <c r="K154" i="84"/>
  <c r="L154" i="84" s="1"/>
  <c r="K150" i="84"/>
  <c r="L150" i="84" s="1"/>
  <c r="K138" i="84"/>
  <c r="L138" i="84" s="1"/>
  <c r="K135" i="84"/>
  <c r="L135" i="84" s="1"/>
  <c r="K122" i="84"/>
  <c r="L122" i="84" s="1"/>
  <c r="K117" i="84"/>
  <c r="L117" i="84" s="1"/>
  <c r="K109" i="84"/>
  <c r="L109" i="84" s="1"/>
  <c r="K234" i="84"/>
  <c r="L234" i="84" s="1"/>
  <c r="K229" i="84"/>
  <c r="L229" i="84" s="1"/>
  <c r="K218" i="84"/>
  <c r="L218" i="84" s="1"/>
  <c r="K213" i="84"/>
  <c r="L213" i="84" s="1"/>
  <c r="K202" i="84"/>
  <c r="L202" i="84" s="1"/>
  <c r="K149" i="84"/>
  <c r="L149" i="84" s="1"/>
  <c r="K146" i="84"/>
  <c r="L146" i="84" s="1"/>
  <c r="K134" i="84"/>
  <c r="L134" i="84" s="1"/>
  <c r="K131" i="84"/>
  <c r="L131" i="84" s="1"/>
  <c r="K119" i="84"/>
  <c r="L119" i="84" s="1"/>
  <c r="K111" i="84"/>
  <c r="L111" i="84" s="1"/>
  <c r="K239" i="84"/>
  <c r="L239" i="84" s="1"/>
  <c r="K228" i="84"/>
  <c r="L228" i="84" s="1"/>
  <c r="K223" i="84"/>
  <c r="L223" i="84" s="1"/>
  <c r="K212" i="84"/>
  <c r="L212" i="84" s="1"/>
  <c r="K207" i="84"/>
  <c r="L207" i="84" s="1"/>
  <c r="K140" i="84"/>
  <c r="L140" i="84" s="1"/>
  <c r="K137" i="84"/>
  <c r="L137" i="84" s="1"/>
  <c r="K124" i="84"/>
  <c r="L124" i="84" s="1"/>
  <c r="K121" i="84"/>
  <c r="L121" i="84" s="1"/>
  <c r="K116" i="84"/>
  <c r="L116" i="84" s="1"/>
  <c r="K108" i="84"/>
  <c r="L108" i="84" s="1"/>
  <c r="K106" i="84"/>
  <c r="L106" i="84" s="1"/>
  <c r="K104" i="84"/>
  <c r="L104" i="84" s="1"/>
  <c r="K102" i="84"/>
  <c r="L102" i="84" s="1"/>
  <c r="K100" i="84"/>
  <c r="L100" i="84" s="1"/>
  <c r="K98" i="84"/>
  <c r="L98" i="84" s="1"/>
  <c r="K96" i="84"/>
  <c r="L96" i="84" s="1"/>
  <c r="K94" i="84"/>
  <c r="L94" i="84" s="1"/>
  <c r="K92" i="84"/>
  <c r="L92" i="84" s="1"/>
  <c r="K90" i="84"/>
  <c r="L90" i="84" s="1"/>
  <c r="K88" i="84"/>
  <c r="L88" i="84" s="1"/>
  <c r="K86" i="84"/>
  <c r="L86" i="84" s="1"/>
  <c r="K84" i="84"/>
  <c r="L84" i="84" s="1"/>
  <c r="K82" i="84"/>
  <c r="L82" i="84" s="1"/>
  <c r="K40" i="84"/>
  <c r="K232" i="84"/>
  <c r="L232" i="84" s="1"/>
  <c r="K227" i="84"/>
  <c r="L227" i="84" s="1"/>
  <c r="K216" i="84"/>
  <c r="L216" i="84" s="1"/>
  <c r="K211" i="84"/>
  <c r="L211" i="84" s="1"/>
  <c r="K148" i="84"/>
  <c r="L148" i="84" s="1"/>
  <c r="K136" i="84"/>
  <c r="L136" i="84" s="1"/>
  <c r="K133" i="84"/>
  <c r="L133" i="84" s="1"/>
  <c r="K118" i="84"/>
  <c r="L118" i="84" s="1"/>
  <c r="K110" i="84"/>
  <c r="L110" i="84" s="1"/>
  <c r="K58" i="84"/>
  <c r="L58" i="84" s="1"/>
  <c r="K71" i="84"/>
  <c r="L71" i="84" s="1"/>
  <c r="K74" i="84"/>
  <c r="L74" i="84" s="1"/>
  <c r="K127" i="84"/>
  <c r="L127" i="84" s="1"/>
  <c r="Q40" i="84"/>
  <c r="K49" i="84"/>
  <c r="L49" i="84" s="1"/>
  <c r="K52" i="84"/>
  <c r="L52" i="84" s="1"/>
  <c r="K65" i="84"/>
  <c r="L65" i="84" s="1"/>
  <c r="K68" i="84"/>
  <c r="L68" i="84" s="1"/>
  <c r="X77" i="84"/>
  <c r="K87" i="84"/>
  <c r="L87" i="84" s="1"/>
  <c r="X90" i="84"/>
  <c r="K103" i="84"/>
  <c r="L103" i="84" s="1"/>
  <c r="X106" i="84"/>
  <c r="K113" i="84"/>
  <c r="L113" i="84" s="1"/>
  <c r="K120" i="84"/>
  <c r="K128" i="84"/>
  <c r="L128" i="84" s="1"/>
  <c r="X136" i="84"/>
  <c r="K145" i="84"/>
  <c r="L145" i="84" s="1"/>
  <c r="K206" i="84"/>
  <c r="L206" i="84" s="1"/>
  <c r="K220" i="84"/>
  <c r="L220" i="84" s="1"/>
  <c r="K235" i="84"/>
  <c r="L235" i="84" s="1"/>
  <c r="K46" i="84"/>
  <c r="L46" i="84" s="1"/>
  <c r="K62" i="84"/>
  <c r="L62" i="84" s="1"/>
  <c r="K97" i="84"/>
  <c r="L97" i="84" s="1"/>
  <c r="K114" i="84"/>
  <c r="L114" i="84" s="1"/>
  <c r="K222" i="84"/>
  <c r="L222" i="84" s="1"/>
  <c r="K44" i="84"/>
  <c r="L44" i="84" s="1"/>
  <c r="K59" i="84"/>
  <c r="L59" i="84" s="1"/>
  <c r="K75" i="84"/>
  <c r="L75" i="84" s="1"/>
  <c r="K78" i="84"/>
  <c r="L78" i="84" s="1"/>
  <c r="K81" i="84"/>
  <c r="L81" i="84" s="1"/>
  <c r="K107" i="84"/>
  <c r="L107" i="84" s="1"/>
  <c r="K129" i="84"/>
  <c r="L129" i="84" s="1"/>
  <c r="K208" i="84"/>
  <c r="L208" i="84" s="1"/>
  <c r="K236" i="84"/>
  <c r="L236" i="84" s="1"/>
  <c r="X264" i="84"/>
  <c r="X262" i="84"/>
  <c r="X260" i="84"/>
  <c r="X258" i="84"/>
  <c r="X256" i="84"/>
  <c r="X254" i="84"/>
  <c r="X252" i="84"/>
  <c r="X250" i="84"/>
  <c r="X248" i="84"/>
  <c r="X246" i="84"/>
  <c r="X245" i="84"/>
  <c r="X243" i="84"/>
  <c r="X241" i="84"/>
  <c r="X119" i="84"/>
  <c r="X117" i="84"/>
  <c r="X115" i="84"/>
  <c r="X113" i="84"/>
  <c r="X111" i="84"/>
  <c r="X109" i="84"/>
  <c r="X199" i="84"/>
  <c r="X197" i="84"/>
  <c r="X195" i="84"/>
  <c r="X193" i="84"/>
  <c r="X191" i="84"/>
  <c r="X189" i="84"/>
  <c r="X187" i="84"/>
  <c r="X185" i="84"/>
  <c r="X183" i="84"/>
  <c r="X181" i="84"/>
  <c r="X179" i="84"/>
  <c r="X177" i="84"/>
  <c r="X175" i="84"/>
  <c r="X173" i="84"/>
  <c r="X171" i="84"/>
  <c r="X169" i="84"/>
  <c r="X167" i="84"/>
  <c r="X165" i="84"/>
  <c r="X163" i="84"/>
  <c r="X161" i="84"/>
  <c r="X265" i="84"/>
  <c r="X263" i="84"/>
  <c r="X261" i="84"/>
  <c r="X259" i="84"/>
  <c r="X257" i="84"/>
  <c r="X255" i="84"/>
  <c r="X253" i="84"/>
  <c r="X251" i="84"/>
  <c r="X249" i="84"/>
  <c r="X247" i="84"/>
  <c r="X244" i="84"/>
  <c r="X242" i="84"/>
  <c r="X240" i="84"/>
  <c r="X118" i="84"/>
  <c r="X116" i="84"/>
  <c r="X114" i="84"/>
  <c r="X112" i="84"/>
  <c r="X110" i="84"/>
  <c r="X108" i="84"/>
  <c r="X238" i="84"/>
  <c r="X236" i="84"/>
  <c r="X234" i="84"/>
  <c r="X232" i="84"/>
  <c r="X230" i="84"/>
  <c r="X228" i="84"/>
  <c r="X226" i="84"/>
  <c r="X224" i="84"/>
  <c r="X222" i="84"/>
  <c r="X220" i="84"/>
  <c r="X218" i="84"/>
  <c r="X216" i="84"/>
  <c r="X214" i="84"/>
  <c r="X212" i="84"/>
  <c r="X210" i="84"/>
  <c r="X208" i="84"/>
  <c r="X206" i="84"/>
  <c r="X204" i="84"/>
  <c r="X202" i="84"/>
  <c r="X200" i="84"/>
  <c r="X198" i="84"/>
  <c r="X196" i="84"/>
  <c r="X194" i="84"/>
  <c r="X192" i="84"/>
  <c r="X190" i="84"/>
  <c r="X188" i="84"/>
  <c r="X186" i="84"/>
  <c r="X184" i="84"/>
  <c r="X182" i="84"/>
  <c r="X180" i="84"/>
  <c r="X178" i="84"/>
  <c r="X176" i="84"/>
  <c r="X174" i="84"/>
  <c r="X172" i="84"/>
  <c r="X170" i="84"/>
  <c r="X168" i="84"/>
  <c r="X166" i="84"/>
  <c r="X164" i="84"/>
  <c r="X231" i="84"/>
  <c r="X215" i="84"/>
  <c r="X162" i="84"/>
  <c r="X147" i="84"/>
  <c r="X145" i="84"/>
  <c r="X132" i="84"/>
  <c r="X129" i="84"/>
  <c r="X235" i="84"/>
  <c r="X219" i="84"/>
  <c r="X203" i="84"/>
  <c r="X144" i="84"/>
  <c r="X141" i="84"/>
  <c r="X128" i="84"/>
  <c r="X125" i="84"/>
  <c r="X239" i="84"/>
  <c r="X223" i="84"/>
  <c r="X207" i="84"/>
  <c r="X160" i="84"/>
  <c r="X140" i="84"/>
  <c r="X137" i="84"/>
  <c r="X124" i="84"/>
  <c r="X121" i="84"/>
  <c r="X78" i="84"/>
  <c r="X76" i="84"/>
  <c r="X74" i="84"/>
  <c r="X72" i="84"/>
  <c r="X70" i="84"/>
  <c r="X68" i="84"/>
  <c r="X66" i="84"/>
  <c r="X64" i="84"/>
  <c r="X62" i="84"/>
  <c r="X60" i="84"/>
  <c r="X58" i="84"/>
  <c r="X56" i="84"/>
  <c r="X54" i="84"/>
  <c r="X52" i="84"/>
  <c r="X50" i="84"/>
  <c r="X48" i="84"/>
  <c r="X46" i="84"/>
  <c r="X45" i="84"/>
  <c r="X43" i="84"/>
  <c r="X41" i="84"/>
  <c r="X33" i="84"/>
  <c r="X29" i="84"/>
  <c r="X233" i="84"/>
  <c r="X217" i="84"/>
  <c r="X201" i="84"/>
  <c r="X156" i="84"/>
  <c r="X152" i="84"/>
  <c r="X143" i="84"/>
  <c r="X130" i="84"/>
  <c r="X127" i="84"/>
  <c r="X36" i="84"/>
  <c r="X237" i="84"/>
  <c r="X221" i="84"/>
  <c r="X205" i="84"/>
  <c r="X159" i="84"/>
  <c r="X155" i="84"/>
  <c r="X151" i="84"/>
  <c r="X142" i="84"/>
  <c r="X139" i="84"/>
  <c r="X126" i="84"/>
  <c r="X123" i="84"/>
  <c r="X120" i="84"/>
  <c r="X107" i="84"/>
  <c r="X105" i="84"/>
  <c r="X103" i="84"/>
  <c r="X101" i="84"/>
  <c r="X99" i="84"/>
  <c r="X97" i="84"/>
  <c r="X95" i="84"/>
  <c r="X93" i="84"/>
  <c r="X91" i="84"/>
  <c r="X89" i="84"/>
  <c r="X87" i="84"/>
  <c r="X85" i="84"/>
  <c r="X83" i="84"/>
  <c r="X81" i="84"/>
  <c r="X39" i="84"/>
  <c r="X35" i="84"/>
  <c r="X31" i="84"/>
  <c r="K41" i="84"/>
  <c r="L41" i="84" s="1"/>
  <c r="X49" i="84"/>
  <c r="K53" i="84"/>
  <c r="L53" i="84" s="1"/>
  <c r="K56" i="84"/>
  <c r="L56" i="84" s="1"/>
  <c r="X65" i="84"/>
  <c r="K69" i="84"/>
  <c r="L69" i="84" s="1"/>
  <c r="K72" i="84"/>
  <c r="L72" i="84" s="1"/>
  <c r="K91" i="84"/>
  <c r="L91" i="84" s="1"/>
  <c r="X94" i="84"/>
  <c r="K130" i="84"/>
  <c r="L130" i="84" s="1"/>
  <c r="X138" i="84"/>
  <c r="X146" i="84"/>
  <c r="K156" i="84"/>
  <c r="L156" i="84" s="1"/>
  <c r="X209" i="84"/>
  <c r="K224" i="84"/>
  <c r="L224" i="84" s="1"/>
  <c r="K238" i="84"/>
  <c r="L238" i="84" s="1"/>
  <c r="AD25" i="84"/>
  <c r="AD27" i="84"/>
  <c r="AD31" i="84"/>
  <c r="AD40" i="84"/>
  <c r="AD42" i="84"/>
  <c r="AD44" i="84"/>
  <c r="AD47" i="84"/>
  <c r="AD49" i="84"/>
  <c r="AD51" i="84"/>
  <c r="AD53" i="84"/>
  <c r="AD55" i="84"/>
  <c r="AD57" i="84"/>
  <c r="AD59" i="84"/>
  <c r="AD61" i="84"/>
  <c r="AD63" i="84"/>
  <c r="AD65" i="84"/>
  <c r="AD67" i="84"/>
  <c r="AD69" i="84"/>
  <c r="AD71" i="84"/>
  <c r="AD73" i="84"/>
  <c r="AD75" i="84"/>
  <c r="AD77" i="84"/>
  <c r="AD79" i="84"/>
  <c r="AD112" i="84"/>
  <c r="AD129" i="84"/>
  <c r="AD173" i="84"/>
  <c r="AD189" i="84"/>
  <c r="AD242" i="84"/>
  <c r="AD246" i="84"/>
  <c r="AD257" i="84"/>
  <c r="AD239" i="84"/>
  <c r="AD237" i="84"/>
  <c r="AD235" i="84"/>
  <c r="AD233" i="84"/>
  <c r="AD231" i="84"/>
  <c r="AD229" i="84"/>
  <c r="AD227" i="84"/>
  <c r="AD225" i="84"/>
  <c r="AD223" i="84"/>
  <c r="AD221" i="84"/>
  <c r="AD219" i="84"/>
  <c r="AD217" i="84"/>
  <c r="AD215" i="84"/>
  <c r="AD213" i="84"/>
  <c r="AD211" i="84"/>
  <c r="AD209" i="84"/>
  <c r="AD207" i="84"/>
  <c r="AD205" i="84"/>
  <c r="AD203" i="84"/>
  <c r="AD201" i="84"/>
  <c r="AD159" i="84"/>
  <c r="AD157" i="84"/>
  <c r="AD155" i="84"/>
  <c r="AD153" i="84"/>
  <c r="AD151" i="84"/>
  <c r="AD149" i="84"/>
  <c r="AD147" i="84"/>
  <c r="AD144" i="84"/>
  <c r="AD142" i="84"/>
  <c r="AD140" i="84"/>
  <c r="AD138" i="84"/>
  <c r="AD136" i="84"/>
  <c r="AD134" i="84"/>
  <c r="AD132" i="84"/>
  <c r="AD130" i="84"/>
  <c r="AD128" i="84"/>
  <c r="AD126" i="84"/>
  <c r="AD124" i="84"/>
  <c r="AD122" i="84"/>
  <c r="AD238" i="84"/>
  <c r="AD236" i="84"/>
  <c r="AD234" i="84"/>
  <c r="AD232" i="84"/>
  <c r="AD230" i="84"/>
  <c r="AD228" i="84"/>
  <c r="AD226" i="84"/>
  <c r="AD224" i="84"/>
  <c r="AD222" i="84"/>
  <c r="AD220" i="84"/>
  <c r="AD218" i="84"/>
  <c r="AD216" i="84"/>
  <c r="AD214" i="84"/>
  <c r="AD212" i="84"/>
  <c r="AD210" i="84"/>
  <c r="AD208" i="84"/>
  <c r="AD206" i="84"/>
  <c r="AD204" i="84"/>
  <c r="AD202" i="84"/>
  <c r="AD200" i="84"/>
  <c r="AD145" i="84"/>
  <c r="AD245" i="84"/>
  <c r="AD198" i="84"/>
  <c r="AD196" i="84"/>
  <c r="AD194" i="84"/>
  <c r="AD192" i="84"/>
  <c r="AD190" i="84"/>
  <c r="AD188" i="84"/>
  <c r="AD186" i="84"/>
  <c r="AD184" i="84"/>
  <c r="AD182" i="84"/>
  <c r="AD180" i="84"/>
  <c r="AD178" i="84"/>
  <c r="AD176" i="84"/>
  <c r="AD174" i="84"/>
  <c r="AD172" i="84"/>
  <c r="AD170" i="84"/>
  <c r="AD168" i="84"/>
  <c r="AD166" i="84"/>
  <c r="AD164" i="84"/>
  <c r="AD162" i="84"/>
  <c r="AD160" i="84"/>
  <c r="AD28" i="84"/>
  <c r="AD32" i="84"/>
  <c r="AD110" i="84"/>
  <c r="AD118" i="84"/>
  <c r="AD133" i="84"/>
  <c r="AD148" i="84"/>
  <c r="AD169" i="84"/>
  <c r="AD185" i="84"/>
  <c r="AD243" i="84"/>
  <c r="AD253" i="84"/>
  <c r="AD258" i="84"/>
  <c r="AD36" i="84"/>
  <c r="AD113" i="84"/>
  <c r="AD127" i="84"/>
  <c r="AD143" i="84"/>
  <c r="AD152" i="84"/>
  <c r="AD156" i="84"/>
  <c r="AD175" i="84"/>
  <c r="AD191" i="84"/>
  <c r="AD244" i="84"/>
  <c r="AD248" i="84"/>
  <c r="AD259" i="84"/>
  <c r="AD264" i="84"/>
  <c r="AD106" i="84"/>
  <c r="AD111" i="84"/>
  <c r="AD119" i="84"/>
  <c r="AD131" i="84"/>
  <c r="AD146" i="84"/>
  <c r="AD161" i="84"/>
  <c r="AD171" i="84"/>
  <c r="AD187" i="84"/>
  <c r="AD240" i="84"/>
  <c r="AD255" i="84"/>
  <c r="AD260" i="84"/>
  <c r="AD265" i="84"/>
  <c r="AD109" i="84"/>
  <c r="AD117" i="84"/>
  <c r="AD135" i="84"/>
  <c r="AD150" i="84"/>
  <c r="AD154" i="84"/>
  <c r="AD158" i="84"/>
  <c r="AD167" i="84"/>
  <c r="AD183" i="84"/>
  <c r="AD199" i="84"/>
  <c r="AD241" i="84"/>
  <c r="AD251" i="84"/>
  <c r="AD256" i="84"/>
  <c r="AA12" i="84" l="1"/>
  <c r="AE45" i="84" s="1"/>
  <c r="AF45" i="84" s="1"/>
  <c r="AB12" i="84"/>
  <c r="Z45" i="84"/>
  <c r="L160" i="84"/>
  <c r="N160" i="84"/>
  <c r="L40" i="84"/>
  <c r="N40" i="84"/>
  <c r="Z13" i="84"/>
  <c r="Z11" i="84"/>
  <c r="N80" i="84"/>
  <c r="L80" i="84"/>
  <c r="Z14" i="84"/>
  <c r="N200" i="84"/>
  <c r="L200" i="84"/>
  <c r="N240" i="84"/>
  <c r="L240" i="84"/>
  <c r="Z10" i="84"/>
  <c r="AB6" i="84"/>
  <c r="AA6" i="84"/>
  <c r="Y25" i="84" s="1"/>
  <c r="Z25" i="84" s="1"/>
  <c r="N120" i="84"/>
  <c r="L120" i="84"/>
  <c r="Z8" i="84"/>
  <c r="N280" i="84"/>
  <c r="L280" i="84"/>
  <c r="AB9" i="84"/>
  <c r="AA9" i="84"/>
  <c r="Y245" i="84" s="1"/>
  <c r="Z245" i="84" s="1"/>
  <c r="AA8" i="84" l="1"/>
  <c r="Y145" i="84" s="1"/>
  <c r="Z145" i="84" s="1"/>
  <c r="AB8" i="84"/>
  <c r="Z15" i="84"/>
  <c r="AB11" i="84"/>
  <c r="AA11" i="84"/>
  <c r="AE25" i="84" s="1"/>
  <c r="AF25" i="84" s="1"/>
  <c r="AB13" i="84"/>
  <c r="AA13" i="84"/>
  <c r="AE145" i="84" s="1"/>
  <c r="AF145" i="84" s="1"/>
  <c r="AA25" i="84"/>
  <c r="O40" i="84"/>
  <c r="AA14" i="84"/>
  <c r="AE245" i="84" s="1"/>
  <c r="AF245" i="84" s="1"/>
  <c r="AB14" i="84"/>
  <c r="AB10" i="84"/>
  <c r="AA10" i="84"/>
  <c r="Y265" i="84" s="1"/>
  <c r="Z265" i="84" s="1"/>
  <c r="AB15" i="84" l="1"/>
  <c r="AA15" i="84"/>
  <c r="AE265" i="84" s="1"/>
  <c r="AF265" i="84" s="1"/>
  <c r="AG25" i="84" s="1"/>
  <c r="N71" i="63" l="1"/>
  <c r="R55" i="63"/>
  <c r="N58" i="63" s="1"/>
  <c r="W5" i="63" l="1"/>
  <c r="W6" i="63" s="1"/>
  <c r="D69" i="35" l="1"/>
  <c r="H34" i="35" s="1"/>
  <c r="D70" i="35"/>
  <c r="H33" i="35" s="1"/>
  <c r="D71" i="35"/>
  <c r="H32" i="35" s="1"/>
  <c r="D72" i="35"/>
  <c r="H31" i="35" s="1"/>
  <c r="D73" i="35"/>
  <c r="H30" i="35" s="1"/>
  <c r="D74" i="35"/>
  <c r="H29" i="35" s="1"/>
  <c r="D68" i="35"/>
  <c r="G35" i="35"/>
  <c r="F35" i="35"/>
  <c r="G32" i="35"/>
  <c r="F32" i="35"/>
  <c r="G34" i="35"/>
  <c r="F34" i="35"/>
  <c r="G33" i="35"/>
  <c r="F33" i="35"/>
  <c r="G30" i="35"/>
  <c r="F30" i="35"/>
  <c r="G31" i="35"/>
  <c r="F31" i="35"/>
  <c r="G29" i="35"/>
  <c r="F29" i="35"/>
  <c r="G28" i="35"/>
  <c r="F28" i="35"/>
  <c r="C75" i="35"/>
  <c r="D75" i="35" s="1"/>
  <c r="H28" i="35" s="1"/>
  <c r="D76" i="35"/>
  <c r="H35" i="35" l="1"/>
  <c r="D78" i="35"/>
  <c r="D49" i="63"/>
  <c r="J168" i="63"/>
  <c r="J173" i="63"/>
  <c r="J44" i="63"/>
  <c r="J42" i="63"/>
  <c r="J40" i="63"/>
  <c r="J22" i="63"/>
  <c r="J18" i="63"/>
  <c r="J13" i="63"/>
  <c r="J7" i="63"/>
  <c r="H321" i="63"/>
  <c r="J171" i="63" l="1"/>
  <c r="J170" i="63"/>
  <c r="J172" i="63" s="1"/>
  <c r="J3" i="63"/>
  <c r="J4" i="63" s="1"/>
  <c r="J5" i="63" s="1"/>
  <c r="L5" i="63" s="1"/>
  <c r="J23" i="63"/>
  <c r="J16" i="63"/>
  <c r="J19" i="63" s="1"/>
  <c r="J20" i="63" s="1"/>
  <c r="J45" i="63"/>
  <c r="J46" i="63" s="1"/>
  <c r="G226" i="63"/>
  <c r="G227" i="63"/>
  <c r="G228" i="63"/>
  <c r="M306" i="63"/>
  <c r="M307" i="63" s="1"/>
  <c r="M309" i="63" s="1"/>
  <c r="D304" i="63"/>
  <c r="D303" i="63"/>
  <c r="D302" i="63"/>
  <c r="D301" i="63"/>
  <c r="D300" i="63"/>
  <c r="D299" i="63"/>
  <c r="G298" i="63"/>
  <c r="D298" i="63"/>
  <c r="D297" i="63"/>
  <c r="G296" i="63"/>
  <c r="D296" i="63"/>
  <c r="G295" i="63"/>
  <c r="D295" i="63"/>
  <c r="D294" i="63"/>
  <c r="G293" i="63"/>
  <c r="D293" i="63"/>
  <c r="D292" i="63"/>
  <c r="G291" i="63"/>
  <c r="G289" i="63" s="1"/>
  <c r="D291" i="63"/>
  <c r="D290" i="63"/>
  <c r="D289" i="63"/>
  <c r="D288" i="63"/>
  <c r="D287" i="63"/>
  <c r="G286" i="63"/>
  <c r="G287" i="63" s="1"/>
  <c r="D286" i="63"/>
  <c r="G285" i="63"/>
  <c r="D285" i="63"/>
  <c r="D284" i="63"/>
  <c r="G283" i="63"/>
  <c r="D283" i="63"/>
  <c r="D282" i="63"/>
  <c r="G281" i="63"/>
  <c r="D281" i="63"/>
  <c r="D280" i="63"/>
  <c r="D279" i="63"/>
  <c r="G278" i="63"/>
  <c r="D278" i="63"/>
  <c r="G277" i="63"/>
  <c r="G276" i="63" s="1"/>
  <c r="D277" i="63"/>
  <c r="D276" i="63"/>
  <c r="D275" i="63"/>
  <c r="D274" i="63"/>
  <c r="D273" i="63"/>
  <c r="D272" i="63"/>
  <c r="G271" i="63"/>
  <c r="D271" i="63"/>
  <c r="D270" i="63"/>
  <c r="D269" i="63"/>
  <c r="D268" i="63"/>
  <c r="D267" i="63"/>
  <c r="D266" i="63"/>
  <c r="G265" i="63"/>
  <c r="G262" i="63" s="1"/>
  <c r="D265" i="63"/>
  <c r="D264" i="63"/>
  <c r="D263" i="63"/>
  <c r="D262" i="63"/>
  <c r="G261" i="63"/>
  <c r="D261" i="63"/>
  <c r="G260" i="63"/>
  <c r="D260" i="63"/>
  <c r="G259" i="63"/>
  <c r="D259" i="63"/>
  <c r="D258" i="63"/>
  <c r="D257" i="63"/>
  <c r="G256" i="63"/>
  <c r="G258" i="63" s="1"/>
  <c r="D256" i="63"/>
  <c r="G255" i="63"/>
  <c r="D255" i="63"/>
  <c r="D254" i="63"/>
  <c r="G253" i="63"/>
  <c r="D253" i="63"/>
  <c r="D252" i="63"/>
  <c r="D251" i="63"/>
  <c r="D250" i="63"/>
  <c r="D249" i="63"/>
  <c r="G248" i="63"/>
  <c r="D248" i="63"/>
  <c r="D247" i="63"/>
  <c r="D246" i="63"/>
  <c r="G245" i="63"/>
  <c r="D245" i="63"/>
  <c r="G244" i="63"/>
  <c r="D244" i="63"/>
  <c r="G243" i="63"/>
  <c r="D243" i="63"/>
  <c r="G242" i="63"/>
  <c r="D242" i="63"/>
  <c r="D241" i="63"/>
  <c r="G240" i="63"/>
  <c r="D240" i="63"/>
  <c r="D239" i="63"/>
  <c r="G238" i="63"/>
  <c r="D238" i="63"/>
  <c r="G237" i="63"/>
  <c r="D237" i="63"/>
  <c r="G236" i="63"/>
  <c r="D236" i="63"/>
  <c r="G235" i="63"/>
  <c r="D235" i="63"/>
  <c r="G234" i="63"/>
  <c r="D234" i="63"/>
  <c r="D233" i="63"/>
  <c r="D232" i="63"/>
  <c r="D231" i="63"/>
  <c r="G230" i="63"/>
  <c r="D230" i="63"/>
  <c r="G229" i="63"/>
  <c r="D229" i="63"/>
  <c r="D228" i="63"/>
  <c r="D227" i="63"/>
  <c r="D226" i="63"/>
  <c r="D225" i="63"/>
  <c r="D224" i="63"/>
  <c r="D223" i="63"/>
  <c r="I222" i="63"/>
  <c r="D222" i="63"/>
  <c r="G217" i="63"/>
  <c r="D213" i="63"/>
  <c r="D212" i="63"/>
  <c r="D211" i="63"/>
  <c r="D210" i="63"/>
  <c r="D209" i="63"/>
  <c r="D208" i="63"/>
  <c r="D207" i="63"/>
  <c r="D206" i="63"/>
  <c r="D205" i="63"/>
  <c r="D204" i="63"/>
  <c r="D203" i="63"/>
  <c r="D202" i="63"/>
  <c r="D201" i="63"/>
  <c r="D200" i="63"/>
  <c r="D199" i="63"/>
  <c r="D198" i="63"/>
  <c r="D197" i="63"/>
  <c r="D196" i="63"/>
  <c r="D195" i="63"/>
  <c r="D194" i="63"/>
  <c r="D193" i="63"/>
  <c r="D192" i="63"/>
  <c r="D191" i="63"/>
  <c r="D190" i="63"/>
  <c r="D189" i="63"/>
  <c r="D188" i="63"/>
  <c r="D187" i="63"/>
  <c r="D186" i="63"/>
  <c r="D185" i="63"/>
  <c r="D184" i="63"/>
  <c r="D183" i="63"/>
  <c r="D182" i="63"/>
  <c r="D181" i="63"/>
  <c r="D180" i="63"/>
  <c r="D179" i="63"/>
  <c r="D178" i="63"/>
  <c r="D177" i="63"/>
  <c r="D176" i="63"/>
  <c r="D175" i="63"/>
  <c r="D174" i="63"/>
  <c r="D173" i="63"/>
  <c r="D172" i="63"/>
  <c r="D171" i="63"/>
  <c r="D170" i="63"/>
  <c r="D169" i="63"/>
  <c r="D168" i="63"/>
  <c r="D167" i="63"/>
  <c r="D166" i="63"/>
  <c r="D165" i="63"/>
  <c r="D164" i="63"/>
  <c r="D163" i="63"/>
  <c r="D162" i="63"/>
  <c r="D161" i="63"/>
  <c r="D160" i="63"/>
  <c r="D159" i="63"/>
  <c r="D158" i="63"/>
  <c r="D157" i="63"/>
  <c r="D156" i="63"/>
  <c r="D155" i="63"/>
  <c r="D154" i="63"/>
  <c r="D153" i="63"/>
  <c r="D152" i="63"/>
  <c r="D151" i="63"/>
  <c r="D150" i="63"/>
  <c r="D149" i="63"/>
  <c r="D148" i="63"/>
  <c r="D147" i="63"/>
  <c r="D146" i="63"/>
  <c r="D145" i="63"/>
  <c r="D144" i="63"/>
  <c r="D143" i="63"/>
  <c r="D142" i="63"/>
  <c r="D141" i="63"/>
  <c r="D140" i="63"/>
  <c r="D139" i="63"/>
  <c r="D138" i="63"/>
  <c r="D137" i="63"/>
  <c r="D136" i="63"/>
  <c r="D135" i="63"/>
  <c r="D134" i="63"/>
  <c r="D133" i="63"/>
  <c r="D132" i="63"/>
  <c r="G131" i="63"/>
  <c r="D131" i="63"/>
  <c r="E132" i="63" l="1"/>
  <c r="E131" i="63"/>
  <c r="F131" i="63" s="1"/>
  <c r="J8" i="63"/>
  <c r="J9" i="63" s="1"/>
  <c r="G252" i="63"/>
  <c r="G239" i="63"/>
  <c r="J24" i="63"/>
  <c r="G241" i="63"/>
  <c r="E223" i="63"/>
  <c r="G266" i="63"/>
  <c r="G246" i="63"/>
  <c r="L9" i="63"/>
  <c r="J10" i="63"/>
  <c r="G247" i="63"/>
  <c r="G251" i="63"/>
  <c r="G290" i="63"/>
  <c r="G257" i="63"/>
  <c r="G279" i="63"/>
  <c r="G250" i="63"/>
  <c r="G231" i="63"/>
  <c r="G284" i="63"/>
  <c r="E151" i="63"/>
  <c r="F151" i="63" s="1"/>
  <c r="E261" i="63"/>
  <c r="G233" i="63"/>
  <c r="G263" i="63"/>
  <c r="G267" i="63"/>
  <c r="E208" i="63"/>
  <c r="F208" i="63" s="1"/>
  <c r="E200" i="63"/>
  <c r="F200" i="63" s="1"/>
  <c r="E192" i="63"/>
  <c r="F192" i="63" s="1"/>
  <c r="E184" i="63"/>
  <c r="F184" i="63" s="1"/>
  <c r="E176" i="63"/>
  <c r="F176" i="63" s="1"/>
  <c r="E168" i="63"/>
  <c r="F168" i="63" s="1"/>
  <c r="E160" i="63"/>
  <c r="F160" i="63" s="1"/>
  <c r="E152" i="63"/>
  <c r="F152" i="63" s="1"/>
  <c r="E144" i="63"/>
  <c r="F144" i="63" s="1"/>
  <c r="E136" i="63"/>
  <c r="F136" i="63" s="1"/>
  <c r="E302" i="63"/>
  <c r="E294" i="63"/>
  <c r="E286" i="63"/>
  <c r="E278" i="63"/>
  <c r="E270" i="63"/>
  <c r="E262" i="63"/>
  <c r="E254" i="63"/>
  <c r="E246" i="63"/>
  <c r="E238" i="63"/>
  <c r="E230" i="63"/>
  <c r="E199" i="63"/>
  <c r="F199" i="63" s="1"/>
  <c r="E159" i="63"/>
  <c r="F159" i="63" s="1"/>
  <c r="E135" i="63"/>
  <c r="F135" i="63" s="1"/>
  <c r="E293" i="63"/>
  <c r="E245" i="63"/>
  <c r="E229" i="63"/>
  <c r="G249" i="63"/>
  <c r="E206" i="63"/>
  <c r="F206" i="63" s="1"/>
  <c r="E198" i="63"/>
  <c r="F198" i="63" s="1"/>
  <c r="E190" i="63"/>
  <c r="F190" i="63" s="1"/>
  <c r="E182" i="63"/>
  <c r="F182" i="63" s="1"/>
  <c r="E174" i="63"/>
  <c r="F174" i="63" s="1"/>
  <c r="E166" i="63"/>
  <c r="F166" i="63" s="1"/>
  <c r="E158" i="63"/>
  <c r="F158" i="63" s="1"/>
  <c r="E150" i="63"/>
  <c r="F150" i="63" s="1"/>
  <c r="E142" i="63"/>
  <c r="F142" i="63" s="1"/>
  <c r="E134" i="63"/>
  <c r="F134" i="63" s="1"/>
  <c r="E300" i="63"/>
  <c r="E292" i="63"/>
  <c r="E284" i="63"/>
  <c r="E276" i="63"/>
  <c r="E268" i="63"/>
  <c r="E260" i="63"/>
  <c r="E252" i="63"/>
  <c r="E244" i="63"/>
  <c r="E236" i="63"/>
  <c r="E228" i="63"/>
  <c r="G268" i="63"/>
  <c r="G282" i="63"/>
  <c r="G292" i="63"/>
  <c r="E213" i="63"/>
  <c r="F213" i="63" s="1"/>
  <c r="E205" i="63"/>
  <c r="F205" i="63" s="1"/>
  <c r="E197" i="63"/>
  <c r="F197" i="63" s="1"/>
  <c r="E189" i="63"/>
  <c r="F189" i="63" s="1"/>
  <c r="E181" i="63"/>
  <c r="F181" i="63" s="1"/>
  <c r="E173" i="63"/>
  <c r="F173" i="63" s="1"/>
  <c r="E165" i="63"/>
  <c r="F165" i="63" s="1"/>
  <c r="E157" i="63"/>
  <c r="F157" i="63" s="1"/>
  <c r="E149" i="63"/>
  <c r="F149" i="63" s="1"/>
  <c r="E141" i="63"/>
  <c r="F141" i="63" s="1"/>
  <c r="E133" i="63"/>
  <c r="F133" i="63" s="1"/>
  <c r="E299" i="63"/>
  <c r="E291" i="63"/>
  <c r="E283" i="63"/>
  <c r="E275" i="63"/>
  <c r="E267" i="63"/>
  <c r="E259" i="63"/>
  <c r="E251" i="63"/>
  <c r="E243" i="63"/>
  <c r="E235" i="63"/>
  <c r="E227" i="63"/>
  <c r="E167" i="63"/>
  <c r="F167" i="63" s="1"/>
  <c r="E285" i="63"/>
  <c r="E212" i="63"/>
  <c r="F212" i="63" s="1"/>
  <c r="E204" i="63"/>
  <c r="F204" i="63" s="1"/>
  <c r="E196" i="63"/>
  <c r="F196" i="63" s="1"/>
  <c r="E188" i="63"/>
  <c r="F188" i="63" s="1"/>
  <c r="E180" i="63"/>
  <c r="F180" i="63" s="1"/>
  <c r="E172" i="63"/>
  <c r="F172" i="63" s="1"/>
  <c r="E164" i="63"/>
  <c r="F164" i="63" s="1"/>
  <c r="E156" i="63"/>
  <c r="F156" i="63" s="1"/>
  <c r="E148" i="63"/>
  <c r="F148" i="63" s="1"/>
  <c r="E140" i="63"/>
  <c r="F140" i="63" s="1"/>
  <c r="F132" i="63"/>
  <c r="E298" i="63"/>
  <c r="E290" i="63"/>
  <c r="E282" i="63"/>
  <c r="E274" i="63"/>
  <c r="E266" i="63"/>
  <c r="E258" i="63"/>
  <c r="E250" i="63"/>
  <c r="E242" i="63"/>
  <c r="E234" i="63"/>
  <c r="E226" i="63"/>
  <c r="E207" i="63"/>
  <c r="F207" i="63" s="1"/>
  <c r="E175" i="63"/>
  <c r="F175" i="63" s="1"/>
  <c r="E143" i="63"/>
  <c r="F143" i="63" s="1"/>
  <c r="E301" i="63"/>
  <c r="E253" i="63"/>
  <c r="E237" i="63"/>
  <c r="G275" i="63"/>
  <c r="E211" i="63"/>
  <c r="F211" i="63" s="1"/>
  <c r="E203" i="63"/>
  <c r="F203" i="63" s="1"/>
  <c r="E195" i="63"/>
  <c r="F195" i="63" s="1"/>
  <c r="E187" i="63"/>
  <c r="F187" i="63" s="1"/>
  <c r="E179" i="63"/>
  <c r="F179" i="63" s="1"/>
  <c r="E171" i="63"/>
  <c r="F171" i="63" s="1"/>
  <c r="E163" i="63"/>
  <c r="F163" i="63" s="1"/>
  <c r="E155" i="63"/>
  <c r="F155" i="63" s="1"/>
  <c r="E147" i="63"/>
  <c r="F147" i="63" s="1"/>
  <c r="E139" i="63"/>
  <c r="F139" i="63" s="1"/>
  <c r="E222" i="63"/>
  <c r="E297" i="63"/>
  <c r="E289" i="63"/>
  <c r="E281" i="63"/>
  <c r="E273" i="63"/>
  <c r="E265" i="63"/>
  <c r="E257" i="63"/>
  <c r="E249" i="63"/>
  <c r="E241" i="63"/>
  <c r="E233" i="63"/>
  <c r="E225" i="63"/>
  <c r="E191" i="63"/>
  <c r="F191" i="63" s="1"/>
  <c r="E277" i="63"/>
  <c r="E210" i="63"/>
  <c r="F210" i="63" s="1"/>
  <c r="E202" i="63"/>
  <c r="F202" i="63" s="1"/>
  <c r="E194" i="63"/>
  <c r="F194" i="63" s="1"/>
  <c r="E186" i="63"/>
  <c r="F186" i="63" s="1"/>
  <c r="E178" i="63"/>
  <c r="F178" i="63" s="1"/>
  <c r="E170" i="63"/>
  <c r="F170" i="63" s="1"/>
  <c r="E162" i="63"/>
  <c r="F162" i="63" s="1"/>
  <c r="E154" i="63"/>
  <c r="F154" i="63" s="1"/>
  <c r="E146" i="63"/>
  <c r="F146" i="63" s="1"/>
  <c r="E138" i="63"/>
  <c r="F138" i="63" s="1"/>
  <c r="E304" i="63"/>
  <c r="E296" i="63"/>
  <c r="E288" i="63"/>
  <c r="E280" i="63"/>
  <c r="E272" i="63"/>
  <c r="E264" i="63"/>
  <c r="E256" i="63"/>
  <c r="E248" i="63"/>
  <c r="E240" i="63"/>
  <c r="E232" i="63"/>
  <c r="E224" i="63"/>
  <c r="E183" i="63"/>
  <c r="F183" i="63" s="1"/>
  <c r="E269" i="63"/>
  <c r="E209" i="63"/>
  <c r="F209" i="63" s="1"/>
  <c r="E201" i="63"/>
  <c r="F201" i="63" s="1"/>
  <c r="E193" i="63"/>
  <c r="F193" i="63" s="1"/>
  <c r="E185" i="63"/>
  <c r="F185" i="63" s="1"/>
  <c r="E177" i="63"/>
  <c r="F177" i="63" s="1"/>
  <c r="E169" i="63"/>
  <c r="F169" i="63" s="1"/>
  <c r="E161" i="63"/>
  <c r="F161" i="63" s="1"/>
  <c r="E153" i="63"/>
  <c r="F153" i="63" s="1"/>
  <c r="E145" i="63"/>
  <c r="F145" i="63" s="1"/>
  <c r="E137" i="63"/>
  <c r="F137" i="63" s="1"/>
  <c r="E303" i="63"/>
  <c r="E295" i="63"/>
  <c r="E287" i="63"/>
  <c r="E279" i="63"/>
  <c r="E271" i="63"/>
  <c r="E263" i="63"/>
  <c r="E255" i="63"/>
  <c r="E247" i="63"/>
  <c r="E239" i="63"/>
  <c r="E231" i="63"/>
  <c r="G294" i="63"/>
  <c r="G254" i="63"/>
  <c r="G273" i="63"/>
  <c r="G274" i="63"/>
  <c r="G269" i="63"/>
  <c r="G270" i="63"/>
  <c r="G272" i="63"/>
  <c r="G232" i="63"/>
  <c r="G264" i="63"/>
  <c r="G280" i="63"/>
  <c r="G288" i="63"/>
  <c r="G299" i="63"/>
  <c r="G297" i="63"/>
  <c r="G190" i="63" l="1"/>
  <c r="G155" i="63"/>
  <c r="G209" i="63"/>
  <c r="G171" i="63"/>
  <c r="G140" i="63"/>
  <c r="G207" i="63"/>
  <c r="G172" i="63"/>
  <c r="G152" i="63"/>
  <c r="G180" i="63"/>
  <c r="G133" i="63"/>
  <c r="G158" i="63"/>
  <c r="G202" i="63"/>
  <c r="G192" i="63"/>
  <c r="G184" i="63"/>
  <c r="G177" i="63"/>
  <c r="G185" i="63"/>
  <c r="G141" i="63"/>
  <c r="G146" i="63"/>
  <c r="G210" i="63"/>
  <c r="G188" i="63"/>
  <c r="G208" i="63"/>
  <c r="G196" i="63"/>
  <c r="G201" i="63"/>
  <c r="G204" i="63"/>
  <c r="G134" i="63"/>
  <c r="G198" i="63"/>
  <c r="G160" i="63"/>
  <c r="G136" i="63"/>
  <c r="G135" i="63"/>
  <c r="G206" i="63"/>
  <c r="G164" i="63"/>
  <c r="G165" i="63"/>
  <c r="G137" i="63"/>
  <c r="G178" i="63"/>
  <c r="G191" i="63"/>
  <c r="G132" i="63"/>
  <c r="G166" i="63"/>
  <c r="G182" i="63"/>
  <c r="G176" i="63"/>
  <c r="G174" i="63"/>
  <c r="G211" i="63"/>
  <c r="G170" i="63"/>
  <c r="G181" i="63"/>
  <c r="G194" i="63"/>
  <c r="G189" i="63"/>
  <c r="G142" i="63"/>
  <c r="G186" i="63"/>
  <c r="G153" i="63"/>
  <c r="G212" i="63"/>
  <c r="G161" i="63"/>
  <c r="G143" i="63"/>
  <c r="G147" i="63"/>
  <c r="G139" i="63"/>
  <c r="G138" i="63"/>
  <c r="G173" i="63"/>
  <c r="G144" i="63"/>
  <c r="G145" i="63"/>
  <c r="G150" i="63"/>
  <c r="G151" i="63"/>
  <c r="G168" i="63"/>
  <c r="G169" i="63"/>
  <c r="G199" i="63"/>
  <c r="G167" i="63"/>
  <c r="G200" i="63"/>
  <c r="G156" i="63"/>
  <c r="G197" i="63"/>
  <c r="G162" i="63"/>
  <c r="G183" i="63"/>
  <c r="G205" i="63"/>
  <c r="G193" i="63"/>
  <c r="G179" i="63"/>
  <c r="G175" i="63"/>
  <c r="G213" i="63"/>
  <c r="G149" i="63"/>
  <c r="G154" i="63"/>
  <c r="G157" i="63"/>
  <c r="G159" i="63"/>
  <c r="G148" i="63"/>
  <c r="G163" i="63"/>
  <c r="G203" i="63"/>
  <c r="G187" i="63"/>
  <c r="G195" i="63"/>
  <c r="B81" i="63"/>
  <c r="B82" i="63" s="1"/>
  <c r="B84" i="63" s="1"/>
  <c r="B88" i="63" s="1"/>
  <c r="G214" i="63" l="1"/>
  <c r="G215" i="63" s="1"/>
  <c r="G216" i="63" s="1"/>
  <c r="G219" i="63" s="1"/>
  <c r="C222" i="63" s="1"/>
  <c r="D58" i="63"/>
  <c r="D57" i="63"/>
  <c r="D50" i="63"/>
  <c r="D51" i="63"/>
  <c r="D52" i="63"/>
  <c r="D53" i="63"/>
  <c r="B57" i="63"/>
  <c r="C7" i="63"/>
  <c r="C8" i="63" s="1"/>
  <c r="C25" i="63"/>
  <c r="C24" i="63"/>
  <c r="C5" i="63"/>
  <c r="C32" i="63"/>
  <c r="G218" i="63" l="1"/>
  <c r="C226" i="63"/>
  <c r="F226" i="63" s="1"/>
  <c r="H226" i="63" s="1"/>
  <c r="C234" i="63"/>
  <c r="F234" i="63" s="1"/>
  <c r="H234" i="63" s="1"/>
  <c r="C242" i="63"/>
  <c r="F242" i="63" s="1"/>
  <c r="H242" i="63" s="1"/>
  <c r="C250" i="63"/>
  <c r="F250" i="63" s="1"/>
  <c r="H250" i="63" s="1"/>
  <c r="C258" i="63"/>
  <c r="F258" i="63" s="1"/>
  <c r="H258" i="63" s="1"/>
  <c r="C266" i="63"/>
  <c r="F266" i="63" s="1"/>
  <c r="H266" i="63" s="1"/>
  <c r="C274" i="63"/>
  <c r="F274" i="63" s="1"/>
  <c r="H274" i="63" s="1"/>
  <c r="C282" i="63"/>
  <c r="F282" i="63" s="1"/>
  <c r="H282" i="63" s="1"/>
  <c r="C290" i="63"/>
  <c r="F290" i="63" s="1"/>
  <c r="H290" i="63" s="1"/>
  <c r="C298" i="63"/>
  <c r="F298" i="63" s="1"/>
  <c r="H298" i="63" s="1"/>
  <c r="C256" i="63"/>
  <c r="F256" i="63" s="1"/>
  <c r="H256" i="63" s="1"/>
  <c r="C227" i="63"/>
  <c r="F227" i="63" s="1"/>
  <c r="H227" i="63" s="1"/>
  <c r="C235" i="63"/>
  <c r="F235" i="63" s="1"/>
  <c r="H235" i="63" s="1"/>
  <c r="C243" i="63"/>
  <c r="F243" i="63" s="1"/>
  <c r="H243" i="63" s="1"/>
  <c r="I243" i="63" s="1"/>
  <c r="C251" i="63"/>
  <c r="F251" i="63" s="1"/>
  <c r="H251" i="63" s="1"/>
  <c r="C259" i="63"/>
  <c r="F259" i="63" s="1"/>
  <c r="H259" i="63" s="1"/>
  <c r="C267" i="63"/>
  <c r="F267" i="63" s="1"/>
  <c r="H267" i="63" s="1"/>
  <c r="C275" i="63"/>
  <c r="F275" i="63" s="1"/>
  <c r="H275" i="63" s="1"/>
  <c r="C283" i="63"/>
  <c r="F283" i="63" s="1"/>
  <c r="H283" i="63" s="1"/>
  <c r="C291" i="63"/>
  <c r="F291" i="63" s="1"/>
  <c r="H291" i="63" s="1"/>
  <c r="C299" i="63"/>
  <c r="F299" i="63" s="1"/>
  <c r="H299" i="63" s="1"/>
  <c r="C248" i="63"/>
  <c r="F248" i="63" s="1"/>
  <c r="H248" i="63" s="1"/>
  <c r="C228" i="63"/>
  <c r="F228" i="63" s="1"/>
  <c r="H228" i="63" s="1"/>
  <c r="C236" i="63"/>
  <c r="F236" i="63" s="1"/>
  <c r="H236" i="63" s="1"/>
  <c r="C244" i="63"/>
  <c r="F244" i="63" s="1"/>
  <c r="H244" i="63" s="1"/>
  <c r="C252" i="63"/>
  <c r="F252" i="63" s="1"/>
  <c r="H252" i="63" s="1"/>
  <c r="C260" i="63"/>
  <c r="F260" i="63" s="1"/>
  <c r="H260" i="63" s="1"/>
  <c r="C268" i="63"/>
  <c r="F268" i="63" s="1"/>
  <c r="H268" i="63" s="1"/>
  <c r="C276" i="63"/>
  <c r="F276" i="63" s="1"/>
  <c r="H276" i="63" s="1"/>
  <c r="C284" i="63"/>
  <c r="F284" i="63" s="1"/>
  <c r="H284" i="63" s="1"/>
  <c r="C292" i="63"/>
  <c r="F292" i="63" s="1"/>
  <c r="H292" i="63" s="1"/>
  <c r="C300" i="63"/>
  <c r="F300" i="63" s="1"/>
  <c r="H300" i="63" s="1"/>
  <c r="C272" i="63"/>
  <c r="F272" i="63" s="1"/>
  <c r="H272" i="63" s="1"/>
  <c r="C280" i="63"/>
  <c r="F280" i="63" s="1"/>
  <c r="H280" i="63" s="1"/>
  <c r="C288" i="63"/>
  <c r="F288" i="63" s="1"/>
  <c r="H288" i="63" s="1"/>
  <c r="F222" i="63"/>
  <c r="H222" i="63" s="1"/>
  <c r="C229" i="63"/>
  <c r="F229" i="63" s="1"/>
  <c r="H229" i="63" s="1"/>
  <c r="C237" i="63"/>
  <c r="F237" i="63" s="1"/>
  <c r="H237" i="63" s="1"/>
  <c r="C245" i="63"/>
  <c r="F245" i="63" s="1"/>
  <c r="H245" i="63" s="1"/>
  <c r="C253" i="63"/>
  <c r="F253" i="63" s="1"/>
  <c r="H253" i="63" s="1"/>
  <c r="C261" i="63"/>
  <c r="F261" i="63" s="1"/>
  <c r="H261" i="63" s="1"/>
  <c r="C269" i="63"/>
  <c r="F269" i="63" s="1"/>
  <c r="H269" i="63" s="1"/>
  <c r="C277" i="63"/>
  <c r="F277" i="63" s="1"/>
  <c r="H277" i="63" s="1"/>
  <c r="C285" i="63"/>
  <c r="F285" i="63" s="1"/>
  <c r="H285" i="63" s="1"/>
  <c r="C293" i="63"/>
  <c r="F293" i="63" s="1"/>
  <c r="H293" i="63" s="1"/>
  <c r="C301" i="63"/>
  <c r="F301" i="63" s="1"/>
  <c r="H301" i="63" s="1"/>
  <c r="C240" i="63"/>
  <c r="F240" i="63" s="1"/>
  <c r="H240" i="63" s="1"/>
  <c r="C304" i="63"/>
  <c r="F304" i="63" s="1"/>
  <c r="H304" i="63" s="1"/>
  <c r="C230" i="63"/>
  <c r="F230" i="63" s="1"/>
  <c r="H230" i="63" s="1"/>
  <c r="C238" i="63"/>
  <c r="F238" i="63" s="1"/>
  <c r="H238" i="63" s="1"/>
  <c r="C246" i="63"/>
  <c r="F246" i="63" s="1"/>
  <c r="H246" i="63" s="1"/>
  <c r="C254" i="63"/>
  <c r="F254" i="63" s="1"/>
  <c r="H254" i="63" s="1"/>
  <c r="C262" i="63"/>
  <c r="F262" i="63" s="1"/>
  <c r="H262" i="63" s="1"/>
  <c r="C270" i="63"/>
  <c r="F270" i="63" s="1"/>
  <c r="H270" i="63" s="1"/>
  <c r="C278" i="63"/>
  <c r="F278" i="63" s="1"/>
  <c r="H278" i="63" s="1"/>
  <c r="I278" i="63" s="1"/>
  <c r="C286" i="63"/>
  <c r="F286" i="63" s="1"/>
  <c r="H286" i="63" s="1"/>
  <c r="C294" i="63"/>
  <c r="F294" i="63" s="1"/>
  <c r="H294" i="63" s="1"/>
  <c r="C302" i="63"/>
  <c r="F302" i="63" s="1"/>
  <c r="H302" i="63" s="1"/>
  <c r="C232" i="63"/>
  <c r="F232" i="63" s="1"/>
  <c r="H232" i="63" s="1"/>
  <c r="C223" i="63"/>
  <c r="F223" i="63" s="1"/>
  <c r="H223" i="63" s="1"/>
  <c r="I223" i="63" s="1"/>
  <c r="C231" i="63"/>
  <c r="F231" i="63" s="1"/>
  <c r="H231" i="63" s="1"/>
  <c r="C239" i="63"/>
  <c r="F239" i="63" s="1"/>
  <c r="H239" i="63" s="1"/>
  <c r="C247" i="63"/>
  <c r="F247" i="63" s="1"/>
  <c r="H247" i="63" s="1"/>
  <c r="I247" i="63" s="1"/>
  <c r="C255" i="63"/>
  <c r="F255" i="63" s="1"/>
  <c r="H255" i="63" s="1"/>
  <c r="C263" i="63"/>
  <c r="F263" i="63" s="1"/>
  <c r="H263" i="63" s="1"/>
  <c r="C271" i="63"/>
  <c r="F271" i="63" s="1"/>
  <c r="H271" i="63" s="1"/>
  <c r="C279" i="63"/>
  <c r="F279" i="63" s="1"/>
  <c r="H279" i="63" s="1"/>
  <c r="C287" i="63"/>
  <c r="F287" i="63" s="1"/>
  <c r="H287" i="63" s="1"/>
  <c r="C295" i="63"/>
  <c r="F295" i="63" s="1"/>
  <c r="H295" i="63" s="1"/>
  <c r="C303" i="63"/>
  <c r="F303" i="63" s="1"/>
  <c r="H303" i="63" s="1"/>
  <c r="C224" i="63"/>
  <c r="F224" i="63" s="1"/>
  <c r="H224" i="63" s="1"/>
  <c r="I224" i="63" s="1"/>
  <c r="C296" i="63"/>
  <c r="F296" i="63" s="1"/>
  <c r="H296" i="63" s="1"/>
  <c r="C225" i="63"/>
  <c r="F225" i="63" s="1"/>
  <c r="H225" i="63" s="1"/>
  <c r="C233" i="63"/>
  <c r="F233" i="63" s="1"/>
  <c r="H233" i="63" s="1"/>
  <c r="C241" i="63"/>
  <c r="F241" i="63" s="1"/>
  <c r="H241" i="63" s="1"/>
  <c r="C249" i="63"/>
  <c r="F249" i="63" s="1"/>
  <c r="H249" i="63" s="1"/>
  <c r="C257" i="63"/>
  <c r="F257" i="63" s="1"/>
  <c r="H257" i="63" s="1"/>
  <c r="C265" i="63"/>
  <c r="F265" i="63" s="1"/>
  <c r="H265" i="63" s="1"/>
  <c r="C273" i="63"/>
  <c r="F273" i="63" s="1"/>
  <c r="H273" i="63" s="1"/>
  <c r="C281" i="63"/>
  <c r="F281" i="63" s="1"/>
  <c r="H281" i="63" s="1"/>
  <c r="C289" i="63"/>
  <c r="F289" i="63" s="1"/>
  <c r="H289" i="63" s="1"/>
  <c r="C297" i="63"/>
  <c r="F297" i="63" s="1"/>
  <c r="H297" i="63" s="1"/>
  <c r="C264" i="63"/>
  <c r="F264" i="63" s="1"/>
  <c r="H264" i="63" s="1"/>
  <c r="C33" i="63"/>
  <c r="C26" i="63"/>
  <c r="C27" i="63" s="1"/>
  <c r="D24" i="63" s="1"/>
  <c r="I239" i="63" l="1"/>
  <c r="I276" i="63"/>
  <c r="I303" i="63"/>
  <c r="I300" i="63"/>
  <c r="I270" i="63"/>
  <c r="I265" i="63"/>
  <c r="I284" i="63"/>
  <c r="I257" i="63"/>
  <c r="I235" i="63"/>
  <c r="I292" i="63"/>
  <c r="I228" i="63"/>
  <c r="I251" i="63"/>
  <c r="I240" i="63"/>
  <c r="I273" i="63"/>
  <c r="I245" i="63"/>
  <c r="I231" i="63"/>
  <c r="I227" i="63"/>
  <c r="I264" i="63"/>
  <c r="I295" i="63"/>
  <c r="I262" i="63"/>
  <c r="I268" i="63"/>
  <c r="I291" i="63"/>
  <c r="C39" i="63"/>
  <c r="D320" i="63"/>
  <c r="I289" i="63"/>
  <c r="I281" i="63"/>
  <c r="I285" i="63"/>
  <c r="I229" i="63"/>
  <c r="I249" i="63"/>
  <c r="I296" i="63"/>
  <c r="I255" i="63"/>
  <c r="I286" i="63"/>
  <c r="I304" i="63"/>
  <c r="I253" i="63"/>
  <c r="I236" i="63"/>
  <c r="I259" i="63"/>
  <c r="I282" i="63"/>
  <c r="I301" i="63"/>
  <c r="I237" i="63"/>
  <c r="I248" i="63"/>
  <c r="I267" i="63"/>
  <c r="I266" i="63"/>
  <c r="I299" i="63"/>
  <c r="I258" i="63"/>
  <c r="I287" i="63"/>
  <c r="I250" i="63"/>
  <c r="I241" i="63"/>
  <c r="I246" i="63"/>
  <c r="I277" i="63"/>
  <c r="I288" i="63"/>
  <c r="I260" i="63"/>
  <c r="I283" i="63"/>
  <c r="I256" i="63"/>
  <c r="I242" i="63"/>
  <c r="I293" i="63"/>
  <c r="I254" i="63"/>
  <c r="I233" i="63"/>
  <c r="I232" i="63"/>
  <c r="I297" i="63"/>
  <c r="I271" i="63"/>
  <c r="I302" i="63"/>
  <c r="I238" i="63"/>
  <c r="I269" i="63"/>
  <c r="I280" i="63"/>
  <c r="I252" i="63"/>
  <c r="I275" i="63"/>
  <c r="I298" i="63"/>
  <c r="I234" i="63"/>
  <c r="I274" i="63"/>
  <c r="I279" i="63"/>
  <c r="I225" i="63"/>
  <c r="I263" i="63"/>
  <c r="I294" i="63"/>
  <c r="I230" i="63"/>
  <c r="I261" i="63"/>
  <c r="I272" i="63"/>
  <c r="I244" i="63"/>
  <c r="I290" i="63"/>
  <c r="I226" i="63"/>
  <c r="D25" i="63"/>
  <c r="D23" i="63"/>
  <c r="H320" i="63" l="1"/>
  <c r="E320" i="63"/>
  <c r="I305" i="63"/>
  <c r="D319" i="63"/>
  <c r="C41" i="63"/>
  <c r="D322" i="63"/>
  <c r="C38" i="63"/>
  <c r="C40" i="63" s="1"/>
  <c r="D26" i="63"/>
  <c r="H322" i="63" l="1"/>
  <c r="E322" i="63"/>
  <c r="E323" i="63" s="1"/>
  <c r="H319" i="63"/>
  <c r="H323" i="63" s="1"/>
  <c r="E319" i="63"/>
  <c r="I306" i="63"/>
  <c r="I307" i="63" s="1"/>
  <c r="I308" i="63" s="1"/>
  <c r="I309" i="63" s="1"/>
  <c r="I311" i="63" s="1"/>
  <c r="I312" i="63" s="1"/>
  <c r="C42" i="63" l="1"/>
  <c r="G45" i="35"/>
  <c r="G46" i="35"/>
  <c r="F46" i="35"/>
  <c r="F47" i="35"/>
  <c r="G48" i="35"/>
  <c r="G50" i="35"/>
  <c r="G52" i="35"/>
  <c r="G53" i="35"/>
  <c r="G55" i="35"/>
  <c r="G56" i="35"/>
  <c r="G58" i="35"/>
  <c r="G59" i="35"/>
  <c r="G60" i="35"/>
  <c r="G47" i="35"/>
  <c r="F48" i="35"/>
  <c r="F50" i="35"/>
  <c r="F52" i="35"/>
  <c r="F53" i="35"/>
  <c r="F55" i="35"/>
  <c r="F56" i="35"/>
  <c r="F58" i="35"/>
  <c r="F59" i="35"/>
  <c r="F60" i="35"/>
  <c r="D54" i="35"/>
  <c r="F54" i="35" s="1"/>
  <c r="D51" i="35"/>
  <c r="G51" i="35" s="1"/>
  <c r="H51" i="35" s="1"/>
  <c r="D49" i="35"/>
  <c r="G49" i="35" s="1"/>
  <c r="D44" i="35"/>
  <c r="D41" i="35"/>
  <c r="D38" i="35"/>
  <c r="D39" i="35"/>
  <c r="D39" i="63" l="1"/>
  <c r="D41" i="63"/>
  <c r="D38" i="63"/>
  <c r="D40" i="63"/>
  <c r="F51" i="35"/>
  <c r="F49" i="35"/>
  <c r="G54" i="35"/>
  <c r="D42" i="63" l="1"/>
  <c r="G28" i="36" l="1"/>
  <c r="D43" i="35"/>
  <c r="G43" i="35" s="1"/>
  <c r="G39" i="35"/>
  <c r="H39" i="35" s="1"/>
  <c r="D40" i="35"/>
  <c r="F40" i="35" s="1"/>
  <c r="G38" i="35"/>
  <c r="H49" i="35"/>
  <c r="F37" i="35"/>
  <c r="F41" i="35"/>
  <c r="F42" i="35"/>
  <c r="F44" i="35"/>
  <c r="F45" i="35"/>
  <c r="G37" i="35"/>
  <c r="G41" i="35"/>
  <c r="G42" i="35"/>
  <c r="G44" i="35"/>
  <c r="H37" i="35" l="1"/>
  <c r="H47" i="35"/>
  <c r="H46" i="35"/>
  <c r="H45" i="35"/>
  <c r="H38" i="35"/>
  <c r="H48" i="35"/>
  <c r="H58" i="35"/>
  <c r="H54" i="35"/>
  <c r="H44" i="35"/>
  <c r="H55" i="35"/>
  <c r="H52" i="35"/>
  <c r="H42" i="35"/>
  <c r="H60" i="35"/>
  <c r="H41" i="35"/>
  <c r="H43" i="35"/>
  <c r="H56" i="35"/>
  <c r="H53" i="35"/>
  <c r="H50" i="35"/>
  <c r="G40" i="35"/>
  <c r="H40" i="35" s="1"/>
  <c r="F43" i="35"/>
  <c r="F39" i="35"/>
  <c r="F38" i="35"/>
  <c r="H63" i="35" l="1"/>
  <c r="I59" i="35" s="1"/>
  <c r="G63" i="35"/>
  <c r="F63" i="35"/>
  <c r="I28" i="35" l="1"/>
  <c r="J28" i="35" s="1"/>
  <c r="I37" i="35"/>
  <c r="I34" i="35"/>
  <c r="J34" i="35" s="1"/>
  <c r="K34" i="35" s="1"/>
  <c r="N34" i="35" s="1"/>
  <c r="I29" i="35"/>
  <c r="J29" i="35" s="1"/>
  <c r="K29" i="35" s="1"/>
  <c r="N29" i="35" s="1"/>
  <c r="I35" i="35"/>
  <c r="J35" i="35" s="1"/>
  <c r="K35" i="35" s="1"/>
  <c r="N35" i="35" s="1"/>
  <c r="I30" i="35"/>
  <c r="J30" i="35" s="1"/>
  <c r="K30" i="35" s="1"/>
  <c r="N30" i="35" s="1"/>
  <c r="I33" i="35"/>
  <c r="J33" i="35" s="1"/>
  <c r="K33" i="35" s="1"/>
  <c r="N33" i="35" s="1"/>
  <c r="I31" i="35"/>
  <c r="J31" i="35" s="1"/>
  <c r="K31" i="35" s="1"/>
  <c r="N31" i="35" s="1"/>
  <c r="I32" i="35"/>
  <c r="J32" i="35" s="1"/>
  <c r="K32" i="35" s="1"/>
  <c r="N32" i="35" s="1"/>
  <c r="I45" i="35"/>
  <c r="I48" i="35"/>
  <c r="I44" i="35"/>
  <c r="I42" i="35"/>
  <c r="I38" i="35"/>
  <c r="I49" i="35"/>
  <c r="I55" i="35"/>
  <c r="I40" i="35"/>
  <c r="I46" i="35"/>
  <c r="I60" i="35"/>
  <c r="I39" i="35"/>
  <c r="I54" i="35"/>
  <c r="I51" i="35"/>
  <c r="I50" i="35"/>
  <c r="I52" i="35"/>
  <c r="I58" i="35"/>
  <c r="I41" i="35"/>
  <c r="I47" i="35"/>
  <c r="I56" i="35"/>
  <c r="I43" i="35"/>
  <c r="I53" i="35"/>
  <c r="K28" i="35" l="1"/>
  <c r="N28" i="35" s="1"/>
  <c r="J42" i="35"/>
  <c r="K42" i="35" s="1"/>
  <c r="N42" i="35" s="1"/>
  <c r="J58" i="35"/>
  <c r="K58" i="35" s="1"/>
  <c r="N58" i="35" s="1"/>
  <c r="J44" i="35"/>
  <c r="K44" i="35" s="1"/>
  <c r="N44" i="35" s="1"/>
  <c r="J46" i="35"/>
  <c r="K46" i="35" s="1"/>
  <c r="N46" i="35" s="1"/>
  <c r="J52" i="35"/>
  <c r="K52" i="35" s="1"/>
  <c r="N52" i="35" s="1"/>
  <c r="J37" i="35"/>
  <c r="K37" i="35" s="1"/>
  <c r="N37" i="35" s="1"/>
  <c r="J41" i="35"/>
  <c r="K41" i="35" s="1"/>
  <c r="N41" i="35" s="1"/>
  <c r="J50" i="35"/>
  <c r="K50" i="35" s="1"/>
  <c r="N50" i="35" s="1"/>
  <c r="J40" i="35"/>
  <c r="K40" i="35" s="1"/>
  <c r="N40" i="35" s="1"/>
  <c r="J48" i="35"/>
  <c r="K48" i="35" s="1"/>
  <c r="N48" i="35" s="1"/>
  <c r="J53" i="35"/>
  <c r="K53" i="35" s="1"/>
  <c r="N53" i="35" s="1"/>
  <c r="J51" i="35"/>
  <c r="K51" i="35" s="1"/>
  <c r="N51" i="35" s="1"/>
  <c r="J55" i="35"/>
  <c r="K55" i="35" s="1"/>
  <c r="N55" i="35" s="1"/>
  <c r="J43" i="35"/>
  <c r="K43" i="35" s="1"/>
  <c r="N43" i="35" s="1"/>
  <c r="J54" i="35"/>
  <c r="K54" i="35" s="1"/>
  <c r="N54" i="35" s="1"/>
  <c r="J49" i="35"/>
  <c r="K49" i="35" s="1"/>
  <c r="N49" i="35" s="1"/>
  <c r="J45" i="35"/>
  <c r="K45" i="35" s="1"/>
  <c r="N45" i="35" s="1"/>
  <c r="J56" i="35"/>
  <c r="K56" i="35" s="1"/>
  <c r="N56" i="35" s="1"/>
  <c r="J39" i="35"/>
  <c r="K39" i="35" s="1"/>
  <c r="N39" i="35" s="1"/>
  <c r="J59" i="35"/>
  <c r="K59" i="35" s="1"/>
  <c r="N59" i="35" s="1"/>
  <c r="J47" i="35"/>
  <c r="K47" i="35" s="1"/>
  <c r="N47" i="35" s="1"/>
  <c r="J60" i="35"/>
  <c r="K60" i="35" s="1"/>
  <c r="N60" i="35" s="1"/>
  <c r="J38" i="35"/>
  <c r="K38" i="35" s="1"/>
  <c r="N38" i="35" s="1"/>
  <c r="I63" i="35"/>
  <c r="K17" i="35" l="1"/>
  <c r="O36" i="35"/>
  <c r="N63" i="35"/>
  <c r="N4" i="37" l="1"/>
  <c r="N5" i="37"/>
  <c r="N6" i="37"/>
  <c r="N3" i="37"/>
  <c r="D4" i="37"/>
  <c r="D5" i="37"/>
  <c r="D6" i="37"/>
  <c r="D3" i="37"/>
  <c r="F7" i="37"/>
  <c r="P7" i="37" s="1"/>
  <c r="F6" i="37"/>
  <c r="P6" i="37" s="1"/>
  <c r="M7" i="37" l="1"/>
  <c r="C7" i="37"/>
  <c r="D7" i="37" s="1"/>
  <c r="N7" i="37" l="1"/>
  <c r="M8" i="37"/>
  <c r="N8" i="37" s="1"/>
  <c r="C8" i="37"/>
  <c r="D8" i="37" s="1"/>
  <c r="E3" i="37" s="1"/>
  <c r="G3" i="37" s="1"/>
  <c r="O3" i="37" l="1"/>
  <c r="Q3" i="37" s="1"/>
  <c r="O6" i="37"/>
  <c r="Q6" i="37" s="1"/>
  <c r="R6" i="37" s="1"/>
  <c r="S6" i="37" s="1"/>
  <c r="O5" i="37"/>
  <c r="Q5" i="37" s="1"/>
  <c r="O4" i="37"/>
  <c r="Q4" i="37" s="1"/>
  <c r="O7" i="37"/>
  <c r="C41" i="36"/>
  <c r="R5" i="37"/>
  <c r="R4" i="37"/>
  <c r="Q7" i="37" l="1"/>
  <c r="R7" i="37" s="1"/>
  <c r="R3" i="37"/>
  <c r="O8" i="37"/>
  <c r="G29" i="36"/>
  <c r="H28" i="36" s="1"/>
  <c r="E6" i="37"/>
  <c r="E5" i="37"/>
  <c r="E4" i="37"/>
  <c r="E7" i="37"/>
  <c r="G7" i="37" l="1"/>
  <c r="H7" i="37" s="1"/>
  <c r="G5" i="37"/>
  <c r="H5" i="37" s="1"/>
  <c r="G4" i="37"/>
  <c r="H4" i="37" s="1"/>
  <c r="G6" i="37"/>
  <c r="H6" i="37" s="1"/>
  <c r="I6" i="37" s="1"/>
  <c r="H3" i="37"/>
  <c r="H16" i="36"/>
  <c r="H26" i="36"/>
  <c r="H13" i="36"/>
  <c r="H15" i="36"/>
  <c r="H24" i="36"/>
  <c r="H11" i="36"/>
  <c r="H21" i="36"/>
  <c r="H9" i="36"/>
  <c r="H19" i="36"/>
  <c r="H4" i="36"/>
  <c r="J4" i="36" s="1"/>
  <c r="H17" i="36"/>
  <c r="H27" i="36"/>
  <c r="H14" i="36"/>
  <c r="H6" i="36"/>
  <c r="H12" i="36"/>
  <c r="H7" i="36"/>
  <c r="H25" i="36"/>
  <c r="H22" i="36"/>
  <c r="H23" i="36"/>
  <c r="H10" i="36"/>
  <c r="H20" i="36"/>
  <c r="H8" i="36"/>
  <c r="H18" i="36"/>
  <c r="H5" i="36"/>
  <c r="J28" i="36"/>
  <c r="E8" i="37"/>
  <c r="J21" i="36" l="1"/>
  <c r="J5" i="36"/>
  <c r="J11" i="36"/>
  <c r="J9" i="36"/>
  <c r="J20" i="36"/>
  <c r="J14" i="36"/>
  <c r="J24" i="36"/>
  <c r="J12" i="36"/>
  <c r="J27" i="36"/>
  <c r="J15" i="36"/>
  <c r="J18" i="36"/>
  <c r="J8" i="36"/>
  <c r="J6" i="36"/>
  <c r="J10" i="36"/>
  <c r="J23" i="36"/>
  <c r="J17" i="36"/>
  <c r="J13" i="36"/>
  <c r="J7" i="36"/>
  <c r="J22" i="36"/>
  <c r="J26" i="36"/>
  <c r="J25" i="36"/>
  <c r="J19" i="36"/>
  <c r="J16" i="36"/>
  <c r="J29" i="36" l="1"/>
  <c r="K4" i="36" s="1"/>
  <c r="L4" i="36" s="1"/>
  <c r="K22" i="36" l="1"/>
  <c r="L22" i="36" s="1"/>
  <c r="M22" i="36" s="1"/>
  <c r="K10" i="36"/>
  <c r="L10" i="36" s="1"/>
  <c r="M10" i="36" s="1"/>
  <c r="K27" i="36"/>
  <c r="L27" i="36" s="1"/>
  <c r="M27" i="36" s="1"/>
  <c r="K7" i="36"/>
  <c r="L7" i="36" s="1"/>
  <c r="M7" i="36" s="1"/>
  <c r="K15" i="36"/>
  <c r="L15" i="36" s="1"/>
  <c r="M15" i="36" s="1"/>
  <c r="K14" i="36"/>
  <c r="L14" i="36" s="1"/>
  <c r="M14" i="36" s="1"/>
  <c r="K21" i="36"/>
  <c r="L21" i="36" s="1"/>
  <c r="M21" i="36" s="1"/>
  <c r="K6" i="36"/>
  <c r="L6" i="36" s="1"/>
  <c r="M6" i="36" s="1"/>
  <c r="K18" i="36"/>
  <c r="L18" i="36" s="1"/>
  <c r="M18" i="36" s="1"/>
  <c r="K24" i="36"/>
  <c r="L24" i="36" s="1"/>
  <c r="M24" i="36" s="1"/>
  <c r="K5" i="36"/>
  <c r="L5" i="36" s="1"/>
  <c r="M5" i="36" s="1"/>
  <c r="K19" i="36"/>
  <c r="L19" i="36" s="1"/>
  <c r="M19" i="36" s="1"/>
  <c r="K11" i="36"/>
  <c r="L11" i="36" s="1"/>
  <c r="M11" i="36" s="1"/>
  <c r="K25" i="36"/>
  <c r="L25" i="36" s="1"/>
  <c r="M25" i="36" s="1"/>
  <c r="K26" i="36"/>
  <c r="L26" i="36" s="1"/>
  <c r="M26" i="36" s="1"/>
  <c r="K12" i="36"/>
  <c r="L12" i="36" s="1"/>
  <c r="M12" i="36" s="1"/>
  <c r="K23" i="36"/>
  <c r="L23" i="36" s="1"/>
  <c r="M23" i="36" s="1"/>
  <c r="K20" i="36"/>
  <c r="L20" i="36" s="1"/>
  <c r="M20" i="36" s="1"/>
  <c r="K8" i="36"/>
  <c r="L8" i="36" s="1"/>
  <c r="M8" i="36" s="1"/>
  <c r="K16" i="36"/>
  <c r="L16" i="36" s="1"/>
  <c r="M16" i="36" s="1"/>
  <c r="K28" i="36"/>
  <c r="L28" i="36" s="1"/>
  <c r="M28" i="36" s="1"/>
  <c r="K17" i="36"/>
  <c r="L17" i="36" s="1"/>
  <c r="M17" i="36" s="1"/>
  <c r="K9" i="36"/>
  <c r="L9" i="36" s="1"/>
  <c r="M9" i="36" s="1"/>
  <c r="K13" i="36"/>
  <c r="L13" i="36" s="1"/>
  <c r="M13" i="36" s="1"/>
  <c r="M4" i="36"/>
  <c r="M29" i="36" l="1"/>
  <c r="N11" i="36" s="1"/>
  <c r="O11" i="36" s="1"/>
  <c r="Q11" i="36" s="1"/>
  <c r="N27" i="36" l="1"/>
  <c r="O27" i="36" s="1"/>
  <c r="Q27" i="36" s="1"/>
  <c r="N25" i="36"/>
  <c r="O25" i="36" s="1"/>
  <c r="Q25" i="36" s="1"/>
  <c r="N19" i="36"/>
  <c r="O19" i="36" s="1"/>
  <c r="Q19" i="36" s="1"/>
  <c r="N8" i="36"/>
  <c r="O8" i="36" s="1"/>
  <c r="Q8" i="36" s="1"/>
  <c r="N16" i="36"/>
  <c r="O16" i="36" s="1"/>
  <c r="Q16" i="36" s="1"/>
  <c r="N20" i="36"/>
  <c r="O20" i="36" s="1"/>
  <c r="Q20" i="36" s="1"/>
  <c r="N12" i="36"/>
  <c r="O12" i="36" s="1"/>
  <c r="Q12" i="36" s="1"/>
  <c r="N6" i="36"/>
  <c r="O6" i="36" s="1"/>
  <c r="Q6" i="36" s="1"/>
  <c r="N5" i="36"/>
  <c r="O5" i="36" s="1"/>
  <c r="Q5" i="36" s="1"/>
  <c r="N21" i="36"/>
  <c r="O21" i="36" s="1"/>
  <c r="Q21" i="36" s="1"/>
  <c r="N10" i="36"/>
  <c r="O10" i="36" s="1"/>
  <c r="Q10" i="36" s="1"/>
  <c r="N13" i="36"/>
  <c r="O13" i="36" s="1"/>
  <c r="Q13" i="36" s="1"/>
  <c r="N22" i="36"/>
  <c r="O22" i="36" s="1"/>
  <c r="Q22" i="36" s="1"/>
  <c r="N7" i="36"/>
  <c r="O7" i="36" s="1"/>
  <c r="Q7" i="36" s="1"/>
  <c r="N9" i="36"/>
  <c r="O9" i="36" s="1"/>
  <c r="Q9" i="36" s="1"/>
  <c r="N23" i="36"/>
  <c r="O23" i="36" s="1"/>
  <c r="Q23" i="36" s="1"/>
  <c r="N18" i="36"/>
  <c r="O18" i="36" s="1"/>
  <c r="Q18" i="36" s="1"/>
  <c r="N26" i="36"/>
  <c r="O26" i="36" s="1"/>
  <c r="Q26" i="36" s="1"/>
  <c r="N17" i="36"/>
  <c r="O17" i="36" s="1"/>
  <c r="Q17" i="36" s="1"/>
  <c r="N4" i="36"/>
  <c r="O4" i="36" s="1"/>
  <c r="Q4" i="36" s="1"/>
  <c r="N15" i="36"/>
  <c r="O15" i="36" s="1"/>
  <c r="Q15" i="36" s="1"/>
  <c r="N28" i="36"/>
  <c r="O28" i="36" s="1"/>
  <c r="Q28" i="36" s="1"/>
  <c r="N24" i="36"/>
  <c r="O24" i="36" s="1"/>
  <c r="Q24" i="36" s="1"/>
  <c r="N14" i="36"/>
  <c r="O14" i="36" s="1"/>
  <c r="Q14" i="36" s="1"/>
  <c r="P9" i="36" l="1"/>
  <c r="Q29" i="36"/>
</calcChain>
</file>

<file path=xl/sharedStrings.xml><?xml version="1.0" encoding="utf-8"?>
<sst xmlns="http://schemas.openxmlformats.org/spreadsheetml/2006/main" count="12605" uniqueCount="5281">
  <si>
    <t>Name</t>
  </si>
  <si>
    <t>C</t>
  </si>
  <si>
    <t>H</t>
  </si>
  <si>
    <t>O</t>
  </si>
  <si>
    <t>ATP</t>
  </si>
  <si>
    <t>Starch</t>
  </si>
  <si>
    <t>GTP</t>
  </si>
  <si>
    <t>L-Isoleucine</t>
  </si>
  <si>
    <t>L-Leucine</t>
  </si>
  <si>
    <t>UTP</t>
  </si>
  <si>
    <t>L-Threonine</t>
  </si>
  <si>
    <t>KEGG ID</t>
  </si>
  <si>
    <t>Glycolysis / Gluconeogenesis</t>
  </si>
  <si>
    <t>Citrate cycle (TCA cycle)</t>
  </si>
  <si>
    <t>Pentose phosphate pathway</t>
  </si>
  <si>
    <t>Fructose and mannose metabolism</t>
  </si>
  <si>
    <t>Galactose metabolism</t>
  </si>
  <si>
    <t>Fatty acid elongation</t>
  </si>
  <si>
    <t>Fatty acid degradation</t>
  </si>
  <si>
    <t>Oxidative phosphorylation</t>
  </si>
  <si>
    <t>Purine metabolism</t>
  </si>
  <si>
    <t>Pyrimidine metabolism</t>
  </si>
  <si>
    <t>Cysteine and methionine metabolism</t>
  </si>
  <si>
    <t>Lysine biosynthesis</t>
  </si>
  <si>
    <t>Lysine degradation</t>
  </si>
  <si>
    <t>Arginine and proline metabolism</t>
  </si>
  <si>
    <t>Histidine metabolism</t>
  </si>
  <si>
    <t>Phenylalanine metabolism</t>
  </si>
  <si>
    <t>Tryptophan metabolism</t>
  </si>
  <si>
    <t>Starch and sucrose metabolism</t>
  </si>
  <si>
    <t>Amino sugar and nucleotide sugar metabolism</t>
  </si>
  <si>
    <t>Hexose Polymer</t>
  </si>
  <si>
    <t>amino acid</t>
  </si>
  <si>
    <t>Ala</t>
  </si>
  <si>
    <t>Gly</t>
  </si>
  <si>
    <t>Val</t>
  </si>
  <si>
    <t>Leu</t>
  </si>
  <si>
    <t>Ile</t>
  </si>
  <si>
    <t>Pro</t>
  </si>
  <si>
    <t>Ser</t>
  </si>
  <si>
    <t>Thr</t>
  </si>
  <si>
    <t>Phe</t>
  </si>
  <si>
    <t>Lys</t>
  </si>
  <si>
    <t>His</t>
  </si>
  <si>
    <t>Tyr</t>
  </si>
  <si>
    <t>Arg</t>
  </si>
  <si>
    <t>Asn</t>
  </si>
  <si>
    <t>Asp</t>
  </si>
  <si>
    <t>Cys</t>
  </si>
  <si>
    <t>Glu</t>
  </si>
  <si>
    <t>Gln</t>
  </si>
  <si>
    <t>Met</t>
  </si>
  <si>
    <t>Trp</t>
  </si>
  <si>
    <t>C00041</t>
  </si>
  <si>
    <t>C00152</t>
  </si>
  <si>
    <t>C00049</t>
  </si>
  <si>
    <t>C00025</t>
  </si>
  <si>
    <t>C00064</t>
  </si>
  <si>
    <t>C00037</t>
  </si>
  <si>
    <t>C00135</t>
  </si>
  <si>
    <t>C00407</t>
  </si>
  <si>
    <t>C00123</t>
  </si>
  <si>
    <t>C00079</t>
  </si>
  <si>
    <t>C00065</t>
  </si>
  <si>
    <t>C00188</t>
  </si>
  <si>
    <t>C00082</t>
  </si>
  <si>
    <t>C00183</t>
  </si>
  <si>
    <t>C00369</t>
  </si>
  <si>
    <t>C00760</t>
  </si>
  <si>
    <t>C00078</t>
  </si>
  <si>
    <t>C00148</t>
  </si>
  <si>
    <t>C00047</t>
  </si>
  <si>
    <t>C00073</t>
  </si>
  <si>
    <t>C00097</t>
  </si>
  <si>
    <t>C00062</t>
  </si>
  <si>
    <t>MW</t>
  </si>
  <si>
    <t>C00002</t>
  </si>
  <si>
    <t>C00267</t>
  </si>
  <si>
    <t>C00089</t>
  </si>
  <si>
    <t>C02646</t>
  </si>
  <si>
    <t>C00590</t>
  </si>
  <si>
    <t>C02325</t>
  </si>
  <si>
    <t>C02336</t>
  </si>
  <si>
    <t>C00249</t>
  </si>
  <si>
    <t>C00131</t>
  </si>
  <si>
    <t>C00286</t>
  </si>
  <si>
    <t>C00458</t>
  </si>
  <si>
    <t>C00459</t>
  </si>
  <si>
    <t>C00044</t>
  </si>
  <si>
    <t>C00063</t>
  </si>
  <si>
    <t>C00075</t>
  </si>
  <si>
    <t>C00181</t>
  </si>
  <si>
    <t>alpha D glucose</t>
  </si>
  <si>
    <t>L-serine</t>
  </si>
  <si>
    <t>L-methionine</t>
  </si>
  <si>
    <t>L-cysteine</t>
  </si>
  <si>
    <t>L-valine</t>
  </si>
  <si>
    <t>L-glutamine</t>
  </si>
  <si>
    <t>L-proline</t>
  </si>
  <si>
    <t>sucrose</t>
  </si>
  <si>
    <t>L-lysine</t>
  </si>
  <si>
    <t>L-phenylalanine</t>
  </si>
  <si>
    <t>L-tyrosine</t>
  </si>
  <si>
    <t>L-tryptophan</t>
  </si>
  <si>
    <t>L-aspargine</t>
  </si>
  <si>
    <t>4-coumaryl alcohol</t>
  </si>
  <si>
    <t>coniferyl alcohol</t>
  </si>
  <si>
    <t>sinapyl alcohol</t>
  </si>
  <si>
    <t>cellulose</t>
  </si>
  <si>
    <t>hexadecanoic acid</t>
  </si>
  <si>
    <t>dATP</t>
  </si>
  <si>
    <t>dGTP</t>
  </si>
  <si>
    <t>dCTP</t>
  </si>
  <si>
    <t>dTTP</t>
  </si>
  <si>
    <t>CTP</t>
  </si>
  <si>
    <t>D-xylose</t>
  </si>
  <si>
    <t>L-glutamate</t>
  </si>
  <si>
    <t>L-alanine</t>
  </si>
  <si>
    <t>L-aspartate</t>
  </si>
  <si>
    <t>glycine</t>
  </si>
  <si>
    <t>removed, fraction too small to worry about adding pathways for</t>
  </si>
  <si>
    <t>Aas only kept because biologically essential</t>
  </si>
  <si>
    <t>Chemical Composition of Crop Biomass Impacts Its Decomposition</t>
  </si>
  <si>
    <t>Johnson</t>
  </si>
  <si>
    <t>stem</t>
  </si>
  <si>
    <t>root</t>
  </si>
  <si>
    <t>C00031</t>
  </si>
  <si>
    <t>glucose</t>
  </si>
  <si>
    <t>fructose</t>
  </si>
  <si>
    <t>C00095</t>
  </si>
  <si>
    <t>Root biomass</t>
  </si>
  <si>
    <t>g/kg plant material</t>
  </si>
  <si>
    <t>sum of used coeff</t>
  </si>
  <si>
    <t>Histidine</t>
  </si>
  <si>
    <t>sum</t>
  </si>
  <si>
    <t>stem biomass</t>
  </si>
  <si>
    <t>note: used switchgrass composition</t>
  </si>
  <si>
    <t>Sheet</t>
  </si>
  <si>
    <t xml:space="preserve">Description </t>
  </si>
  <si>
    <t>total</t>
  </si>
  <si>
    <t xml:space="preserve">source: </t>
  </si>
  <si>
    <t>E</t>
  </si>
  <si>
    <t>The role of biomass allocation in the growth response of plants to different levels of light, CO2, nutrients, and water: a quantitiative review</t>
  </si>
  <si>
    <t>from table 1:</t>
  </si>
  <si>
    <t>herbaceous</t>
  </si>
  <si>
    <t>Leaf Mass Fraction</t>
  </si>
  <si>
    <t>Stem Mass Fraction</t>
  </si>
  <si>
    <t>Root Mass Fraction</t>
  </si>
  <si>
    <t>Phenotypic placticity of size-fecundity relationships in Arabidopsis thaliana</t>
  </si>
  <si>
    <t>An integrated overview of seed development in Arabidopsis thaliana ecotype WS</t>
  </si>
  <si>
    <t>mass per seed</t>
  </si>
  <si>
    <t>source</t>
  </si>
  <si>
    <t>seed</t>
  </si>
  <si>
    <t>leaf</t>
  </si>
  <si>
    <t>tissue</t>
  </si>
  <si>
    <t>periodic table</t>
  </si>
  <si>
    <t>1 g plant material (g)</t>
  </si>
  <si>
    <t>mass compound per</t>
  </si>
  <si>
    <t xml:space="preserve"> plant material (g)</t>
  </si>
  <si>
    <t>assume 1 kg</t>
  </si>
  <si>
    <t xml:space="preserve">assume 1 kg </t>
  </si>
  <si>
    <t>plant material (g)'</t>
  </si>
  <si>
    <t>1 g plant material</t>
  </si>
  <si>
    <t>13.5 (w/w)% water</t>
  </si>
  <si>
    <t>1/2 in each comp</t>
  </si>
  <si>
    <t>beta D fructose (used D-fructose)</t>
  </si>
  <si>
    <t>coefficient</t>
  </si>
  <si>
    <t>mass of 1 mole biomass</t>
  </si>
  <si>
    <t>coefficients for 1</t>
  </si>
  <si>
    <t>sum(coeffs)=1</t>
  </si>
  <si>
    <t>mass when coeffs</t>
  </si>
  <si>
    <t>sum to 1</t>
  </si>
  <si>
    <t>mass w/ water</t>
  </si>
  <si>
    <t>sum mass</t>
  </si>
  <si>
    <t>1/2 coefficients</t>
  </si>
  <si>
    <t>d-glucose</t>
  </si>
  <si>
    <t>d-fructose</t>
  </si>
  <si>
    <t>mole compound for 1 mole</t>
  </si>
  <si>
    <t>biomass is 1 g</t>
  </si>
  <si>
    <t>mole compound for 1 mmole</t>
  </si>
  <si>
    <t>1 mole biomass per</t>
  </si>
  <si>
    <t>1 mmole biomass</t>
  </si>
  <si>
    <t>per 1 g plant material</t>
  </si>
  <si>
    <t>g per mole biomass</t>
  </si>
  <si>
    <t>coefficients for 1 g</t>
  </si>
  <si>
    <t>per mmol biomass</t>
  </si>
  <si>
    <t>coefficients for 1 g per</t>
  </si>
  <si>
    <t>mol DW biomass produced</t>
  </si>
  <si>
    <t>mass of 1 mmol</t>
  </si>
  <si>
    <t>biomass</t>
  </si>
  <si>
    <t>mass fraction by tissues</t>
  </si>
  <si>
    <t>source:</t>
  </si>
  <si>
    <t>Analysis of metabolic flux phenotypes for two Arabidopsis mutants with severe impairment in seed storage lipid synthesis</t>
  </si>
  <si>
    <t>max seed biomass</t>
  </si>
  <si>
    <t>no seed biomass</t>
  </si>
  <si>
    <t>proof biomass always sums to 1</t>
  </si>
  <si>
    <t>slope</t>
  </si>
  <si>
    <t>intercept</t>
  </si>
  <si>
    <t>sums</t>
  </si>
  <si>
    <t>x</t>
  </si>
  <si>
    <t>=</t>
  </si>
  <si>
    <t>+</t>
  </si>
  <si>
    <t xml:space="preserve">Molar Flux </t>
  </si>
  <si>
    <t>into biomass</t>
  </si>
  <si>
    <t>Mass flux into</t>
  </si>
  <si>
    <t>flux</t>
  </si>
  <si>
    <t>0 is not given</t>
  </si>
  <si>
    <t>hexose polymer</t>
  </si>
  <si>
    <t>add in other components</t>
  </si>
  <si>
    <t>as % of total biomass</t>
  </si>
  <si>
    <t>in this column</t>
  </si>
  <si>
    <t>total mass</t>
  </si>
  <si>
    <t># carbons</t>
  </si>
  <si>
    <t>carbon biomass</t>
  </si>
  <si>
    <t>% biomass</t>
  </si>
  <si>
    <t>total added</t>
  </si>
  <si>
    <t>fixed ratio between water</t>
  </si>
  <si>
    <t>goalseek needed</t>
  </si>
  <si>
    <t>mole ratio</t>
  </si>
  <si>
    <t>KEGG IDS</t>
  </si>
  <si>
    <t>goalseek for cellulose</t>
  </si>
  <si>
    <t>and hexose so only one</t>
  </si>
  <si>
    <t xml:space="preserve">mmol flux for 1 g </t>
  </si>
  <si>
    <t>per gram biomass</t>
  </si>
  <si>
    <t>gram of metabolites</t>
  </si>
  <si>
    <t>molar flux per  gram</t>
  </si>
  <si>
    <t>seeding</t>
  </si>
  <si>
    <t>mass</t>
  </si>
  <si>
    <t>average latitude</t>
  </si>
  <si>
    <t>Starch (plastid)</t>
  </si>
  <si>
    <t>none (ratio)</t>
  </si>
  <si>
    <t>vSt_out</t>
  </si>
  <si>
    <t>vGlc_out</t>
  </si>
  <si>
    <t>vAlaP</t>
  </si>
  <si>
    <t>none (flux ratio)</t>
  </si>
  <si>
    <t>vGluP</t>
  </si>
  <si>
    <t>vHisout</t>
  </si>
  <si>
    <t>vIleout</t>
  </si>
  <si>
    <t>vLeuout</t>
  </si>
  <si>
    <t>vPheout</t>
  </si>
  <si>
    <t>vSerout</t>
  </si>
  <si>
    <t>vThrout</t>
  </si>
  <si>
    <t>vTyrout</t>
  </si>
  <si>
    <t>vLys_a</t>
  </si>
  <si>
    <t>vVal_out</t>
  </si>
  <si>
    <t>um leaf thickness</t>
  </si>
  <si>
    <t>m leaf thickness</t>
  </si>
  <si>
    <t>g leaf biomass/m^3 leaf</t>
  </si>
  <si>
    <t>g leaf biomass/m^3 leaf * 10^-3</t>
  </si>
  <si>
    <t>g leaf biomass/m^2 leaf SA</t>
  </si>
  <si>
    <t>assumes leaf is roughly a prism in shape so that SA*h=V</t>
  </si>
  <si>
    <t>assumes that the root is roughly cylindrical with insignificant "cap" area</t>
  </si>
  <si>
    <t>seed volume (mm^3)</t>
  </si>
  <si>
    <t>assumes seed is a spheroid (V=(4/3)*pi*L*w*d)</t>
  </si>
  <si>
    <t>r (cm)</t>
  </si>
  <si>
    <t>root length @ 6 days (mm)</t>
  </si>
  <si>
    <t>root length @ 6 days (cm)</t>
  </si>
  <si>
    <t>V (mL)</t>
  </si>
  <si>
    <t>r (um) (from image at 6 days after germination)</t>
  </si>
  <si>
    <t>stem DW (mg)</t>
  </si>
  <si>
    <t>stem DW (g)</t>
  </si>
  <si>
    <t>stem length (mm)</t>
  </si>
  <si>
    <t>stem length (cm)</t>
  </si>
  <si>
    <t>stem diameter (mm)</t>
  </si>
  <si>
    <t>stem radius (cm)</t>
  </si>
  <si>
    <t>stem volume (mL)</t>
  </si>
  <si>
    <t>stem density (g/mL)</t>
  </si>
  <si>
    <t>Stem DMC (g/g)</t>
  </si>
  <si>
    <t>Root DMC (g/g)</t>
  </si>
  <si>
    <t>makes sense since hollow enough for air to flow in/out stoma</t>
  </si>
  <si>
    <t>ug seed FW/seed</t>
  </si>
  <si>
    <t>g seed FW/seed</t>
  </si>
  <si>
    <t>mm^2 leaf SA/mg DW</t>
  </si>
  <si>
    <t>m^2 leaf SA/mg DW</t>
  </si>
  <si>
    <t>m^2 leaf SA/g DW leaf biomass</t>
  </si>
  <si>
    <t>m^3 leaf/g DW leaf biomass</t>
  </si>
  <si>
    <t>leaf density (g DW/mL)</t>
  </si>
  <si>
    <t>SRL (cm/mg DW)</t>
  </si>
  <si>
    <t>root mass (mg DW)</t>
  </si>
  <si>
    <t>root mass (g DW)</t>
  </si>
  <si>
    <t>root density (g DW/mL)</t>
  </si>
  <si>
    <t>seed density (g FW/mm^3)</t>
  </si>
  <si>
    <t>seed density (g FW/mL)</t>
  </si>
  <si>
    <t>seed density (g DW/mL)</t>
  </si>
  <si>
    <t>source: latutudinal variation in plant size and relative growth rate in arabidopsis thaliana</t>
  </si>
  <si>
    <t>source 2: Dry matter content as a measure of dry matter concentration in plants and their parts</t>
  </si>
  <si>
    <t>source 1: The role of biomass allocation in the growth response of plants to different levels of light, CO2, nutrients and water: a quantitative review</t>
  </si>
  <si>
    <t>g DW/g FW</t>
  </si>
  <si>
    <t>dry to fresh weight (g DW/g FW)</t>
  </si>
  <si>
    <t>*fresh weight ratios</t>
  </si>
  <si>
    <t>Leaf-Stem-Root Mass Fraction</t>
  </si>
  <si>
    <t>Seed Mass Fraction (when all seeds are developed)</t>
  </si>
  <si>
    <t>number of seeds</t>
  </si>
  <si>
    <t>Mass per Seed</t>
  </si>
  <si>
    <t>*uses the linear relationship, light limited, WS (wild strain), assumes that the intercept correction is neglegable</t>
  </si>
  <si>
    <t>mass ratio of seed to leaf and stem</t>
  </si>
  <si>
    <t>calculate the mass fraction of each tissue with maximum seeds</t>
  </si>
  <si>
    <t>*assumes a basis of 1 g total of leaf, root, and stem mass</t>
  </si>
  <si>
    <t>mass fraction</t>
  </si>
  <si>
    <t>correct mass fraction to dry weight</t>
  </si>
  <si>
    <t>Leaf DMC (dry matter content) (g/g)</t>
  </si>
  <si>
    <t>Dry matter content as a measure of dry matter concentration in plants and their parts</t>
  </si>
  <si>
    <t>Leaf gDW</t>
  </si>
  <si>
    <t>Root gDW</t>
  </si>
  <si>
    <t>Stem gDW</t>
  </si>
  <si>
    <t>DW mass fraction</t>
  </si>
  <si>
    <t>sum of dry weight</t>
  </si>
  <si>
    <t>average whole plant gDW/gFW</t>
  </si>
  <si>
    <t>water content</t>
  </si>
  <si>
    <t>g water/g FW</t>
  </si>
  <si>
    <t>ug FW seed/seed</t>
  </si>
  <si>
    <t>g FW seed/seed</t>
  </si>
  <si>
    <t>dry weight</t>
  </si>
  <si>
    <t>g DW per seed</t>
  </si>
  <si>
    <t>g DW/seed</t>
  </si>
  <si>
    <t>g DW per 1 g FW plant</t>
  </si>
  <si>
    <t>Growth Stage–Based Phenotypic Analysis of Arabidopsis: A model for High Throughput Functional Genomics in Plants</t>
  </si>
  <si>
    <t>gDW seed/gDW vegitative mass</t>
  </si>
  <si>
    <t># seeds/gDW vegitative mass</t>
  </si>
  <si>
    <t>Calculate the change in seeding parameter with time</t>
  </si>
  <si>
    <t>seed loss</t>
  </si>
  <si>
    <t>seed gain</t>
  </si>
  <si>
    <t>hours after seeding</t>
  </si>
  <si>
    <t>days after seeding</t>
  </si>
  <si>
    <t>biomass component</t>
  </si>
  <si>
    <t>Calculate the availability of light</t>
  </si>
  <si>
    <t>umol/m^2*s</t>
  </si>
  <si>
    <t>source: Sugars and Circadian Regulation Make Major Contributions to the Global Regulation of Diurnal Gene Expression in Arabidopsis</t>
  </si>
  <si>
    <t>source: latitudinal variation in plant size and relative growth rate in arabidopsis thaliana</t>
  </si>
  <si>
    <t>mmol/m^2*s</t>
  </si>
  <si>
    <t>mmol/m^2*h</t>
  </si>
  <si>
    <t>m^2 leaf SA/g DW plant</t>
  </si>
  <si>
    <t>mmol/gDW plant*h</t>
  </si>
  <si>
    <t>must scale by mass fraction of leaf tissue (x_leaf) as in the  following example:</t>
  </si>
  <si>
    <t>x_leaf (g leaf/gDW plant)</t>
  </si>
  <si>
    <t>leaf uptake rate</t>
  </si>
  <si>
    <t>wavelength</t>
  </si>
  <si>
    <t>Absorbance</t>
  </si>
  <si>
    <t>source: screening of visible and UV radiation as a photoprotective mechanisms in plants</t>
  </si>
  <si>
    <t>wavelength (nm)</t>
  </si>
  <si>
    <t>Irradiance (J/m^2*nm*s)</t>
  </si>
  <si>
    <t>wavelength (m)</t>
  </si>
  <si>
    <t>Energy (J/photon)</t>
  </si>
  <si>
    <t>Photon flux (photons/m^2*nm*s)</t>
  </si>
  <si>
    <t>Trapezoidal integration (cumulative photons/m^2*s)</t>
  </si>
  <si>
    <t>number of photons = irradiance / Energy of photon</t>
  </si>
  <si>
    <t>Energy of a photon = h*c/lambda</t>
  </si>
  <si>
    <t>h</t>
  </si>
  <si>
    <t>m^2*kg/s</t>
  </si>
  <si>
    <t>c</t>
  </si>
  <si>
    <t>m/s</t>
  </si>
  <si>
    <t>m^3*kg/s^2</t>
  </si>
  <si>
    <t>N*m^2</t>
  </si>
  <si>
    <t>J*m/photon</t>
  </si>
  <si>
    <t>N_A</t>
  </si>
  <si>
    <t>photons/mol</t>
  </si>
  <si>
    <t>photons/m^2*s</t>
  </si>
  <si>
    <t>mol photons/m^2*s</t>
  </si>
  <si>
    <t>umol photons/m^2*s</t>
  </si>
  <si>
    <t>reported photon flux:</t>
  </si>
  <si>
    <t>growth study luminance</t>
  </si>
  <si>
    <t># of flourecent bulbs in study?</t>
  </si>
  <si>
    <t>bulbs?</t>
  </si>
  <si>
    <t>scaling of photon flux</t>
  </si>
  <si>
    <t>scale from 1 bulb to shaker illumination</t>
  </si>
  <si>
    <t>Growth Experiment Irradiance (J/m^2*nm*s)</t>
  </si>
  <si>
    <t>photon absorbance (%)</t>
  </si>
  <si>
    <t>Absorbed photon flux (photons/m^2*nm*s)</t>
  </si>
  <si>
    <t>full photon flux</t>
  </si>
  <si>
    <t>assume 0 absorbance outside range 400-750</t>
  </si>
  <si>
    <t>linear interpolation when not specified in absorbance graph</t>
  </si>
  <si>
    <t>source: Comparison of LED properties, compact fluorescent bulbs and bulbs in residential areas</t>
  </si>
  <si>
    <t>source: Sugar and circadian regulation make major contributions to global regulation of diurnal gene expression in arabidopsis</t>
  </si>
  <si>
    <t>Combined Seeding Graph</t>
  </si>
  <si>
    <t>% of photons useable</t>
  </si>
  <si>
    <t>Biomass "Slider"</t>
  </si>
  <si>
    <t>Leaf Volume to Mass Ratio</t>
  </si>
  <si>
    <t>Root Volume to Mass Ratio</t>
  </si>
  <si>
    <t>Seed Volume to Mass Ratio</t>
  </si>
  <si>
    <t>Stem Volume to Mass Ratio</t>
  </si>
  <si>
    <t>C08316</t>
  </si>
  <si>
    <t>C16526</t>
  </si>
  <si>
    <t>C08281</t>
  </si>
  <si>
    <t>C06427</t>
  </si>
  <si>
    <t>C01595</t>
  </si>
  <si>
    <t>C00712</t>
  </si>
  <si>
    <t>C01530</t>
  </si>
  <si>
    <t>Fatty acids</t>
  </si>
  <si>
    <t>(cellulose, fatty acids)</t>
  </si>
  <si>
    <t>Amino Acids</t>
  </si>
  <si>
    <t>Carbohydrates</t>
  </si>
  <si>
    <t>fatty acid fraction</t>
  </si>
  <si>
    <t>16:0</t>
  </si>
  <si>
    <t>18:0</t>
  </si>
  <si>
    <t>18:1</t>
  </si>
  <si>
    <t>18:2</t>
  </si>
  <si>
    <t>18:3</t>
  </si>
  <si>
    <t>20:0</t>
  </si>
  <si>
    <t>20:1</t>
  </si>
  <si>
    <t>22:1</t>
  </si>
  <si>
    <t>Erucic acid (22:1)</t>
  </si>
  <si>
    <t>Icosenoic acid (20:1)</t>
  </si>
  <si>
    <t>Behenic acid (20:0)</t>
  </si>
  <si>
    <t>alpha-linolenic acid (18:3)</t>
  </si>
  <si>
    <t>linoleic acid (18:2)</t>
  </si>
  <si>
    <t>oleic acid (18:1)</t>
  </si>
  <si>
    <t>stearic acid (18:0)</t>
  </si>
  <si>
    <t>palmitic acid (16:0)</t>
  </si>
  <si>
    <t>mmol H2O*m^-2*s^-1</t>
  </si>
  <si>
    <t>mmol H2O/(gDW leaf*s)</t>
  </si>
  <si>
    <t>mmol H2O/(gDW leaf*h)</t>
  </si>
  <si>
    <t>Valine, leucine, and isoleucine biosynthesis</t>
  </si>
  <si>
    <t>Glycine, serine, and threonine metabolism</t>
  </si>
  <si>
    <t>Alanine, aspartate, and glutamate metabolism</t>
  </si>
  <si>
    <t>Phenylalanine, tyrosine, and tryptophan biosynthesis</t>
  </si>
  <si>
    <t>Zea mays iRS1563: A Comprehensive Genome-Scale Metabolic Reconstruction of Maize Metabolism</t>
  </si>
  <si>
    <t>Biomass formulation of the model iRS1597 (arabidopsis model)</t>
  </si>
  <si>
    <t>Calculation of biomass formulation for p-ath571 leaf model</t>
  </si>
  <si>
    <t>Reaction ID</t>
  </si>
  <si>
    <t>ECs that can catalyze this reaction</t>
  </si>
  <si>
    <t>Genes that can produce these enzymes</t>
  </si>
  <si>
    <t>stbiomass_wt</t>
  </si>
  <si>
    <t>non-enzymatic</t>
  </si>
  <si>
    <t>stbiomass_loss</t>
  </si>
  <si>
    <t>stbiomasssi</t>
  </si>
  <si>
    <t>(2.4.1.4)</t>
  </si>
  <si>
    <t>()</t>
  </si>
  <si>
    <t>(2.7.1.1|2.7.1.4)</t>
  </si>
  <si>
    <t>(ath:AT4G37840|ath:AT1G47840|ath:AT2G19860|ath:AT4G29130|ath:AT1G50460|ath:AT3G20040)||(ath:AT5G51830|ath:AT2G31390|ath:AT4G10260|ath:AT1G06030|ath:AT3G59480|ath:AT1G66430|ath:AT1G06020|ath:AT1G50390)</t>
  </si>
  <si>
    <t>(5.3.1.9)</t>
  </si>
  <si>
    <t>(ath:AT4G24620|ath:AT5G42740)</t>
  </si>
  <si>
    <t>(5.4.2.2|5.4.2.5)</t>
  </si>
  <si>
    <t>(ath:AT5G51820|ath:AT1G23190|ath:AT1G70730)||()</t>
  </si>
  <si>
    <t>(2.7.7.64|2.7.7.9)</t>
  </si>
  <si>
    <t>(ath:AT5G52560)||(ath:AT5G17310|ath:AT3G56040|ath:AT3G03250)</t>
  </si>
  <si>
    <t>(2.7.7.27)</t>
  </si>
  <si>
    <t>(ath:AT1G27680|ath:AT5G48300|ath:AT1G05610|ath:AT4G39210|ath:AT5G19220|ath:AT2G21590)</t>
  </si>
  <si>
    <t>(2.4.1.21|2.4.1.242)</t>
  </si>
  <si>
    <t>(ath:AT5G24300|ath:AT3G01180|ath:AT1G11720|ath:AT4G18240)||(ath:AT1G32900)</t>
  </si>
  <si>
    <t>(2.4.1.18)</t>
  </si>
  <si>
    <t>(ath:AT5G03650|ath:AT2G36390|ath:AT3G20440)</t>
  </si>
  <si>
    <t>(2.4.1.7)</t>
  </si>
  <si>
    <t>(2.4.1.12)</t>
  </si>
  <si>
    <t>(ath:AT4G39350|ath:AT5G17420|ath:AT5G09870|ath:AT5G64740|ath:AT2G21770|ath:AT5G44030|ath:AT4G18780|ath:AT2G25540|ath:AT5G05170|ath:AT4G32410)</t>
  </si>
  <si>
    <t>(3.6.1.5|3.6.1.6)</t>
  </si>
  <si>
    <t>(ath:AT3G04080|ath:AT5G18280|ath:AT1G14250|ath:AT1G14230|ath:AT1G14240|ath:AT2G02970)||()</t>
  </si>
  <si>
    <t>(3.2.1.10|3.2.1.20|3.2.1.26|3.2.1.48)</t>
  </si>
  <si>
    <t>()||(ath:AT3G45940|ath:AT5G11720)||(ath:AT2G36190|ath:AT3G13790|ath:AT1G12240|ath:AT1G62660|ath:AT3G13784|ath:AT5G11920|ath:AT3G52600)||()</t>
  </si>
  <si>
    <t>(2.7.1.11)</t>
  </si>
  <si>
    <t>(ath:AT4G32840|ath:AT5G56630|ath:AT5G61580|ath:AT4G29220|ath:AT2G22480|ath:AT4G26270|ath:AT5G47810)</t>
  </si>
  <si>
    <t>(4.1.2.13)</t>
  </si>
  <si>
    <t>(ath:AT4G26520|ath:AT2G36460|ath:AT3G52930|ath:AT2G01140|ath:AT4G38970|ath:AT4G26530|ath:AT5G03690|ath:AT2G21330)</t>
  </si>
  <si>
    <t>(5.3.1.1)</t>
  </si>
  <si>
    <t>(ath:AT3G55440|ath:AT2G21170)</t>
  </si>
  <si>
    <t>(1.2.1.9|1.2.1.90)</t>
  </si>
  <si>
    <t>(ath:AT2G24270)||()</t>
  </si>
  <si>
    <t>(5.4.2.11|5.4.2.12)</t>
  </si>
  <si>
    <t>(ath:AT1G22170|ath:AT1G78050)||(ath:AT1G09780|ath:AT3G08590|ath:AT3G50520)</t>
  </si>
  <si>
    <t>(4.2.1.11)</t>
  </si>
  <si>
    <t>(ath:AT1G74030|ath:AT2G36530|ath:AT2G29560)</t>
  </si>
  <si>
    <t>(2.7.1.40)</t>
  </si>
  <si>
    <t>(ath:AT3G04050|ath:AT5G52920|ath:AT5G56350|ath:AT3G25960|ath:AT3G52990|ath:AT3G55650|ath:AT3G55810|ath:AT5G08570|ath:AT5G63680|ath:AT4G26390|ath:AT1G32440|ath:AT3G49160|ath:AT3G22960|ath:AT2G36580)</t>
  </si>
  <si>
    <t>(1.2.4.1|2.2.1.6|4.1.1.1)</t>
  </si>
  <si>
    <t>(ath:AT5G50850|ath:AT1G59900|ath:AT1G01090|ath:AT1G24180|ath:AT2G34590|ath:AT1G30120)||(ath:AT3G48560|ath:AT2G31810|ath:AT5G16290)||(ath:AT4G33070|ath:AT5G01320|ath:AT5G01330|ath:AT5G54960)</t>
  </si>
  <si>
    <t>(1.2.4.1)</t>
  </si>
  <si>
    <t>(ath:AT5G50850|ath:AT1G59900|ath:AT1G01090|ath:AT1G24180|ath:AT2G34590|ath:AT1G30120)</t>
  </si>
  <si>
    <t>(1.8.1.4)</t>
  </si>
  <si>
    <t>(ath:AT3G17240|ath:AT3G16950|ath:AT1G48030|ath:AT4G16155)</t>
  </si>
  <si>
    <t>(2.3.1.12)</t>
  </si>
  <si>
    <t>(ath:AT1G34430|ath:AT3G52200|ath:AT1G54220|ath:AT3G13930|ath:AT3G25860)</t>
  </si>
  <si>
    <t>(1.2.7.1|1.2.7.11)</t>
  </si>
  <si>
    <t>()||()</t>
  </si>
  <si>
    <t>(1.2.1.12|1.2.1.59)</t>
  </si>
  <si>
    <t>(ath:AT1G13440|ath:AT1G16300|ath:AT1G79530|ath:AT3G04120)||()</t>
  </si>
  <si>
    <t>(2.7.2.3)</t>
  </si>
  <si>
    <t>(ath:AT3G12780|ath:AT1G56190|ath:AT1G79550)</t>
  </si>
  <si>
    <t>(4.1.1.1)</t>
  </si>
  <si>
    <t>(ath:AT4G33070|ath:AT5G01320|ath:AT5G01330|ath:AT5G54960)</t>
  </si>
  <si>
    <t>(1.2.1.3|1.2.1.5)</t>
  </si>
  <si>
    <t>(ath:AT1G23800|ath:AT3G48000|ath:AT4G34240|ath:AT1G54100|ath:AT1G44170|ath:AT4G36250)||()</t>
  </si>
  <si>
    <t>(3.6.1.1)</t>
  </si>
  <si>
    <t>(ath:AT2G46860|ath:AT3G53620|ath:AT4G01480|ath:AT1G01050|ath:AT2G18230|ath:AT5G09650)</t>
  </si>
  <si>
    <t>(1.18.1.2)</t>
  </si>
  <si>
    <t>(ath:AT1G20020|ath:AT1G30510|ath:AT5G66190|ath:AT4G05390)</t>
  </si>
  <si>
    <t>(2.7.4.14|2.7.4.22|2.7.4.4)</t>
  </si>
  <si>
    <t>(ath:AT5G26667|ath:AT4G25280|ath:AT3G60180)||(ath:AT3G18680)||()</t>
  </si>
  <si>
    <t>(2.7.4.6)</t>
  </si>
  <si>
    <t>(ath:AT4G23900|ath:AT5G63310|ath:AT4G11010|ath:AT4G09320)</t>
  </si>
  <si>
    <t>(2.3.3.1|2.3.3.16|2.3.3.3)</t>
  </si>
  <si>
    <t>(ath:AT2G42790|ath:AT3G58740|ath:AT3G58750|ath:AT3G60100|ath:AT2G44350)||()||()</t>
  </si>
  <si>
    <t>(2.3.3.8)</t>
  </si>
  <si>
    <t>(ath:AT3G06650|ath:AT5G49460|ath:AT1G60810|ath:AT1G10670|ath:AT1G09430)</t>
  </si>
  <si>
    <t>(4.2.1.3)</t>
  </si>
  <si>
    <t>(ath:AT4G35830|ath:AT2G05710|ath:AT4G26970)</t>
  </si>
  <si>
    <t>(1.1.1.42)</t>
  </si>
  <si>
    <t>(ath:AT1G65930|ath:AT1G54340|ath:AT5G14590)</t>
  </si>
  <si>
    <t>(1.1.1.286|1.1.1.41)</t>
  </si>
  <si>
    <t>()||(ath:AT4G35650|ath:AT5G03290|ath:AT2G17130|ath:AT4G35260|ath:AT3G09810|ath:AT1G32480)</t>
  </si>
  <si>
    <t>(2.3.1.61)</t>
  </si>
  <si>
    <t>(ath:AT5G55070|ath:AT4G26910)</t>
  </si>
  <si>
    <t>(6.2.1.4)</t>
  </si>
  <si>
    <t>(ath:AT5G08300|ath:AT5G23250|ath:AT2G20420)</t>
  </si>
  <si>
    <t>(6.2.1.5)</t>
  </si>
  <si>
    <t>(2.8.3.18)</t>
  </si>
  <si>
    <t>(4.2.1.2)</t>
  </si>
  <si>
    <t>(ath:AT5G50950|ath:AT2G47510)</t>
  </si>
  <si>
    <t>(1.2.7.11|1.2.7.3)</t>
  </si>
  <si>
    <t>(1.2.4.2)</t>
  </si>
  <si>
    <t>(ath:AT3G55410|ath:AT5G65750)</t>
  </si>
  <si>
    <t>(1.1.1.299|1.1.1.37)</t>
  </si>
  <si>
    <t>()||(ath:AT3G47520|ath:AT1G53240|ath:AT2G22780|ath:AT3G15020|ath:AT5G09660|ath:AT1G04410|ath:AT5G56720|ath:AT5G43330)</t>
  </si>
  <si>
    <t>(1.1.5.4)</t>
  </si>
  <si>
    <t>(1.3.5.1|1.3.5.4)</t>
  </si>
  <si>
    <t>(ath:AT5G66760|ath:AT5G40650|ath:AT5G65165|ath:AT3G27380|ath:AT2G18450)||()</t>
  </si>
  <si>
    <t>rbiomass_wt</t>
  </si>
  <si>
    <t>rbiomass_loss</t>
  </si>
  <si>
    <t>rbiomasssi</t>
  </si>
  <si>
    <t>sebiomass_ws</t>
  </si>
  <si>
    <t>sebio_loss_ws</t>
  </si>
  <si>
    <t>seATPM</t>
  </si>
  <si>
    <t>sebiomasssi</t>
  </si>
  <si>
    <t>seR08178[se_c]</t>
  </si>
  <si>
    <t>(3.1.2.2)</t>
  </si>
  <si>
    <t>(ath:AT1G01710|ath:AT4G00520)</t>
  </si>
  <si>
    <t>seR08177[se_c]</t>
  </si>
  <si>
    <t>seR11043[se_c]</t>
  </si>
  <si>
    <t>(1.14.19.6)</t>
  </si>
  <si>
    <t>(ath:AT3G12120)</t>
  </si>
  <si>
    <t>seR12205[se_c]</t>
  </si>
  <si>
    <t>seR00100[se_c]</t>
  </si>
  <si>
    <t>(1.6.2.2)</t>
  </si>
  <si>
    <t>(ath:AT5G17770|ath:AT5G20080)</t>
  </si>
  <si>
    <t>seR01274[se_c]</t>
  </si>
  <si>
    <t>(3.1.2.2|3.1.2.22)</t>
  </si>
  <si>
    <t>(ath:AT1G01710|ath:AT4G00520)||(ath:AT4G17470|ath:AT4G17480|ath:AT4G17483|ath:AT5G47340|ath:AT5G47330|ath:AT3G60340|ath:AT5G47350|ath:AT4G24760|ath:AT2G24320|ath:AT4G31020|ath:AT5G38220|ath:AT1G66900|ath:AT1G13610|ath:AT3G30380|ath:AT1G32190|ath:AT5G14390|ath:AT3G01690)</t>
  </si>
  <si>
    <t>seR08174[se_c]</t>
  </si>
  <si>
    <t>seR08184[se_c]</t>
  </si>
  <si>
    <t>seR08176[se_c]</t>
  </si>
  <si>
    <t>seR08186[se_c]</t>
  </si>
  <si>
    <t>seR08187[se_c]</t>
  </si>
  <si>
    <t>seR07758[se_c]</t>
  </si>
  <si>
    <t>(2.3.1.199)</t>
  </si>
  <si>
    <t>(ath:AT2G46720|ath:AT1G01120|ath:AT2G26640|ath:AT3G10280|ath:AT4G34510|ath:AT1G04220|ath:AT1G19440|ath:AT1G25450|ath:AT1G68530|ath:AT1G71160|ath:AT2G15090|ath:AT2G16280|ath:AT2G26250|ath:AT4G34250|ath:AT4G34520|ath:AT5G43760|ath:AT3G52160|ath:AT2G28630|ath:AT5G04530|ath:AT1G07720|ath:AT5G49070)</t>
  </si>
  <si>
    <t>seR07759[se_c]</t>
  </si>
  <si>
    <t>(1.1.1.330)</t>
  </si>
  <si>
    <t>(ath:AT1G67730)</t>
  </si>
  <si>
    <t>seR07760[se_c]</t>
  </si>
  <si>
    <t>(4.2.1.134)</t>
  </si>
  <si>
    <t>(ath:AT5G10480|ath:AT5G59770)</t>
  </si>
  <si>
    <t>seR07761[se_c]</t>
  </si>
  <si>
    <t>(1.3.1.93)</t>
  </si>
  <si>
    <t>(ath:AT3G55360)</t>
  </si>
  <si>
    <t>seR12048[se_c]</t>
  </si>
  <si>
    <t>seR02224[se_c]</t>
  </si>
  <si>
    <t>seR01279[se_c]</t>
  </si>
  <si>
    <t>(1.3.3.6|1.3.8.7|1.3.8.8|1.3.8.9)</t>
  </si>
  <si>
    <t>(ath:AT2G35690|ath:AT4G16760|ath:AT5G65110|ath:AT3G51840|ath:AT1G06290|ath:AT1G06310|ath:AT3G06690)||(ath:AT3G06810)||()||()</t>
  </si>
  <si>
    <t>seR04738[se_c]</t>
  </si>
  <si>
    <t>(4.2.1.17|4.2.1.74)</t>
  </si>
  <si>
    <t>(ath:AT3G06860|ath:AT4G29010|ath:AT4G16210)||()</t>
  </si>
  <si>
    <t>seR04737[se_c]</t>
  </si>
  <si>
    <t>(1.1.1.211|1.1.1.35)</t>
  </si>
  <si>
    <t>(ath:AT3G06860|ath:AT4G29010)||(ath:AT3G06860|ath:AT4G29010)</t>
  </si>
  <si>
    <t>seR03991[se_c]</t>
  </si>
  <si>
    <t>(2.3.1.155|2.3.1.16)</t>
  </si>
  <si>
    <t>()||(ath:AT1G04710|ath:AT2G33150|ath:AT5G48880)</t>
  </si>
  <si>
    <t>seR03990[se_c]</t>
  </si>
  <si>
    <t>seR04740[se_c]</t>
  </si>
  <si>
    <t>seR04739[se_c]</t>
  </si>
  <si>
    <t>seR03858[se_c]</t>
  </si>
  <si>
    <t>(2.3.1.16)</t>
  </si>
  <si>
    <t>(ath:AT1G04710|ath:AT2G33150|ath:AT5G48880)</t>
  </si>
  <si>
    <t>seR03857[se_c]</t>
  </si>
  <si>
    <t>(1.3.3.6|1.3.8.7|1.3.8.8)</t>
  </si>
  <si>
    <t>(ath:AT2G35690|ath:AT4G16760|ath:AT5G65110|ath:AT3G51840|ath:AT1G06290|ath:AT1G06310|ath:AT3G06690)||(ath:AT3G06810)||()</t>
  </si>
  <si>
    <t>seR04170[se_c]</t>
  </si>
  <si>
    <t>seR04741[se_c]</t>
  </si>
  <si>
    <t>seR04742[se_c]</t>
  </si>
  <si>
    <t>seR04754[se_c]</t>
  </si>
  <si>
    <t>seR04744[se_c]</t>
  </si>
  <si>
    <t>seR04743[se_c]</t>
  </si>
  <si>
    <t>seR03778[se_c]</t>
  </si>
  <si>
    <t>seR03777[se_c]</t>
  </si>
  <si>
    <t>seR04746[se_c]</t>
  </si>
  <si>
    <t>seR04745[se_c]</t>
  </si>
  <si>
    <t>seR04747[se_c]</t>
  </si>
  <si>
    <t>seR04751[se_c]</t>
  </si>
  <si>
    <t>(1.3.3.6|1.3.8.1|1.3.8.7|1.3.8.8)</t>
  </si>
  <si>
    <t>(ath:AT2G35690|ath:AT4G16760|ath:AT5G65110|ath:AT3G51840|ath:AT1G06290|ath:AT1G06310|ath:AT3G06690)||()||(ath:AT3G06810)||()</t>
  </si>
  <si>
    <t>seR04749[se_c]</t>
  </si>
  <si>
    <t>seR04748[se_c]</t>
  </si>
  <si>
    <t>seR01177[se_c]</t>
  </si>
  <si>
    <t>(2.3.1.16|2.3.1.9)</t>
  </si>
  <si>
    <t>(ath:AT1G04710|ath:AT2G33150|ath:AT5G48880)||(ath:AT5G48230|ath:AT5G47720)</t>
  </si>
  <si>
    <t>seR01175[se_c]</t>
  </si>
  <si>
    <t>(1.3.3.6|1.3.8.1|1.3.8.7)</t>
  </si>
  <si>
    <t>(ath:AT2G35690|ath:AT4G16760|ath:AT5G65110|ath:AT3G51840|ath:AT1G06290|ath:AT1G06310|ath:AT3G06690)||()||(ath:AT3G06810)</t>
  </si>
  <si>
    <t>seR03026[se_c]</t>
  </si>
  <si>
    <t>(4.2.1.17)</t>
  </si>
  <si>
    <t>(ath:AT3G06860|ath:AT4G29010|ath:AT4G16210)</t>
  </si>
  <si>
    <t>seR01975[se_c]</t>
  </si>
  <si>
    <t>(1.1.1.35)</t>
  </si>
  <si>
    <t>(ath:AT3G06860|ath:AT4G29010)</t>
  </si>
  <si>
    <t>seR00742[se_c]</t>
  </si>
  <si>
    <t>(6.4.1.2)</t>
  </si>
  <si>
    <t>(ath:AT2G38040|ath:AT1G36160|ath:AT5G35360|ath:ArthCp031|ath:AT1G36180)</t>
  </si>
  <si>
    <t>seRlabel22reg</t>
  </si>
  <si>
    <t>seR01090[se_c]</t>
  </si>
  <si>
    <t>(2.6.1.42|2.6.1.6|2.6.1.67)</t>
  </si>
  <si>
    <t>seR07601[se_c]</t>
  </si>
  <si>
    <t>(1.2.4.4)</t>
  </si>
  <si>
    <t>(ath:AT1G21400|ath:AT1G55510|ath:AT5G09300|ath:AT3G13450|ath:AT5G34780)</t>
  </si>
  <si>
    <t>seR07602[se_c]</t>
  </si>
  <si>
    <t>seR04097[se_c]</t>
  </si>
  <si>
    <t>(2.3.1.168)</t>
  </si>
  <si>
    <t>(ath:AT3G06850)</t>
  </si>
  <si>
    <t>seR04095[se_c]</t>
  </si>
  <si>
    <t>(1.3.8.4|1.3.8.7)</t>
  </si>
  <si>
    <t>(ath:AT3G45300)||(ath:AT3G06810)</t>
  </si>
  <si>
    <t>seR04138[se_c]</t>
  </si>
  <si>
    <t>(6.4.1.4)</t>
  </si>
  <si>
    <t>(ath:AT4G34030|ath:AT1G03090)</t>
  </si>
  <si>
    <t>seR10092[se_c]</t>
  </si>
  <si>
    <t>(4.2.1.1)</t>
  </si>
  <si>
    <t>(ath:AT3G52720|ath:AT4G21000|ath:AT1G08080|ath:AT1G08065|ath:AT4G20990|ath:AT5G04180|ath:AT2G28210|ath:AT5G14740|ath:AT1G23730|ath:AT3G01500|ath:AT1G58180|ath:AT1G70410|ath:AT4G33580|ath:AT5G56330)</t>
  </si>
  <si>
    <t>seR02085[se_c]</t>
  </si>
  <si>
    <t>(4.2.1.18)</t>
  </si>
  <si>
    <t>(ath:AT4G16800)</t>
  </si>
  <si>
    <t>seR01360[se_c]</t>
  </si>
  <si>
    <t>(4.1.3.4)</t>
  </si>
  <si>
    <t>(ath:AT2G26800)</t>
  </si>
  <si>
    <t>seR00410[se_c]</t>
  </si>
  <si>
    <t>(2.8.3.5)</t>
  </si>
  <si>
    <t>seR00238[se_c]</t>
  </si>
  <si>
    <t>seRlabel1reg</t>
  </si>
  <si>
    <t>seR00529[se_c]</t>
  </si>
  <si>
    <t>(2.7.7.4)</t>
  </si>
  <si>
    <t>(ath:AT4G14680|ath:AT3G22890|ath:AT1G19920|ath:AT5G43780)</t>
  </si>
  <si>
    <t>seR08553[se_c]</t>
  </si>
  <si>
    <t>(1.8.99.2)</t>
  </si>
  <si>
    <t>seR00858[se_c]</t>
  </si>
  <si>
    <t>(1.8.1.2)</t>
  </si>
  <si>
    <t>seR00586[se_c]</t>
  </si>
  <si>
    <t>(2.3.1.30)</t>
  </si>
  <si>
    <t>(ath:AT1G55920|ath:AT5G56760|ath:AT3G13110|ath:AT4G35640|ath:AT2G17640)</t>
  </si>
  <si>
    <t>seR00897[se_c]</t>
  </si>
  <si>
    <t>(2.5.1.47|2.5.1.65)</t>
  </si>
  <si>
    <t>(ath:AT1G55880|ath:AT2G43750|ath:AT3G04940|ath:AT3G22460|ath:AT5G28030|ath:AT4G14880|ath:AT3G61440|ath:AT3G59760|ath:AT5G28020)||()</t>
  </si>
  <si>
    <t>seRlabel2reg</t>
  </si>
  <si>
    <t>seR00006[se_c]</t>
  </si>
  <si>
    <t>(2.2.1.6)</t>
  </si>
  <si>
    <t>(ath:AT3G48560|ath:AT2G31810|ath:AT5G16290)</t>
  </si>
  <si>
    <t>seR03051[se_c]</t>
  </si>
  <si>
    <t>(1.1.1.86)</t>
  </si>
  <si>
    <t>(ath:AT3G58610)</t>
  </si>
  <si>
    <t>seR01209[se_c]</t>
  </si>
  <si>
    <t>(4.2.1.9)</t>
  </si>
  <si>
    <t>(ath:AT3G23940)</t>
  </si>
  <si>
    <t>seRlabel3reg</t>
  </si>
  <si>
    <t>seR00760[se_c]</t>
  </si>
  <si>
    <t>seR00771[se_c]</t>
  </si>
  <si>
    <t>seR08639[se_c]</t>
  </si>
  <si>
    <t>seR00289[se_c]</t>
  </si>
  <si>
    <t>seR00948[se_c]</t>
  </si>
  <si>
    <t>seR00803[se_c]</t>
  </si>
  <si>
    <t>seR02889[se_e]</t>
  </si>
  <si>
    <t>seR00155[se_e]</t>
  </si>
  <si>
    <t>seR02737[se_c]</t>
  </si>
  <si>
    <t>(2.4.1.15)</t>
  </si>
  <si>
    <t>(ath:AT1G70290|ath:AT4G17770|ath:AT1G23870|ath:AT2G18700|ath:AT1G16980|ath:AT1G17000|ath:AT1G68020|ath:AT1G06410|ath:AT1G78580|ath:AT1G60140|ath:AT4G27550)</t>
  </si>
  <si>
    <t>seR02778[se_c]</t>
  </si>
  <si>
    <t>(3.1.3.12)</t>
  </si>
  <si>
    <t>(ath:AT1G70290|ath:AT4G17770|ath:AT1G78090|ath:AT1G23870|ath:AT2G18700|ath:AT1G16980|ath:AT1G17000|ath:AT1G68020|ath:AT2G22190|ath:AT5G65140|ath:AT1G22210|ath:AT1G35910|ath:AT4G22590|ath:AT1G06410|ath:AT1G78580|ath:AT1G60140|ath:AT4G27550|ath:AT5G10100|ath:AT4G12430|ath:AT4G39770|ath:AT5G51460)</t>
  </si>
  <si>
    <t>seR00010[se_c]</t>
  </si>
  <si>
    <t>(3.2.1.28)</t>
  </si>
  <si>
    <t>(ath:AT4G24040)</t>
  </si>
  <si>
    <t>seR00299[se_c]</t>
  </si>
  <si>
    <t>(2.7.1.1|2.7.1.2)</t>
  </si>
  <si>
    <t>(ath:AT4G37840|ath:AT1G47840|ath:AT2G19860|ath:AT4G29130|ath:AT1G50460|ath:AT3G20040)||()</t>
  </si>
  <si>
    <t>seR00801[se_e]</t>
  </si>
  <si>
    <t>seRlabel4reg</t>
  </si>
  <si>
    <t>seR00158[se_c]</t>
  </si>
  <si>
    <t>seR00156[se_c]</t>
  </si>
  <si>
    <t>seRlabel5reg</t>
  </si>
  <si>
    <t>seR00959[se_c]</t>
  </si>
  <si>
    <t>seR02740[se_c]</t>
  </si>
  <si>
    <t>seR04779[se_c]</t>
  </si>
  <si>
    <t>seR03321[se_c]</t>
  </si>
  <si>
    <t>seR01070[se_c]</t>
  </si>
  <si>
    <t>seR01015[se_c]</t>
  </si>
  <si>
    <t>seR01518[se_c]</t>
  </si>
  <si>
    <t>seR00658[se_c]</t>
  </si>
  <si>
    <t>seR00341[se_c]</t>
  </si>
  <si>
    <t>(4.1.1.49)</t>
  </si>
  <si>
    <t>(ath:AT5G65690|ath:AT4G37870)</t>
  </si>
  <si>
    <t>seR00200[se_c]</t>
  </si>
  <si>
    <t>seR00014[se_c]</t>
  </si>
  <si>
    <t>seR00755[se_c]</t>
  </si>
  <si>
    <t>seR03270[se_c]</t>
  </si>
  <si>
    <t>seR07618[se_c]</t>
  </si>
  <si>
    <t>seR02569[se_c]</t>
  </si>
  <si>
    <t>seR00710[se_c]</t>
  </si>
  <si>
    <t>seR01196[se_c]</t>
  </si>
  <si>
    <t>seR01061[se_c]</t>
  </si>
  <si>
    <t>seR01512[se_c]</t>
  </si>
  <si>
    <t>seRlabel6reg</t>
  </si>
  <si>
    <t>seR01056[se_c]</t>
  </si>
  <si>
    <t>(5.3.1.6)</t>
  </si>
  <si>
    <t>(ath:AT1G71100|ath:AT2G01290|ath:AT3G04790|ath:AT5G44520)</t>
  </si>
  <si>
    <t>seR01529[se_c]</t>
  </si>
  <si>
    <t>(5.1.3.1)</t>
  </si>
  <si>
    <t>(ath:AT1G63290|ath:AT5G61410|ath:AT3G01850)</t>
  </si>
  <si>
    <t>seR01528[se_c]</t>
  </si>
  <si>
    <t>(1.1.1.351|1.1.1.44)</t>
  </si>
  <si>
    <t>()||(ath:AT1G64190|ath:AT5G41670|ath:AT3G02360)</t>
  </si>
  <si>
    <t>seR02035[se_c]</t>
  </si>
  <si>
    <t>(3.1.1.31)</t>
  </si>
  <si>
    <t>(ath:AT5G24410|ath:AT5G24420|ath:AT3G49360|ath:AT1G13700|ath:AT5G24400)</t>
  </si>
  <si>
    <t>seR02036[se_c]</t>
  </si>
  <si>
    <t>(4.2.1.12)</t>
  </si>
  <si>
    <t>seR02736[se_c]</t>
  </si>
  <si>
    <t>(1.1.1.363|1.1.1.49)</t>
  </si>
  <si>
    <t>(ath:AT3G27300|ath:AT5G13110|ath:AT1G09420|ath:AT5G35790|ath:AT1G24280|ath:AT5G40760)||(ath:AT3G27300|ath:AT5G13110|ath:AT1G09420|ath:AT5G35790|ath:AT1G24280|ath:AT5G40760)</t>
  </si>
  <si>
    <t>seR05605[se_c]</t>
  </si>
  <si>
    <t>(4.1.2.14|4.1.2.55)</t>
  </si>
  <si>
    <t>seR01641[se_c]</t>
  </si>
  <si>
    <t>(2.2.1.1)</t>
  </si>
  <si>
    <t>(ath:AT3G60750|ath:AT2G45290)</t>
  </si>
  <si>
    <t>seR01827[se_c]</t>
  </si>
  <si>
    <t>(2.2.1.2)</t>
  </si>
  <si>
    <t>seR01830[se_c]</t>
  </si>
  <si>
    <t>seRlabel7reg</t>
  </si>
  <si>
    <t>seR00228[se_c]</t>
  </si>
  <si>
    <t>(1.2.1.10)</t>
  </si>
  <si>
    <t>seR00342[se_c]</t>
  </si>
  <si>
    <t>seR00214[se_c]</t>
  </si>
  <si>
    <t>(1.1.1.38|1.1.1.39)</t>
  </si>
  <si>
    <t>()||(ath:AT4G00570|ath:AT2G13560)</t>
  </si>
  <si>
    <t>seRlabel21reg</t>
  </si>
  <si>
    <t>seR04560[se_c]</t>
  </si>
  <si>
    <t>(2.1.2.3)</t>
  </si>
  <si>
    <t>(ath:AT2G35040)</t>
  </si>
  <si>
    <t>seR00941[se_c]</t>
  </si>
  <si>
    <t>(1.5.1.6)</t>
  </si>
  <si>
    <t>seR01127[se_c]</t>
  </si>
  <si>
    <t>(3.5.4.10)</t>
  </si>
  <si>
    <t>seR01135[se_c]</t>
  </si>
  <si>
    <t>(6.3.4.4)</t>
  </si>
  <si>
    <t>(ath:AT3G57610)</t>
  </si>
  <si>
    <t>seR01083[se_c]</t>
  </si>
  <si>
    <t>(4.3.2.2)</t>
  </si>
  <si>
    <t>(ath:AT1G36280|ath:AT4G18440)</t>
  </si>
  <si>
    <t>seR00122[se_c]</t>
  </si>
  <si>
    <t>(3.6.1.5)</t>
  </si>
  <si>
    <t>(ath:AT3G04080|ath:AT5G18280|ath:AT1G14250|ath:AT1G14230|ath:AT1G14240|ath:AT2G02970)</t>
  </si>
  <si>
    <t>seR00181[se_c]</t>
  </si>
  <si>
    <t>(3.5.4.17|3.5.4.6)</t>
  </si>
  <si>
    <t>()||(ath:AT2G38280)</t>
  </si>
  <si>
    <t>seR00369[se_c]</t>
  </si>
  <si>
    <t>(2.6.1.44)</t>
  </si>
  <si>
    <t>(ath:AT4G39660|ath:AT3G08860|ath:AT2G38400|ath:AT2G13360|ath:AT1G70580|ath:AT1G23310)</t>
  </si>
  <si>
    <t>seRlabel8reg</t>
  </si>
  <si>
    <t>seR00004[se_c]</t>
  </si>
  <si>
    <t>seR01698[se_c]</t>
  </si>
  <si>
    <t>seR01169[se_c]</t>
  </si>
  <si>
    <t>(2.1.1.44)</t>
  </si>
  <si>
    <t>seR00256[se_c]</t>
  </si>
  <si>
    <t>seR00466[se_c]</t>
  </si>
  <si>
    <t>(1.2.3.5)</t>
  </si>
  <si>
    <t>seR00522[se_c]</t>
  </si>
  <si>
    <t>(4.1.1.2)</t>
  </si>
  <si>
    <t>seR03146[se_c]</t>
  </si>
  <si>
    <t>(1.2.2.1)</t>
  </si>
  <si>
    <t>seR00009[se_c]</t>
  </si>
  <si>
    <t>(1.11.1.21|1.11.1.6)</t>
  </si>
  <si>
    <t>()||(ath:AT1G20630|ath:AT4G35090|ath:AT1G20620)</t>
  </si>
  <si>
    <t>seR00604[se_c]</t>
  </si>
  <si>
    <t>(1.2.1.46)</t>
  </si>
  <si>
    <t>seRlabel9reg</t>
  </si>
  <si>
    <t>seR00344[se_im]</t>
  </si>
  <si>
    <t>(6.4.1.1)</t>
  </si>
  <si>
    <t>seR10092[se_im]</t>
  </si>
  <si>
    <t>seR00014[se_im]</t>
  </si>
  <si>
    <t>seR03270[se_im]</t>
  </si>
  <si>
    <t>seR02569[se_im]</t>
  </si>
  <si>
    <t>seR00351[se_im]</t>
  </si>
  <si>
    <t>seR00352[se_im]</t>
  </si>
  <si>
    <t>seR01325[se_im]</t>
  </si>
  <si>
    <t>seR01900[se_im]</t>
  </si>
  <si>
    <t>seR00709[se_im]</t>
  </si>
  <si>
    <t>seR02570[se_im]</t>
  </si>
  <si>
    <t>seR00432[se_im]</t>
  </si>
  <si>
    <t>seR00330[se_im]</t>
  </si>
  <si>
    <t>seR00405[se_im]</t>
  </si>
  <si>
    <t>seR01082[se_im]</t>
  </si>
  <si>
    <t>seR03316[se_im]</t>
  </si>
  <si>
    <t>seR00621[se_im]</t>
  </si>
  <si>
    <t>seR07618[se_im]</t>
  </si>
  <si>
    <t>seR01195[se_im]</t>
  </si>
  <si>
    <t>seR00342[se_im]</t>
  </si>
  <si>
    <t>seR00361[se_im]</t>
  </si>
  <si>
    <t>seR00479[se_im]</t>
  </si>
  <si>
    <t>(4.1.3.1)</t>
  </si>
  <si>
    <t>(ath:AT3G21720)</t>
  </si>
  <si>
    <t>seRlabel10reg</t>
  </si>
  <si>
    <t>seR200[se_im]</t>
  </si>
  <si>
    <t>seR201[se_im]</t>
  </si>
  <si>
    <t>seR202[se_im]</t>
  </si>
  <si>
    <t>seR203[se_im]</t>
  </si>
  <si>
    <t>seR204[se_im]</t>
  </si>
  <si>
    <t>seR02164[se_im]</t>
  </si>
  <si>
    <t>seR205[se_im]</t>
  </si>
  <si>
    <t>seRlabel11reg</t>
  </si>
  <si>
    <t>seR01049[se_p]</t>
  </si>
  <si>
    <t>(2.7.6.1)</t>
  </si>
  <si>
    <t>(ath:AT2G44530|ath:AT1G32380|ath:AT2G35390)</t>
  </si>
  <si>
    <t>seR01056[se_p]</t>
  </si>
  <si>
    <t>seR01529[se_p]</t>
  </si>
  <si>
    <t>seR01528[se_p]</t>
  </si>
  <si>
    <t>seR02035[se_p]</t>
  </si>
  <si>
    <t>seR02036[se_p]</t>
  </si>
  <si>
    <t>seR02736[se_p]</t>
  </si>
  <si>
    <t>seR05605[se_p]</t>
  </si>
  <si>
    <t>seR01070[se_p]</t>
  </si>
  <si>
    <t>seR02740[se_p]</t>
  </si>
  <si>
    <t>seR04779[se_p]</t>
  </si>
  <si>
    <t>seR10860[se_p]</t>
  </si>
  <si>
    <t>(1.2.1.90)</t>
  </si>
  <si>
    <t>seR01061[se_p]</t>
  </si>
  <si>
    <t>seR01512[se_p]</t>
  </si>
  <si>
    <t>seR01641[se_p]</t>
  </si>
  <si>
    <t>seR01827[se_p]</t>
  </si>
  <si>
    <t>seR01830[se_p]</t>
  </si>
  <si>
    <t>seRlabel12reg</t>
  </si>
  <si>
    <t>seR00578[se_p]</t>
  </si>
  <si>
    <t>(6.3.5.4)</t>
  </si>
  <si>
    <t>(ath:AT5G65010|ath:AT3G47340|ath:AT5G10240)</t>
  </si>
  <si>
    <t>seR00355[se_p]</t>
  </si>
  <si>
    <t>(2.6.1.1)</t>
  </si>
  <si>
    <t>(ath:AT2G30970|ath:AT4G31990|ath:AT5G19550|ath:AT5G11520|ath:AT1G62800|ath:AT2G22250)</t>
  </si>
  <si>
    <t>seR00253[se_p]</t>
  </si>
  <si>
    <t>(6.3.1.2)</t>
  </si>
  <si>
    <t>(ath:AT5G37600|ath:AT3G17820|ath:AT1G48470|ath:AT5G35630|ath:AT5G16570|ath:AT1G66200)</t>
  </si>
  <si>
    <t>seR00248[se_p]</t>
  </si>
  <si>
    <t>(1.4.1.13|1.4.1.3|1.4.1.4)</t>
  </si>
  <si>
    <t>()||(ath:AT5G07440|ath:AT5G18170|ath:AT3G03910)||(ath:AT1G51720)</t>
  </si>
  <si>
    <t>seRlabel13reg</t>
  </si>
  <si>
    <t>seR01513[se_p]</t>
  </si>
  <si>
    <t>(1.1.1.95)</t>
  </si>
  <si>
    <t>(ath:AT3G19480|ath:AT4G34200|ath:AT1G17745)</t>
  </si>
  <si>
    <t>seR04173[se_p]</t>
  </si>
  <si>
    <t>(2.6.1.52)</t>
  </si>
  <si>
    <t>(ath:AT2G17630|ath:AT4G35630)</t>
  </si>
  <si>
    <t>seR00582[se_p]</t>
  </si>
  <si>
    <t>(3.1.3.3)</t>
  </si>
  <si>
    <t>(ath:AT1G18640)</t>
  </si>
  <si>
    <t>seR00945[se_p]</t>
  </si>
  <si>
    <t>(2.1.2.1)</t>
  </si>
  <si>
    <t>(ath:AT4G13890|ath:AT4G13930|ath:AT1G22020|ath:AT4G32520|ath:AT4G37930|ath:AT1G36370|ath:AT5G26780)</t>
  </si>
  <si>
    <t>seR00372[se_p]</t>
  </si>
  <si>
    <t>(2.6.1.4|2.6.1.44)</t>
  </si>
  <si>
    <t>(ath:AT1G70580|ath:AT1G23310)||(ath:AT4G39660|ath:AT3G08860|ath:AT2G38400|ath:AT2G13360|ath:AT1G70580|ath:AT1G23310)</t>
  </si>
  <si>
    <t>seR03425[se_p]</t>
  </si>
  <si>
    <t>(1.4.4.2)</t>
  </si>
  <si>
    <t>(ath:AT2G26080|ath:AT4G33010)</t>
  </si>
  <si>
    <t>seR04125[se_p]</t>
  </si>
  <si>
    <t>(2.1.2.10)</t>
  </si>
  <si>
    <t>(ath:AT1G11860)</t>
  </si>
  <si>
    <t>seR03815[se_p]</t>
  </si>
  <si>
    <t>seR00751[se_p]</t>
  </si>
  <si>
    <t>(4.1.2.48|4.1.2.5)</t>
  </si>
  <si>
    <t>(ath:AT1G08630|ath:AT3G04520)||()</t>
  </si>
  <si>
    <t>seRlabel14reg</t>
  </si>
  <si>
    <t>seR01826[se_p]</t>
  </si>
  <si>
    <t>(2.5.1.54)</t>
  </si>
  <si>
    <t>(ath:AT1G22410|ath:AT4G33510|ath:AT4G39980)</t>
  </si>
  <si>
    <t>seR03083[se_p]</t>
  </si>
  <si>
    <t>(4.2.3.4)</t>
  </si>
  <si>
    <t>(ath:AT5G66120)</t>
  </si>
  <si>
    <t>seR03084[se_p]</t>
  </si>
  <si>
    <t>(4.2.1.10)</t>
  </si>
  <si>
    <t>(ath:AT3G06350)</t>
  </si>
  <si>
    <t>seR02413[se_p]</t>
  </si>
  <si>
    <t>(1.1.1.25|1.1.1.282)</t>
  </si>
  <si>
    <t>(ath:AT3G06350)||()</t>
  </si>
  <si>
    <t>seR02412[se_p]</t>
  </si>
  <si>
    <t>(2.7.1.71)</t>
  </si>
  <si>
    <t>(ath:AT2G21940|ath:AT4G39540)</t>
  </si>
  <si>
    <t>seR03460[se_p]</t>
  </si>
  <si>
    <t>(2.5.1.19)</t>
  </si>
  <si>
    <t>(ath:AT1G48860|ath:AT2G45300)</t>
  </si>
  <si>
    <t>seR01714[se_p]</t>
  </si>
  <si>
    <t>(4.2.3.5)</t>
  </si>
  <si>
    <t>(ath:AT1G48850)</t>
  </si>
  <si>
    <t>seR01715[se_p]</t>
  </si>
  <si>
    <t>(5.4.99.5)</t>
  </si>
  <si>
    <t>(ath:AT1G69370|ath:AT5G10870|ath:AT3G29200)</t>
  </si>
  <si>
    <t>seR01731[se_p]</t>
  </si>
  <si>
    <t>(2.6.1.57|2.6.1.78)</t>
  </si>
  <si>
    <t>()||(ath:AT2G22250)</t>
  </si>
  <si>
    <t>seR00691[se_p]</t>
  </si>
  <si>
    <t>(4.2.1.51|4.2.1.91)</t>
  </si>
  <si>
    <t>(ath:AT2G27820|ath:AT5G22630|ath:AT3G44720|ath:AT1G08250|ath:AT1G11790|ath:AT3G07630)||(ath:AT2G27820|ath:AT5G22630|ath:AT3G44720|ath:AT1G08250|ath:AT1G11790|ath:AT3G07630)</t>
  </si>
  <si>
    <t>seR00733[se_p]</t>
  </si>
  <si>
    <t>(1.3.1.78|1.3.1.79)</t>
  </si>
  <si>
    <t>(ath:AT5G34930|ath:AT1G15710)||()</t>
  </si>
  <si>
    <t>seRlabel15reg</t>
  </si>
  <si>
    <t>seR00996[se_p]</t>
  </si>
  <si>
    <t>(4.3.1.19)</t>
  </si>
  <si>
    <t>(ath:AT3G10050)</t>
  </si>
  <si>
    <t>seR08648[se_p]</t>
  </si>
  <si>
    <t>seR05069[se_p]</t>
  </si>
  <si>
    <t>(1.1.1.86|5.4.99.3)</t>
  </si>
  <si>
    <t>(ath:AT3G58610)||()</t>
  </si>
  <si>
    <t>seR05068[se_p]</t>
  </si>
  <si>
    <t>seR05070[se_p]</t>
  </si>
  <si>
    <t>seR02199[se_p]</t>
  </si>
  <si>
    <t>(2.6.1.42)</t>
  </si>
  <si>
    <t>seR00226[se_p]</t>
  </si>
  <si>
    <t>seR05071[se_p]</t>
  </si>
  <si>
    <t>seR04440[se_p]</t>
  </si>
  <si>
    <t>seR04441[se_p]</t>
  </si>
  <si>
    <t>seR01214[se_p]</t>
  </si>
  <si>
    <t>(2.6.1.42|2.6.1.6)</t>
  </si>
  <si>
    <t>seR01213[se_p]</t>
  </si>
  <si>
    <t>(2.3.3.13)</t>
  </si>
  <si>
    <t>(ath:AT1G18500|ath:AT1G74040)</t>
  </si>
  <si>
    <t>seR03968[se_p]</t>
  </si>
  <si>
    <t>(4.2.1.33)</t>
  </si>
  <si>
    <t>(ath:AT2G43090|ath:AT4G13430|ath:AT2G43100|ath:AT3G58990)</t>
  </si>
  <si>
    <t>seR04001[se_p]</t>
  </si>
  <si>
    <t>seR04426[se_p]</t>
  </si>
  <si>
    <t>(1.1.1.85)</t>
  </si>
  <si>
    <t>(ath:AT1G31180|ath:AT1G80560|ath:AT5G14200)</t>
  </si>
  <si>
    <t>seR01652[se_p]</t>
  </si>
  <si>
    <t>seR01090[se_p]</t>
  </si>
  <si>
    <t>seRlabel16reg</t>
  </si>
  <si>
    <t>seR00271[se_p]</t>
  </si>
  <si>
    <t>(2.3.3.14)</t>
  </si>
  <si>
    <t>seR03444[se_p]</t>
  </si>
  <si>
    <t>(4.2.1.114)</t>
  </si>
  <si>
    <t>seR04371[se_p]</t>
  </si>
  <si>
    <t>(4.2.1.114|4.2.1.36)</t>
  </si>
  <si>
    <t>seR01934[se_p]</t>
  </si>
  <si>
    <t>(1.1.1.286|1.1.1.87)</t>
  </si>
  <si>
    <t>seR01939[se_p]</t>
  </si>
  <si>
    <t>(2.6.1.39)</t>
  </si>
  <si>
    <t>seR03098[se_p]</t>
  </si>
  <si>
    <t>(1.2.1.95)</t>
  </si>
  <si>
    <t>seR04863[se_p]</t>
  </si>
  <si>
    <t>seR04390[se_p]</t>
  </si>
  <si>
    <t>seR02315[se_p]</t>
  </si>
  <si>
    <t>(1.5.1.10)</t>
  </si>
  <si>
    <t>seR00715[se_p]</t>
  </si>
  <si>
    <t>(1.5.1.7)</t>
  </si>
  <si>
    <t>seRlabel17reg</t>
  </si>
  <si>
    <t>seR01071[se_p]</t>
  </si>
  <si>
    <t>(2.4.2.17)</t>
  </si>
  <si>
    <t>(ath:AT1G09795|ath:AT1G58080)</t>
  </si>
  <si>
    <t>seR04035[se_p]</t>
  </si>
  <si>
    <t>(3.6.1.31)</t>
  </si>
  <si>
    <t>(ath:AT1G31860)</t>
  </si>
  <si>
    <t>seR04037[se_p]</t>
  </si>
  <si>
    <t>(3.5.4.19)</t>
  </si>
  <si>
    <t>seR04640[se_p]</t>
  </si>
  <si>
    <t>(5.3.1.16)</t>
  </si>
  <si>
    <t>(ath:AT2G36230)</t>
  </si>
  <si>
    <t>seR04558[se_p]</t>
  </si>
  <si>
    <t>(4.3.2.10)</t>
  </si>
  <si>
    <t>(ath:AT4G26900)</t>
  </si>
  <si>
    <t>seR03457[se_p]</t>
  </si>
  <si>
    <t>(4.2.1.19)</t>
  </si>
  <si>
    <t>(ath:AT4G14910|ath:AT3G22425)</t>
  </si>
  <si>
    <t>seR03243[se_p]</t>
  </si>
  <si>
    <t>(2.6.1.9)</t>
  </si>
  <si>
    <t>(ath:AT1G71920|ath:AT5G10330)</t>
  </si>
  <si>
    <t>seR03013[se_p]</t>
  </si>
  <si>
    <t>(3.1.3.15)</t>
  </si>
  <si>
    <t>(ath:AT4G39120)</t>
  </si>
  <si>
    <t>seR03012[se_p]</t>
  </si>
  <si>
    <t>(1.1.1.23)</t>
  </si>
  <si>
    <t>(ath:AT5G63890)</t>
  </si>
  <si>
    <t>seR01163[se_p]</t>
  </si>
  <si>
    <t>seRlabel18reg</t>
  </si>
  <si>
    <t>seR02421[se_p]</t>
  </si>
  <si>
    <t>seR02110[se_p]</t>
  </si>
  <si>
    <t>seRlabel19reg</t>
  </si>
  <si>
    <t>seR00004[se_p]</t>
  </si>
  <si>
    <t>seR00122[se_p]</t>
  </si>
  <si>
    <t>seR01015[se_p]</t>
  </si>
  <si>
    <t>seR00200[se_p]</t>
  </si>
  <si>
    <t>seR01518[se_p]</t>
  </si>
  <si>
    <t>seR00658[se_p]</t>
  </si>
  <si>
    <t>seR03321[se_p]</t>
  </si>
  <si>
    <t>seR09093[se_p]</t>
  </si>
  <si>
    <t>seR03270[se_p]</t>
  </si>
  <si>
    <t>seR00014[se_p]</t>
  </si>
  <si>
    <t>seR07618[se_p]</t>
  </si>
  <si>
    <t>seR02569[se_p]</t>
  </si>
  <si>
    <t>seR00214[se_p]</t>
  </si>
  <si>
    <t>seRlabel20reg</t>
  </si>
  <si>
    <t>seR001t</t>
  </si>
  <si>
    <t>seR003t</t>
  </si>
  <si>
    <t>seR004t</t>
  </si>
  <si>
    <t>seR005t</t>
  </si>
  <si>
    <t>seR007t</t>
  </si>
  <si>
    <t>seR008t</t>
  </si>
  <si>
    <t>seR009t</t>
  </si>
  <si>
    <t>seR010t</t>
  </si>
  <si>
    <t>seR011t</t>
  </si>
  <si>
    <t>seR012t</t>
  </si>
  <si>
    <t>seR013t</t>
  </si>
  <si>
    <t>seR014t</t>
  </si>
  <si>
    <t>seR016t</t>
  </si>
  <si>
    <t>seR017t</t>
  </si>
  <si>
    <t>seR018t</t>
  </si>
  <si>
    <t>seR019t</t>
  </si>
  <si>
    <t>seR021t</t>
  </si>
  <si>
    <t>seR050t</t>
  </si>
  <si>
    <t>seR051t</t>
  </si>
  <si>
    <t>seR024t</t>
  </si>
  <si>
    <t>seR025t</t>
  </si>
  <si>
    <t>seR027t</t>
  </si>
  <si>
    <t>seR028t</t>
  </si>
  <si>
    <t>seR029t</t>
  </si>
  <si>
    <t>seR030t</t>
  </si>
  <si>
    <t>seR032t</t>
  </si>
  <si>
    <t>seR034t</t>
  </si>
  <si>
    <t>seR035t</t>
  </si>
  <si>
    <t>seR036t</t>
  </si>
  <si>
    <t>seR037t</t>
  </si>
  <si>
    <t>seR038t</t>
  </si>
  <si>
    <t>seR039t</t>
  </si>
  <si>
    <t>seR040t</t>
  </si>
  <si>
    <t>seR041t</t>
  </si>
  <si>
    <t>seR042t</t>
  </si>
  <si>
    <t>seR043t</t>
  </si>
  <si>
    <t>seR044t</t>
  </si>
  <si>
    <t>seR045t</t>
  </si>
  <si>
    <t>seR046t</t>
  </si>
  <si>
    <t>seR047t</t>
  </si>
  <si>
    <t>seR048t</t>
  </si>
  <si>
    <t>seR052t</t>
  </si>
  <si>
    <t>seR053t</t>
  </si>
  <si>
    <t>seR054t</t>
  </si>
  <si>
    <t>seR056t</t>
  </si>
  <si>
    <t>seR058t</t>
  </si>
  <si>
    <t>seR059t</t>
  </si>
  <si>
    <t>seR060t</t>
  </si>
  <si>
    <t>seR061t</t>
  </si>
  <si>
    <t>seR062t</t>
  </si>
  <si>
    <t>seR065t</t>
  </si>
  <si>
    <t>seR069t</t>
  </si>
  <si>
    <t>seR070t</t>
  </si>
  <si>
    <t>seR073t</t>
  </si>
  <si>
    <t>seR074t</t>
  </si>
  <si>
    <t>seR077t</t>
  </si>
  <si>
    <t>seR086t</t>
  </si>
  <si>
    <t>seR107ex</t>
  </si>
  <si>
    <t>seR110ex</t>
  </si>
  <si>
    <t>seR112ex</t>
  </si>
  <si>
    <t>seR113ex</t>
  </si>
  <si>
    <t>seR116ex</t>
  </si>
  <si>
    <t>seR118ex</t>
  </si>
  <si>
    <t>seR120ex</t>
  </si>
  <si>
    <t>seR124ex</t>
  </si>
  <si>
    <t>lbiomass_wt</t>
  </si>
  <si>
    <t>lbiomass_loss</t>
  </si>
  <si>
    <t>lbiomass_main</t>
  </si>
  <si>
    <t>lbiomass_scen</t>
  </si>
  <si>
    <t>lbiomasssi</t>
  </si>
  <si>
    <t>(7.1.1.6)</t>
  </si>
  <si>
    <t>(ath:AT4G03280)</t>
  </si>
  <si>
    <t>(4.1.1.39)</t>
  </si>
  <si>
    <t>(ath:AT1G67090|ath:ArthCp030|ath:AT5G38420|ath:AT5G38410|ath:AT5G38430)</t>
  </si>
  <si>
    <t>(1.2.1.13|1.2.1.59)</t>
  </si>
  <si>
    <t>(ath:AT3G26650|ath:AT1G42970|ath:AT1G12900)||()</t>
  </si>
  <si>
    <t>(3.1.3.11)</t>
  </si>
  <si>
    <t>(ath:AT1G43670|ath:AT3G54050|ath:AT5G64380)</t>
  </si>
  <si>
    <t>(3.1.3.11|3.1.3.37)</t>
  </si>
  <si>
    <t>(ath:AT1G43670|ath:AT3G54050|ath:AT5G64380)||(ath:AT3G55800)</t>
  </si>
  <si>
    <t>(2.7.1.19)</t>
  </si>
  <si>
    <t>(ath:AT1G32060)</t>
  </si>
  <si>
    <t>(3.2.1.68)</t>
  </si>
  <si>
    <t>(ath:AT2G39930|ath:AT4G09020|ath:AT1G03310)</t>
  </si>
  <si>
    <t>(3.2.1.1|3.2.1.133|3.2.1.2)</t>
  </si>
  <si>
    <t>(ath:AT4G25000|ath:AT1G76130|ath:AT1G69830)||()||(ath:AT4G17090|ath:AT3G23920|ath:AT4G00490|ath:AT2G45880|ath:AT5G45300|ath:AT4G15210|ath:AT2G32290)</t>
  </si>
  <si>
    <t>(3.2.1.10|3.2.1.3)</t>
  </si>
  <si>
    <t>(3.2.1.20)</t>
  </si>
  <si>
    <t>(ath:AT3G45940|ath:AT5G11720)</t>
  </si>
  <si>
    <t>(1.8.7.1)</t>
  </si>
  <si>
    <t>(ath:AT5G04590)</t>
  </si>
  <si>
    <t>(2.5.1.48)</t>
  </si>
  <si>
    <t>(ath:AT3G01120|ath:AT1G33320)</t>
  </si>
  <si>
    <t>(4.4.1.1|4.4.1.13|4.4.1.28)</t>
  </si>
  <si>
    <t>()||(ath:AT3G57050)||(ath:AT3G62130|ath:AT5G26600)</t>
  </si>
  <si>
    <t>(1.8.3.1)</t>
  </si>
  <si>
    <t>(ath:AT3G01910)</t>
  </si>
  <si>
    <t>(3.6.1.21)</t>
  </si>
  <si>
    <t>(ath:AT4G11980)</t>
  </si>
  <si>
    <t>(2.4.1.13)</t>
  </si>
  <si>
    <t>(ath:AT3G43190|ath:AT5G20830|ath:AT5G49190|ath:AT1G73370|ath:AT4G02280|ath:AT5G37180)</t>
  </si>
  <si>
    <t>(2.4.1.25)</t>
  </si>
  <si>
    <t>(ath:AT2G40840|ath:AT5G64860)</t>
  </si>
  <si>
    <t>(2.4.1.1)</t>
  </si>
  <si>
    <t>(ath:AT3G29320|ath:AT3G46970)</t>
  </si>
  <si>
    <t>(6.2.1.13)</t>
  </si>
  <si>
    <t>(2.4.1.14)</t>
  </si>
  <si>
    <t>(ath:AT5G20280|ath:AT1G04920|ath:AT4G10120|ath:AT5G11110)</t>
  </si>
  <si>
    <t>(3.1.3.24)</t>
  </si>
  <si>
    <t>(ath:AT1G51420|ath:AT3G52340|ath:AT2G35840|ath:AT3G54270)</t>
  </si>
  <si>
    <t>(6.3.5.5)</t>
  </si>
  <si>
    <t>(ath:AT3G27740|ath:AT1G29900)</t>
  </si>
  <si>
    <t>(2.1.3.2)</t>
  </si>
  <si>
    <t>(ath:AT3G20330)</t>
  </si>
  <si>
    <t>(3.5.2.3)</t>
  </si>
  <si>
    <t>(ath:AT4G22930)</t>
  </si>
  <si>
    <t>(1.3.98.1)</t>
  </si>
  <si>
    <t>(2.4.2.10)</t>
  </si>
  <si>
    <t>(ath:AT3G54470)</t>
  </si>
  <si>
    <t>(4.1.1.23)</t>
  </si>
  <si>
    <t>(2.7.7.8)</t>
  </si>
  <si>
    <t>(ath:AT5G14580|ath:AT3G03710)</t>
  </si>
  <si>
    <t>(3.2.1.20|3.2.1.26|3.2.1.48)</t>
  </si>
  <si>
    <t>(ath:AT3G45940|ath:AT5G11720)||(ath:AT2G36190|ath:AT3G13790|ath:AT1G12240|ath:AT1G62660|ath:AT3G13784|ath:AT5G11920|ath:AT3G52600)||()</t>
  </si>
  <si>
    <t>(2.7.1.17)</t>
  </si>
  <si>
    <t>(ath:AT5G49650)</t>
  </si>
  <si>
    <t>(5.3.1.5)</t>
  </si>
  <si>
    <t>(ath:AT5G57655)</t>
  </si>
  <si>
    <t>(5.1.3.15|5.3.1.9)</t>
  </si>
  <si>
    <t>(ath:AT4G23730|ath:AT3G61610|ath:AT3G01590|ath:AT5G57330|ath:AT5G14500|ath:AT4G25900|ath:AT5G66530)||(ath:AT4G24620|ath:AT5G42740)</t>
  </si>
  <si>
    <t>(2.6.1.2)</t>
  </si>
  <si>
    <t>(ath:AT1G17290|ath:AT1G72330|ath:AT1G70580|ath:AT1G23310)</t>
  </si>
  <si>
    <t>(4.1.1.12)</t>
  </si>
  <si>
    <t>(1.2.1.88)</t>
  </si>
  <si>
    <t>(ath:AT5G62530)</t>
  </si>
  <si>
    <t>(2.1.2.11)</t>
  </si>
  <si>
    <t>(ath:AT2G46110|ath:AT3G61530)</t>
  </si>
  <si>
    <t>(2.1.2.11|4.1.2.12)</t>
  </si>
  <si>
    <t>(ath:AT2G46110|ath:AT3G61530)||()</t>
  </si>
  <si>
    <t>(1.11.1.21|1.11.1.6|1.11.1.7)</t>
  </si>
  <si>
    <t>()||(ath:AT1G20630|ath:AT4G35090|ath:AT1G20620)||(ath:AT5G19880|ath:AT1G49570|ath:AT1G68850|ath:AT1G71695|ath:AT2G18140|ath:AT2G18150|ath:AT2G18980|ath:AT2G22420|ath:AT2G24800|ath:AT2G34060|ath:AT2G37130|ath:AT2G38390|ath:AT2G39040|ath:AT2G41480|ath:AT2G43480|ath:AT3G01190|ath:AT3G03670|ath:AT3G17070|ath:AT3G21770|ath:AT3G28200|ath:AT3G49120|ath:AT3G49960|ath:AT4G08770|ath:AT4G08780|ath:AT4G11290|ath:AT4G16270|ath:AT4G17690|ath:AT4G21960|ath:AT4G26010|ath:AT4G30170|ath:AT4G31760|ath:AT4G33420|ath:AT4G36430|ath:AT4G37520|ath:AT4G37530|ath:AT5G05340|ath:AT5G06720|ath:AT5G06730|ath:AT5G14130|ath:AT5G15180|ath:AT5G17820|ath:AT5G19890|ath:AT5G22410|ath:AT5G24070|ath:AT5G40150|ath:AT5G42180|ath:AT5G47000|ath:AT5G51890|ath:AT5G58390|ath:AT5G58400|ath:AT5G64100|ath:AT5G64110|ath:AT5G64120|ath:AT5G66390|ath:AT5G67400|ath:AT1G05260|ath:AT1G14540|ath:AT1G14550|ath:AT1G24110|ath:AT1G30870|ath:AT1G34510|ath:AT1G44970|ath:AT2G38380|ath:AT3G49110|ath:AT1G48130|ath:AT3G32980|ath:AT1G05240|ath:AT4G25980|ath:AT1G77100|ath:AT3G50990|ath:AT1G05250|ath:AT2G35380|ath:AT5G39580|ath:AT4G33870)</t>
  </si>
  <si>
    <t>(1.17.1.9)</t>
  </si>
  <si>
    <t>(ath:AT5G14780)</t>
  </si>
  <si>
    <t>(4.1.3.27)</t>
  </si>
  <si>
    <t>(ath:AT3G55870|ath:AT5G05730|ath:AT5G57890|ath:AT1G25220|ath:AT1G24807|ath:AT1G24909|ath:AT2G29690|ath:AT1G25083|ath:AT1G25155)</t>
  </si>
  <si>
    <t>(2.4.2.18)</t>
  </si>
  <si>
    <t>(ath:AT5G17990)</t>
  </si>
  <si>
    <t>(5.3.1.24)</t>
  </si>
  <si>
    <t>(ath:AT1G07780|ath:AT5G05590|ath:AT1G29410)</t>
  </si>
  <si>
    <t>(4.1.1.48)</t>
  </si>
  <si>
    <t>(ath:AT5G48220|ath:AT2G04400)</t>
  </si>
  <si>
    <t>(4.2.1.20)</t>
  </si>
  <si>
    <t>(ath:AT5G54810|ath:AT4G02610|ath:AT5G38530|ath:AT3G54640|ath:AT4G27070|ath:AT5G28237)</t>
  </si>
  <si>
    <t>(2.1.1.10)</t>
  </si>
  <si>
    <t>(ath:AT3G22740|ath:AT3G25900|ath:AT3G63250)</t>
  </si>
  <si>
    <t>(2.1.3.3)</t>
  </si>
  <si>
    <t>(ath:AT1G75330)</t>
  </si>
  <si>
    <t>(6.3.4.5)</t>
  </si>
  <si>
    <t>(ath:AT4G24830)</t>
  </si>
  <si>
    <t>(4.3.2.1)</t>
  </si>
  <si>
    <t>(ath:AT5G10920)</t>
  </si>
  <si>
    <t>(3.5.3.1)</t>
  </si>
  <si>
    <t>(ath:AT4G08900|ath:AT4G08870)</t>
  </si>
  <si>
    <t>(3.5.1.5)</t>
  </si>
  <si>
    <t>(ath:AT1G67550)</t>
  </si>
  <si>
    <t>(2.6.1.13)</t>
  </si>
  <si>
    <t>(ath:AT5G46180)</t>
  </si>
  <si>
    <t>(1.5.1.2)</t>
  </si>
  <si>
    <t>(ath:AT5G14800)</t>
  </si>
  <si>
    <t>justification</t>
  </si>
  <si>
    <t>confidence score</t>
  </si>
  <si>
    <t>genes present</t>
  </si>
  <si>
    <t>necessary for modeling</t>
  </si>
  <si>
    <t>1 leafBiomass &lt;-&gt;</t>
  </si>
  <si>
    <t>1 C00205[l_t] + 1 C00001[l_t] + 1 C02061[l_t] -&gt; 2 C00080[l_t] + 0.5 C00007[l_t] + 1 C16693[l_t]</t>
  </si>
  <si>
    <t>1 C16693[l_t] + 2 C03162[l_t] + 4 C00080[l_cl] -&gt; 1 C02061[l_t] + 2 C03025[l_t] + 4 C00080[l_t]</t>
  </si>
  <si>
    <t>1 C03025[l_t] -&gt; 1 C03162[l_t] + 1 C05359[l_t]</t>
  </si>
  <si>
    <t>2 C05359[l_t] + 1 C00205[l_t] + 1 C00080[l_cl] + 1 C00006[l_cl] -&gt; 1 C00005[l_cl]</t>
  </si>
  <si>
    <t>1 C00008[l_cl] + 3 C00080[l_t] + 1 C00009[l_cl] -&gt; 1 C00002[l_cl] + 3 C00080[l_cl] + 1 C00001[l_cl]</t>
  </si>
  <si>
    <t xml:space="preserve">1 C01182[l_cl] + 1 C00011[l_cl] + 1 C00001[l_cl] -&gt; 2 C00197[l_cl] </t>
  </si>
  <si>
    <t>1 C00002[l_cl] + 1 C00197[l_cl] -&gt; 1 C00008[l_cl] + 1 C00236[l_cl]</t>
  </si>
  <si>
    <t>1 C00236[l_cl] + 1 C00005[l_cl] + 1 C00080[l_cl] -&gt; 1 C00118[l_cl] + 1 C00009[l_cl] + 1 C00006[l_cl]</t>
  </si>
  <si>
    <t>1 C00118[l_cl] -&gt; 1 C00111[l_cl]</t>
  </si>
  <si>
    <t>1 C00118[l_cl] + 1 C00111[l_cl] -&gt; 1 C00354[l_cl]</t>
  </si>
  <si>
    <t>1 C00354[l_cl] + 1 C00001[l_cl] -&gt; 1 C00085[l_cl] + 1 C00009[l_cl]</t>
  </si>
  <si>
    <t>1 C00085[l_cl] + 1 C00118[l_cl] -&gt; 1 C00279[l_cl] + 1 C00231[l_cl]</t>
  </si>
  <si>
    <t>1 C00111[l_cl] + 1 C00279[l_cl] -&gt; 1 C00447[l_cl]</t>
  </si>
  <si>
    <t>1 C00447[l_cl] + 1 C00001[l_cl] -&gt; 1 C05382[l_cl] + 1 C00009[l_cl]</t>
  </si>
  <si>
    <t>1 C05382[l_cl] + 1 C00118[l_cl] -&gt; 1 C00117[l_cl] + 1 C00231[l_cl]</t>
  </si>
  <si>
    <t>1 C00117[l_cl] -&gt; 1 C00199[l_cl]</t>
  </si>
  <si>
    <t>1 C00231[l_cl] -&gt; 1 C00199[l_cl]</t>
  </si>
  <si>
    <t>1 C00002[l_cl] + 1 C00199[l_cl] -&gt; 1 C00008[l_cl] + 1 C01182[l_cl]</t>
  </si>
  <si>
    <t>1 C00224[l_c] + 1 C01352[l_c] &lt;-&gt; 1 C00020[l_c] + 1 C00094[l_c] + 1 C00016[l_c]</t>
  </si>
  <si>
    <t>1 C00094[l_c] + 6 C00138[l_c] + 6 C00080[l_c] &lt;-&gt; 1 C00283[l_c] + 6 C00139[l_c] + 3 C00001[l_c]</t>
  </si>
  <si>
    <t xml:space="preserve">1 C01118[l_c] + 1 C00283[l_c] &lt;-&gt; 1 C00155[l_c] + 1 C00042[l_c] </t>
  </si>
  <si>
    <t>1 C00283[l_c] + 1 C00022[l_c] + 1 C00014[l_c] &lt;-&gt; 1 C00097[l_c] + 1 C00001[l_c]</t>
  </si>
  <si>
    <t>1 C00094[l_c] + 1 C00007[l_c] + 1 C00001[l_c] &lt;-&gt; 1 C00059[l_c] + 1 C00027[l_c]</t>
  </si>
  <si>
    <t>2 C00022[l_c] -&gt; 1 C00900[l_c] + 1 C00011[l_c]</t>
  </si>
  <si>
    <t>1 C00900[l_c] + 1 C00005[l_c] + 1 C00080[l_c] -&gt; 1 C04039[l_c] + 1 C00006[l_c]</t>
  </si>
  <si>
    <t>1 C04039[l_c] -&gt; 1 C00141[l_c] + 1 C00001[l_c]</t>
  </si>
  <si>
    <t>1 C00085[l_c] &lt;-&gt; 1 C00092[l_c]</t>
  </si>
  <si>
    <t xml:space="preserve">1 C00092[l_c] &lt;-&gt; 1 C00103[l_c] </t>
  </si>
  <si>
    <t>1 C00075[l_c] + 1 C00103[l_c] -&gt; 1 C00013[l_c] + 1 C00029[l_c]</t>
  </si>
  <si>
    <t>1 C00002[l_c] + 1 C00103[l_c] -&gt; 1 C00013[l_c] + 1 C00498[l_c]</t>
  </si>
  <si>
    <t>1 C00498[l_c] + 1 C00001[l_c] -&gt; 1 C00020[l_c] + 1 C00103[l_c]</t>
  </si>
  <si>
    <t>1 C00498[l_c] -&gt; 1 C00008[l_c] + 1 C00718[l_c]</t>
  </si>
  <si>
    <t>2 C00718[l_c] -&gt; 1 C00369[l_c]</t>
  </si>
  <si>
    <t>1 C00029[l_e] -&gt; 1 C00015[l_e] + 1 C00760[l_e]</t>
  </si>
  <si>
    <t>1 C00015[l_e] + 1 C00001[l_e] -&gt; 1 C00105[l_e] + 1 C00009[l_e]</t>
  </si>
  <si>
    <t>1 C00089[l_c] + 1 C00001[l_c] -&gt; 1 C00095[l_c] + 1 C00031[l_c]</t>
  </si>
  <si>
    <t>1 C00718[l_c] + 1 C00009[l_c] -&gt; 1 C00103[l_c]</t>
  </si>
  <si>
    <t>1 C00002[l_c] + 1 C00031[l_c] -&gt; 1 C00008[l_c] + 1 C00092[l_c]</t>
  </si>
  <si>
    <t>1 C00029[l_c] + 1 C00085[l_c] -&gt; 1 C00015[l_c] + 1 C02591[l_c]</t>
  </si>
  <si>
    <t>1 C02591[l_c] + 1 C00001[l_c] -&gt; 1 C00089[l_c] + 1 C00009[l_c]</t>
  </si>
  <si>
    <t>1 C00002[l_c] + 1 C00095[l_c] -&gt; 1 C00008[l_c] + 1 C00085[l_c]</t>
  </si>
  <si>
    <t>1 C00208[l_c] + 1 C00001[l_c] -&gt; 2 C00031[l_c]</t>
  </si>
  <si>
    <t>1 C00011[l_c] + 1 C00001[l_c] &lt;-&gt; 1 C00288[l_c] + 1 C00080[l_c]</t>
  </si>
  <si>
    <t>2 C00002[l_c] + 1 C00064[l_c] + 1 C00288[l_c] + 1 C00080[l_c] + 1 C00001[l_c] -&gt; 2 C00008[l_c] + 1 C00009[l_c] + 1 C00025[l_c] + 1 C00169[l_c]</t>
  </si>
  <si>
    <t>1 C00169[l_c] + 1 C00049[l_c] -&gt; 1 C00009[l_c] + 1 C00438[l_c]</t>
  </si>
  <si>
    <t>1 C00438[l_c] &lt;-&gt; 1 C00337[l_c] + 1 C00001[l_c]</t>
  </si>
  <si>
    <t>1 C00337[l_c] + 1 C00122[l_c] &lt;-&gt; 1 C00295[l_c] + 1 C00042[l_c]</t>
  </si>
  <si>
    <t>1 C00295[l_c] + 1 C00119[l_c] &lt;-&gt; 1 C01103[l_c] + 1 C00013[l_c]</t>
  </si>
  <si>
    <t>1 C01103[l_c] -&gt; 1 C00105[l_c] + 1 C00011[l_c]</t>
  </si>
  <si>
    <t>1 C00002[l_c] + 1 C00105[l_c] &lt;-&gt; 1 C00008[l_c] + 1 C00015[l_c]</t>
  </si>
  <si>
    <t>1 C00002[l_c] + 1 C00015[l_c] -&gt; 1 C00008[l_c] + 1 C00075[l_c]</t>
  </si>
  <si>
    <t>1 C00015[l_c] -&gt; 1 C00009[l_c]</t>
  </si>
  <si>
    <t>1 C00234[l_c] + 1 C04677[l_c] &lt;-&gt; 1 C00101[l_c] + 1 C04734[l_c]</t>
  </si>
  <si>
    <t>1 C00101[l_c] + 1 C00011[l_c] + 1 C00005[l_c] + 1 C00080[l_c] &lt;-&gt; 1 C00234[l_c] + 1 C00006[l_c] + 1 C00001[l_c]</t>
  </si>
  <si>
    <t>1 C04734[l_c] &lt;-&gt; 1 C00130[l_c] + 1 C00001[l_c]</t>
  </si>
  <si>
    <t>1 C00044[l_c] + 1 C00130[l_c] + 1 C00049[l_c] &lt;-&gt; 1 C00035[l_c] + 1 C00009[l_c] + 1 C03794[l_c]</t>
  </si>
  <si>
    <t>1 C03794[l_c] &lt;-&gt; 1 C00122[l_c] + 1 C00020[l_c]</t>
  </si>
  <si>
    <t>1 C00031[l_c] &lt;-&gt; 1 C00221[l_c]</t>
  </si>
  <si>
    <t>1 C00031[l_c] &lt;-&gt; 1 C00267[l_c]</t>
  </si>
  <si>
    <t>1 C00002[l_c] + 1 C00221[l_c] -&gt; 1 C00008[l_c] + 1 C01172[l_c]</t>
  </si>
  <si>
    <t>1 C00103[l_c] &lt;-&gt; 1 C00668[l_c]</t>
  </si>
  <si>
    <t>1 C00668[l_c] &lt;-&gt; 1 C05345[l_c]</t>
  </si>
  <si>
    <t>1 C05378[l_c] + 1 C00001[l_c] -&gt; 1 C05345[l_c] + 1 C00009[l_c]</t>
  </si>
  <si>
    <t>1 C05345[l_c] &lt;-&gt; 1 C01172[l_c]</t>
  </si>
  <si>
    <t>1 C05378[l_c] &lt;-&gt; 1 C00111[l_c] + 1 C00118[l_c]</t>
  </si>
  <si>
    <t>1 C00111[l_c] &lt;-&gt; 1 C00118[l_c]</t>
  </si>
  <si>
    <t>1 C00118[l_c] + 1 C00006[l_c] + 1 C00001[l_c] -&gt; 1 C00197[l_c] + 1 C00005[l_c] + 1 C00080[l_c]</t>
  </si>
  <si>
    <t>1 C00197[l_c] &lt;-&gt; 1 C00631[l_c]</t>
  </si>
  <si>
    <t>1 C00631[l_c] &lt;-&gt; 1 C00001[l_c] + 1 C00074[l_c]</t>
  </si>
  <si>
    <t>1 C00002[l_c] + 1 C00036[l_c] -&gt; 1 C00008[l_c] + 1 C00074[l_c] + 1 C00011[l_c]</t>
  </si>
  <si>
    <t>1 C00022[l_c] + 1 C00068[l_c] -&gt; 1 C05125[l_c] + 1 C00011[l_c]</t>
  </si>
  <si>
    <t>1 C05125[l_c] -&gt; 1 C00084[l_c] + 1 C00068[l_c]</t>
  </si>
  <si>
    <t>1 C05125[l_c] + 1 C15972[l_c] -&gt; 1 C16255[l_c] + 1 C00068[l_c]</t>
  </si>
  <si>
    <t>1 C15973[l_c] + 1 C00003[l_c] &lt;-&gt; 1 C15972[l_c] + 1 C00004[l_c] + 1 C00080[l_c]</t>
  </si>
  <si>
    <t>1 C00010[l_c] + 1 C16255[l_c] &lt;-&gt; 1 C00024[l_c] + 1 C15973[l_c]</t>
  </si>
  <si>
    <t>1 C00084[l_c] + 1 C00003[l_c] + 1 C00001[l_c] &lt;-&gt; 1 C00033[l_c] + 1 C00004[l_c] + 1 C00080[l_c]</t>
  </si>
  <si>
    <t>2 C00139[l_c] + 1 C00022[l_c] + 1 C00010[l_c] -&gt; 2 C00138[l_c] + 1 C00024[l_c] + 1 C00011[l_c] + 2 C00080[l_c]</t>
  </si>
  <si>
    <t>1 C00118[l_c] + 1 C00009[l_c] + 1 C00003[l_c] -&gt; 1 C00236[l_c] + 1 C00004[l_c] + 1 C00080[l_c]</t>
  </si>
  <si>
    <t>1 C00008[l_c] + 1 C00236[l_c] &lt;-&gt; 1 C00002[l_c] + 1 C00197[l_c]</t>
  </si>
  <si>
    <t>1 C00002[l_c] + 1 C00117[l_c] -&gt; 1 C00020[l_c] + 1 C00119[l_c]</t>
  </si>
  <si>
    <t xml:space="preserve"> 1 C00199[l_c] -&gt; 1 C00117[l_c]</t>
  </si>
  <si>
    <t>1 C00345[l_c] + 1 C00006[l_c] -&gt; 1 C00199[l_c] + 1 C00011[l_c] + 1 C00005[l_c] + 1 C00080[l_c]</t>
  </si>
  <si>
    <t>1 C01236[l_c] + 1 C00001[l_c] -&gt; 1 C00345[l_c]</t>
  </si>
  <si>
    <t>1 C00345[l_c] -&gt; 1 C04442[l_c] + 1 C00001[l_c]</t>
  </si>
  <si>
    <t>1 C01172[l_c] + 1 C00006[l_c] -&gt; 1 C01236[l_c] + 1 C00005[l_c] + 1 C00080[l_c]</t>
  </si>
  <si>
    <t>1 C04442[l_c] &lt;-&gt; 1 C00118[l_c] + 1 C00022[l_c]</t>
  </si>
  <si>
    <t xml:space="preserve">1 C00024[l_c] + 1 C00004[l_c] + 1 C00080[l_c] &lt;-&gt; 1 C00084[l_c] + 1 C00010[l_c] + 1 C00003[l_c] </t>
  </si>
  <si>
    <t>1 C00149[l_c] + 1 C00003[l_c] &lt;-&gt; 1 C00036[l_c] + 1 C00004[l_c] + 1 C00080[l_c]</t>
  </si>
  <si>
    <t>2 C00138[l_c] + 1 C00006[l_c] + 1 C00080[l_c] &lt;-&gt; 2 C00139[l_c] + 1 C00005[l_c]</t>
  </si>
  <si>
    <t>1 C00199[l_c] &lt;-&gt; 1 C00231[l_c]</t>
  </si>
  <si>
    <t>1 C00008[l_c] + 1 C00231[l_c] &lt;-&gt; 1 C00002[l_c] + 1 C00310[l_c]</t>
  </si>
  <si>
    <t>1 C00310[l_c] &lt;-&gt; 1 C00181[l_c]</t>
  </si>
  <si>
    <t>1 C00002[l_im] + 1 C00022[l_im] + 1 C00288[l_im] + 1 C00080[l_im] -&gt; 1 C00008[l_im] + 1 C00009[l_im] + 1 C00036[l_im]</t>
  </si>
  <si>
    <t>1 C00011[l_im] + 1 C00001[l_im] &lt;-&gt; 1 C00288[l_im] + 1 C00080[l_im]</t>
  </si>
  <si>
    <t>1 C00022[l_im] + 1 C00068[l_im] -&gt; 1 C05125[l_im] + 1 C00011[l_im]</t>
  </si>
  <si>
    <t>1 C05125[l_im] + 1 C15972[l_im] -&gt; 1 C16255[l_im] + 1 C00068[l_im]</t>
  </si>
  <si>
    <t>1 C00010[l_im] + 1 C16255[l_im] -&gt; 1 C00024[l_im] + 1 C15973[l_im]</t>
  </si>
  <si>
    <t>1 C00024[l_im] + 1 C00001[l_im] + 1 C00036[l_im] -&gt; 1 C00158[l_im] + 1 C00010[l_im]</t>
  </si>
  <si>
    <t>1 C00008[l_im] + 1 C00009[l_im] + 1 C00024[l_im] + 1 C00036[l_im] -&gt; 1 C00002[l_im] + 1 C00158[l_im] + 1 C00010[l_im]</t>
  </si>
  <si>
    <t>1 C00158[l_im] -&gt; 1 C00417[l_im] + 1 C00001[l_im]</t>
  </si>
  <si>
    <t>1 C00417[l_im] + 1 C00001[l_im] -&gt; 1 C00311[l_im]</t>
  </si>
  <si>
    <t>1 C00311[l_im] + 1 C00006[l_im] -&gt; 1 C05379[l_im] + 1 C00005[l_im] + 1 C00080[l_im]</t>
  </si>
  <si>
    <t>1 C05379[l_im] -&gt; 1 C00026[l_im] + 1 C00011[l_im]</t>
  </si>
  <si>
    <t>1 C00311[l_im] + 1 C00003[l_im] -&gt; 1 C00026[l_im] + 1 C00011[l_im] + 1 C00004[l_im] + 1 C00080[l_im]</t>
  </si>
  <si>
    <t xml:space="preserve">1 C00010[l_im] + 1 C16254[l_im] &lt;-&gt; 1 C00091[l_im] + 1 C15973[l_im] </t>
  </si>
  <si>
    <t>1 C00035[l_im] + 1 C00009[l_im] + 1 C00091[l_im] -&gt; 1 C00044[l_im] + 1 C00042[l_im] + 1 C00010[l_im]</t>
  </si>
  <si>
    <t>1 C00008[l_im] + 1 C00009[l_im] + 1 C00091[l_im] -&gt; 1 C00002[l_im] + 1 C00042[l_im] + 1 C00010[l_im]</t>
  </si>
  <si>
    <t>1 C00091[l_im] + 1 C00033[l_im] -&gt; 1 C00024[l_im] + 1 C00042[l_im]</t>
  </si>
  <si>
    <t>1 C00122[l_im] + 1 C00001[l_im] -&gt; 1 C00149[l_im]</t>
  </si>
  <si>
    <t>1 C05381[l_im] + 1 C15972[l_im] -&gt; 1 C16254[l_im] + 1 C00068[l_im]</t>
  </si>
  <si>
    <t>1 C00026[l_im] + 1 C00068[l_im] -&gt; 1 C05381[l_im] + 1 C00011[l_im]</t>
  </si>
  <si>
    <t>1 C15973[l_im] + 1 C00003[l_im] -&gt; 1 C15972[l_im] + 1 C00004[l_im] + 1 C00080[l_im]</t>
  </si>
  <si>
    <t>1 C00149[l_im] + 1 C00016[l_im] -&gt; 1 C00036[l_im] + 1 C01352[l_im]</t>
  </si>
  <si>
    <t>1 C00004[l_im] -&gt; 1 C00003[l_im] + 1 C00080[l_im] + 2 C05359[l_im]</t>
  </si>
  <si>
    <t>1 C00009[l_im] + 1 C00008[l_im] + 3 C00080[l_om] -&gt; 3 C00080[l_im] + 1 C00002[l_im] + 1 C00001[l_im]</t>
  </si>
  <si>
    <t>1 C00002[l_p] + 1 C00117[l_p] -&gt; 1 C00020[l_p] + 1 C00119[l_p]</t>
  </si>
  <si>
    <t>1 C00199[l_p] -&gt; 1 C00117[l_p]</t>
  </si>
  <si>
    <t>1 C00345[l_p] + 1 C00006[l_p] -&gt; 1 C00199[l_p] + 1 C00011[l_p] + 1 C00005[l_p] + 1 C00080[l_p]</t>
  </si>
  <si>
    <t>1 C01236[l_p] + 1 C00001[l_p] -&gt; 1 C00345[l_p]</t>
  </si>
  <si>
    <t>1 C00345[l_p] -&gt; 1 C04442[l_p] + 1 C00001[l_p]</t>
  </si>
  <si>
    <t>1 C01172[l_p] + 1 C00006[l_p] -&gt; 1 C01236[l_p] + 1 C00005[l_p] + 1 C00080[l_p]</t>
  </si>
  <si>
    <t>1 C04442[l_p] &lt;-&gt; 1 C00118[l_p] + 1 C00022[l_p]</t>
  </si>
  <si>
    <t>1 C00118[l_p] + 1 C00006[l_p] + 1 C00001[l_p] -&gt; 1 C00197[l_p] + 1 C00005[l_p] + 1 C00080[l_p]</t>
  </si>
  <si>
    <t>1 C05378[l_p] &lt;-&gt; 1 C00111[l_p] + 1 C00118[l_p]</t>
  </si>
  <si>
    <t>1 C05378[l_p] + 1 C00001[l_p] -&gt; 1 C05345[l_p] + 1 C00009[l_p]</t>
  </si>
  <si>
    <t>1 C05345[l_p] &lt;-&gt; 1 C00668[l_p]</t>
  </si>
  <si>
    <t>1 C00668[l_p] &lt;-&gt; 1 C01172[l_p]</t>
  </si>
  <si>
    <t>1 C00118[l_p] + 1 C00003[l_p] + 1 C00001[l_p] -&gt; 1 C00197[l_p] + 1 C00004[l_p] + 1 C00080[l_p]</t>
  </si>
  <si>
    <t>1 C00002[l_p] + 1 C00049[l_p] + 1 C00064[l_p] + 1 C00001[l_p] -&gt; 1 C00020[l_p] + 1 C00013[l_p] + 1 C00152[l_p] + 1 C00025[l_p]</t>
  </si>
  <si>
    <t>1 C00036[l_p] + 1 C00025[l_p] &lt;-&gt; 1 C00049[l_p] + 1 C00026[l_p]</t>
  </si>
  <si>
    <t>1 C00011[l_p] + 1 C00001[l_p] &lt;-&gt; 1 C00288[l_p] + 1 C00080[l_p]</t>
  </si>
  <si>
    <t>2 C00002[l_p] + 1 C00064[l_p] + 1 C00288[l_p] + 1 C00080[l_p] + 1 C00001[l_p] -&gt; 2 C00008[l_p] + 1 C00009[l_p] + 1 C00025[l_p] + 1 C00169[l_p]</t>
  </si>
  <si>
    <t>1 C00002[l_p] + 1 C00025[l_p] + 1 C00014[l_p] -&gt; 1 C00008[l_p] + 1 C00009[l_p] + 1 C00064[l_p]</t>
  </si>
  <si>
    <t xml:space="preserve">1 C00026[l_p] + 1 C00014[l_p] + 1 C00005[l_p] + 1 C00080[l_p] &lt;-&gt; 1 C00025[l_p] + 1 C00006[l_p] + 1 C00001[l_p] </t>
  </si>
  <si>
    <t>1 C00022[l_p] + 1 C00025[l_p] &lt;-&gt; 1 C00041[l_p] + 1 C00026[l_p]</t>
  </si>
  <si>
    <t>1 C03912[l_p] + 1 C00003[l_p] + 2 C00001[l_p] &lt;-&gt; 1 C00025[l_p] + 1 C00004[l_p] + 1 C00080[l_p]</t>
  </si>
  <si>
    <t>1 C00197[l_p] + 1 C00003[l_p] &lt;-&gt; 1 C03232[l_p] + 1 C00004[l_p] + 1 C00080[l_p]</t>
  </si>
  <si>
    <t>1 C03232[l_p] + 1 C00025[l_p] &lt;-&gt; 1 C01005[l_p] + 1 C00026[l_p]</t>
  </si>
  <si>
    <t>1 C01005[l_p] + 1 C00001[l_p] -&gt; 1 C00065[l_p] + 1 C00009[l_p]</t>
  </si>
  <si>
    <t>1 C00101[l_p] + 1 C00065[l_p] &lt;-&gt; 1 C00143[l_p] + 1 C00037[l_p] + 1 C00001[l_p]</t>
  </si>
  <si>
    <t>1 C00143[l_p] + 1 C00141[l_p] + 1 C00001[l_p] &lt;-&gt; 1 C00101[l_p] + 1 C00966[l_p]</t>
  </si>
  <si>
    <t>1 C00966[l_p] &lt;-&gt; 1 C00141[l_p] + 1 C00067[l_p]</t>
  </si>
  <si>
    <t>1 C00067[l_p] + 2 C00001[l_p] &lt;-&gt; 1 C00132[l_p] + 1 C00027[l_p]</t>
  </si>
  <si>
    <t>1 C00067[l_p] + 1 C00003[l_p] + 1 C00001[l_p] &lt;-&gt; 1 C00058[l_p] + 1 C00004[l_p] + 1 C00080[l_p]</t>
  </si>
  <si>
    <t>2 C00027[l_p] &lt;-&gt; 1 C00007[l_p] + 2 C00001[l_p]</t>
  </si>
  <si>
    <t>1 C00037[l_p] + 1 C02051[l_p] -&gt; 1 C01242[l_p] + 1 C00011[l_p]</t>
  </si>
  <si>
    <t>1 C01242[l_p] + 1 C00101[l_p] -&gt; 1 C02972[l_p] + 1 C00143[l_p] + 1 C00014[l_p]</t>
  </si>
  <si>
    <t>1 C02972[l_p] + 1 C00003[l_p] -&gt; 1 C02051[l_p] + 1 C00004[l_p] + 1 C00080[l_p]</t>
  </si>
  <si>
    <t>1 C00037[l_p] + 1 C00084[l_p] &lt;-&gt; 1 C00188[l_p]</t>
  </si>
  <si>
    <t>1 C00085[l_p] + 1 C00118[l_p] &lt;-&gt; 1 C00279[l_p] + 1 C00231[l_p]</t>
  </si>
  <si>
    <t>1 C00074[l_p] + 1 C00279[l_p] + 1 C00001[l_p] -&gt; 1 C04691[l_p] + 1 C00009[l_p]</t>
  </si>
  <si>
    <t>1 C04691[l_p] -&gt; 1 C00944[l_p] + 1 C00009[l_p]</t>
  </si>
  <si>
    <t>1 C00944[l_p] &lt;-&gt; 1 C02637[l_p] + 1 C00001[l_p]</t>
  </si>
  <si>
    <t>1 C02637[l_p] + 1 C00005[l_p] + 1 C00080[l_p] &lt;-&gt; 1 C00493[l_p] + 1 C00006[l_p]</t>
  </si>
  <si>
    <t>1 C00002[l_p] + 1 C00493[l_p] -&gt; 1 C00008[l_p] + 1 C03175[l_p]</t>
  </si>
  <si>
    <t>1 C00074[l_p] + 1 C03175[l_p] &lt;-&gt; 1 C00009[l_p] + 1 C01269[l_p]</t>
  </si>
  <si>
    <t>1 C01269[l_p] -&gt; 1 C00251[l_p] + 1 C00009[l_p]</t>
  </si>
  <si>
    <t>1 C00251[l_p] &lt;-&gt; 1 C00254[l_p]</t>
  </si>
  <si>
    <t>1 C00049[l_p] + 1 C00254[l_p] -&gt; 1 C00036[l_p] + 1 C00826[l_p]</t>
  </si>
  <si>
    <t>1 C00826[l_p] -&gt; 1 C00079[l_p] + 1 C00001[l_p] + 1 C00011[l_p]</t>
  </si>
  <si>
    <t>1 C00826[l_p] + 1 C00006[l_p] -&gt; 1 C00082[l_p] + 1 C00011[l_p] + 1 C00005[l_p] + 1 C00080[l_p]</t>
  </si>
  <si>
    <t>1 C00251[l_p] + 1 C00014[l_p] -&gt; 1 C00108[l_p] + 1 C00022[l_p] + 1 C00001[l_p]</t>
  </si>
  <si>
    <t>1 C00119[l_p] + 1 C00108[l_p] &lt;-&gt; 1 C00013[l_p] + 1 C04302[l_p]</t>
  </si>
  <si>
    <t>1 C04302[l_p] &lt;-&gt; 1 C01302[l_p]</t>
  </si>
  <si>
    <t>1 C00065[l_p] + 1 C03506[l_p] &lt;-&gt; 1 C00078[l_p] + 1 C00118[l_p] + 1 C00001[l_p]</t>
  </si>
  <si>
    <t>1 C00188[l_p] -&gt; 1 C00109[l_p] + 1 C00014[l_p]</t>
  </si>
  <si>
    <t>1 C00022[l_p] + 1 C00109[l_p] -&gt; 1 C06006[l_p] + 1 C00011[l_p]</t>
  </si>
  <si>
    <t>1 C06006[l_p] &lt;-&gt; 1 C14463[l_p]</t>
  </si>
  <si>
    <t>1 C14463[l_p] + 1 C00005[l_p] + 1 C00080[l_p] &lt;-&gt; 1 C06007[l_p] + 1 C00006[l_p]</t>
  </si>
  <si>
    <t>1 C06007[l_p] -&gt; 1 C00671[l_p] + 1 C00001[l_p]</t>
  </si>
  <si>
    <t>1 C00671[l_p] + 1 C00025[l_p] -&gt; 1 C00407[l_p] + 1 C00026[l_p]</t>
  </si>
  <si>
    <t>2 C00022[l_p] -&gt; 1 C06010[l_p] + 1 C00011[l_p]</t>
  </si>
  <si>
    <t>1 C06010[l_p] &lt;-&gt; 1 C04181[l_p]</t>
  </si>
  <si>
    <t>1 C04181[l_p] + 1 C00005[l_p] + 1 C00080[l_p] &lt;-&gt; 1 C04272[l_p] + 1 C00006[l_p]</t>
  </si>
  <si>
    <t>1 C04272[l_p] &lt;-&gt; 1 C00141[l_p] + 1 C00001[l_p]</t>
  </si>
  <si>
    <t>1 C00141[l_p] + 1 C00025[l_p] -&gt; 1 C00183[l_p] + 1 C00026[l_p]</t>
  </si>
  <si>
    <t>1 C00141[l_p] + 1 C00001[l_p] + 1 C00024[l_p] -&gt; 1 C02504[l_p] + 1 C00010[l_p]</t>
  </si>
  <si>
    <t>1 C02504[l_p] &lt;-&gt; 1 C02631[l_p] + 1 C00001[l_p]</t>
  </si>
  <si>
    <t>1 C02631[l_p] + 1 C00001[l_p] &lt;-&gt; 1 C04411[l_p]</t>
  </si>
  <si>
    <t>1 C04411[l_p] + 1 C00003[l_p] &lt;-&gt; 1 C04236[l_p] + 1 C00004[l_p] + 1 C00080[l_p]</t>
  </si>
  <si>
    <t>1 C00233[l_p] + 1 C00025[l_p] &lt;-&gt; 1 C00123[l_p] + 1 C00026[l_p]</t>
  </si>
  <si>
    <t>1 C00024[l_p] + 1 C00001[l_p] + 1 C00026[l_p] &lt;-&gt; 1 C01251[l_p] + 1 C00010[l_p]</t>
  </si>
  <si>
    <t>1 C01251[l_p] &lt;-&gt; 1 C04002[l_p] + 1 C00001[l_p]</t>
  </si>
  <si>
    <t xml:space="preserve">1 C04002[l_p] + 1 C00001[l_p] &lt;-&gt; 1 C05662[l_p] </t>
  </si>
  <si>
    <t>1 C00322[l_p] + 1 C00025[l_p] &lt;-&gt; 1 C00956[l_p] + 1 C00026[l_p]</t>
  </si>
  <si>
    <t>1 C00956[l_p] + 1 C00002[l_p] -&gt; 1 C05560[l_p] + 1 C00013[l_p]</t>
  </si>
  <si>
    <t>1 C05560[l_p] + 1 C11482[l_p] -&gt; 1 C05535[l_p] + 1 C00020[l_p]</t>
  </si>
  <si>
    <t>1 C05535[l_p] + 1 C00005[l_p] + 1 C00080[l_p] -&gt; 1 C04076[l_p] + 1 C11482[l_p] + 1 C00006[l_p]</t>
  </si>
  <si>
    <t>1 C00449[l_p] + 1 C00006[l_p] + 1 C00001[l_p] &lt;-&gt; 1 C00025[l_p] + 1 C04076[l_p] + 1 C00005[l_p] + 1 C00080[l_p]</t>
  </si>
  <si>
    <t>1 C00449[l_p] + 1 C00003[l_p] + 1 C00001[l_p] &lt;-&gt; 1 C00047[l_p] + 1 C00026[l_p] + 1 C00004[l_p] + 1 C00080[l_p]</t>
  </si>
  <si>
    <t>1 C00002[l_p] + 1 C00119[l_p] &lt;-&gt; 1 C02739[l_p] + 1 C00013[l_p]</t>
  </si>
  <si>
    <t>1 C02739[l_p] + 1 C00001[l_p] -&gt; 1 C02741[l_p] + 1 C00013[l_p]</t>
  </si>
  <si>
    <t>1 C02741[l_p] + 1 C00001[l_p] -&gt; 1 C04896[l_p]</t>
  </si>
  <si>
    <t>1 C04896[l_p] -&gt; 1 C04916[l_p]</t>
  </si>
  <si>
    <t>1 C04916[l_p] + 1 C00064[l_p] -&gt; 1 C04666[l_p] + 1 C04677[l_p] + 1 C00025[l_p]</t>
  </si>
  <si>
    <t>1 C04666[l_p] -&gt; 1 C01267[l_p] + 1 C00001[l_p]</t>
  </si>
  <si>
    <t>1 C01267[l_p] + 1 C00025[l_p] &lt;-&gt; 1 C01100[l_p] + 1 C00026[l_p]</t>
  </si>
  <si>
    <t>1 C01100[l_p] + 1 C00001[l_p] -&gt; 1 C00860[l_p] + 1 C00009[l_p]</t>
  </si>
  <si>
    <t>1 C00860[l_p] + 1 C00003[l_p] -&gt; 1 C01929[l_p] + 1 C00004[l_p] + 1 C00080[l_p]</t>
  </si>
  <si>
    <t>1 C01929[l_p] + 1 C00001[l_p] + 1 C00003[l_p] -&gt; 1 C00135[l_p] + 1 C00004[l_p] + 1 C00080[l_p]</t>
  </si>
  <si>
    <t>1 C00498[l_p] -&gt; 1 C00008[l_p] + 1 C00718[l_p]</t>
  </si>
  <si>
    <t>2 C00718[l_p] -&gt; 1 C00369[l_p]</t>
  </si>
  <si>
    <t>1 C00369[l_p] + 1 C00009[l_p] -&gt; 1 C00718[l_p] + 1 C00103[l_p]</t>
  </si>
  <si>
    <t>1 C00019[l_p] + 1 C00155[l_p] &lt;-&gt; 1 C00021[l_p] + 1 C00073[l_p]</t>
  </si>
  <si>
    <t xml:space="preserve">1 C00021[l_p] + 1 C00132[l_p] -&gt; 1 C00019[l_p] + 1 C00001[l_p] </t>
  </si>
  <si>
    <t>1 C00109[l_p] + 1 C00042[l_p] + 1 C00014[l_p] &lt;-&gt; 1 C01118[l_p] + 1 C00001[l_p]</t>
  </si>
  <si>
    <t>1 C00169[l_p] + 1 C00077[l_p] &lt;-&gt; 1 C00009[l_p] + 1 C00327[l_p]</t>
  </si>
  <si>
    <t>1 C00002[l_p] + 1 C00327[l_p] + 1 C00049[l_p] -&gt; 1 C00020[l_p] + 1 C00013[l_p] + 1 C03406[l_p]</t>
  </si>
  <si>
    <t>1 C03406[l_p] &lt;-&gt; 1 C00122[l_p] + 1 C00062[l_p]</t>
  </si>
  <si>
    <t>1 C00062[l_p] + 1 C00001[l_p] &lt;-&gt; 1 C00077[l_p] + 1 C00086[l_p]</t>
  </si>
  <si>
    <t>1 C00077[l_p] + 1 C00026[l_p] &lt;-&gt; 1 C01165[l_p] + 1 C00025[l_p]</t>
  </si>
  <si>
    <t>1 C01165[l_p] + 1 C00003[l_p] + 1 C00001[l_p] &lt;-&gt; 1 C00025[l_p] + 1 C00004[l_p] + 1 C00080[l_p]</t>
  </si>
  <si>
    <t>1 C00148[l_p] + 1 C00003[l_p] &lt;-&gt; 1 C03912[l_p] + 1 C00004[l_p] + 1 C00080[l_p]</t>
  </si>
  <si>
    <t>1 C16162[l_c] + 1 C00001[l_c] &lt;-&gt; 1 C00010[l_c] + 1 C06427[l_c]</t>
  </si>
  <si>
    <t>1 C02050[l_c] + 1 C00001[l_c] &lt;-&gt; 1 C00010[l_c] + 1 C01595[l_c]</t>
  </si>
  <si>
    <t>1 C00510[l_c] + 2 C00999[l_c] + 1 C00007[l_c] + 2 C00080[l_c] &lt;-&gt; 1 C02050[l_c] + 2 C00996[l_c] + 2 C00001[l_c]</t>
  </si>
  <si>
    <t>1 C02050[l_c] + 2 C00999[l_c] + 1 C00007[l_c] + 2 C00080[l_c] &lt;-&gt; 1 C16162[l_c] + 2 C00996[l_c] + 2 C00001[l_c]</t>
  </si>
  <si>
    <t>1 C00004[l_c] + 2 C00996[l_c] &lt;-&gt; 1 C00003[l_c] + 2 C00999[l_c] + 1 C00080[l_c]</t>
  </si>
  <si>
    <t>1 C00154[l_c] + 1 C00001[l_c] &lt;-&gt; 1 C00010[l_c] + 1 C00249[l_c]</t>
  </si>
  <si>
    <t>1 C00412[l_c] + 1 C00001[l_c] &lt;-&gt; 1 C00010[l_c] + 1 C01530[l_c]</t>
  </si>
  <si>
    <t>1 C16528[l_c] + 1 C00001[l_c] &lt;-&gt; 1 C00010[l_c] + 1 C08281[l_c]</t>
  </si>
  <si>
    <t>1 C00510[l_c] + 1 C00001[l_c] &lt;-&gt; 1 C00010[l_c] + 1 C00712[l_c]</t>
  </si>
  <si>
    <t>1 C16530[l_c] + 1 C00001[l_c] &lt;-&gt; 1 C00010[l_c] + 1 C16526[l_c]</t>
  </si>
  <si>
    <t>1 C16531[l_c] + 1 C00001[l_c] &lt;-&gt; 1 C00010[l_c] + 1 C08316[l_c]</t>
  </si>
  <si>
    <t>1 C16216[l_c] + 1 C00005[l_c] + 1 C00080[l_c] &lt;-&gt; 1 C16217[l_c] + 1 C00006[l_c]</t>
  </si>
  <si>
    <t>1 C16217[l_c] &lt;-&gt; 1 C16218[l_c] + 1 C00001[l_c]</t>
  </si>
  <si>
    <t>1 C16218[l_c] + 1 C00005[l_c] + 1 C00080[l_c] &lt;-&gt; 1 C00412[l_c] + 1 C00006[l_c]</t>
  </si>
  <si>
    <t>1 C00412[l_c] + 1 C00005[l_c] + 1 C00080[l_c] + 1 C00007[l_c] &lt;-&gt; 1 C00510[l_c] + 1 C00006[l_c] + 2 C00001[l_c]</t>
  </si>
  <si>
    <t>1 C00154[l_c] + 1 C00016[l_c] &lt;-&gt; 1 C05272[l_c] + 1 C01352[l_c]</t>
  </si>
  <si>
    <t>1 C05258[l_c] &lt;-&gt; 1 C05272[l_c] + 1 C00001[l_c]</t>
  </si>
  <si>
    <t>1 C05258[l_c] + 1 C00003[l_c] &lt;-&gt; 1 C05259[l_c] + 1 C00004[l_c] + 1 C00080[l_c]</t>
  </si>
  <si>
    <t>1 C02593[l_c] + 1 C00024[l_c] &lt;-&gt; 1 C00010[l_c] + 1 C05259[l_c]</t>
  </si>
  <si>
    <t>1 C02593[l_c] + 1 C00016[l_c] &lt;-&gt; 1 C05273[l_c] + 1 C01352[l_c]</t>
  </si>
  <si>
    <t>1 C05260[l_c] &lt;-&gt; 1 C05273[l_c] + 1 C00001[l_c]</t>
  </si>
  <si>
    <t>1 C05260[l_c] + 1 C00003[l_c] &lt;-&gt; 1 C05261[l_c] + 1 C00004[l_c]</t>
  </si>
  <si>
    <t>1 C01832[l_c] + 1 C00024[l_c] &lt;-&gt; 1 C00010[l_c] + 1 C05261[l_c]</t>
  </si>
  <si>
    <t>1 C01832[l_c] + 1 C00016[l_c] &lt;-&gt; 1 C03221[l_c] + 1 C01352[l_c]</t>
  </si>
  <si>
    <t>1 C05262[l_c] &lt;-&gt; 1 C03221[l_c] + 1 C00001[l_c]</t>
  </si>
  <si>
    <t>1 C05262[l_c] + 1 C00003[l_c] &lt;-&gt; 1 C05263[l_c] + 1 C00004[l_c] + 1 C00080[l_c]</t>
  </si>
  <si>
    <t>1 C05274[l_c] + 1 C00024[l_c] &lt;-&gt; 1 C00010[l_c] + 1 C05263[l_c]</t>
  </si>
  <si>
    <t>1 C05274[l_c] + 1 C00016[l_c] &lt;-&gt; 1 C05275[l_c] + 1 C01352[l_c]</t>
  </si>
  <si>
    <t>1 C05264[l_c] &lt;-&gt; 1 C05275[l_c] + 1 C00001[l_c]</t>
  </si>
  <si>
    <t>1 C05264[l_c] + 1 C00003[l_c] &lt;-&gt; 1 C05265[l_c] + 1 C00004[l_c] + 1 C00080[l_c]</t>
  </si>
  <si>
    <t>1 C01944[l_c] + 1 C00024[l_c] &lt;-&gt; 1 C00010[l_c] + 1 C05265[l_c]</t>
  </si>
  <si>
    <t>1 C01944[l_c] + 1 C00016[l_c] &lt;-&gt; 1 C05276[l_c] + 1 C01352[l_c]</t>
  </si>
  <si>
    <t>1 C05266[l_c] &lt;-&gt; 1 C05276[l_c] + 1 C00001[l_c]</t>
  </si>
  <si>
    <t>1 C05266[l_c] + 1 C00003[l_c] &lt;-&gt; 1 C05267[l_c] + 1 C00004[l_c] + 1 C00080[l_c]</t>
  </si>
  <si>
    <t>1 C05270[l_c] + 1 C00024[l_c] &lt;-&gt; 1 C00010[l_c] + 1 C05267[l_c]</t>
  </si>
  <si>
    <t>1 C05270[l_c] + 1 C00016[l_c] &lt;-&gt; 1 C05271[l_c] + 1 C01352[l_c]</t>
  </si>
  <si>
    <t>1 C05268[l_c] &lt;-&gt; 1 C05271[l_c] + 1 C00001[l_c]</t>
  </si>
  <si>
    <t>1 C05268[l_c] + 1 C00003[l_c] &lt;-&gt; 1 C05269[l_c] + 1 C00004[l_c] + 1 C00080[l_c]</t>
  </si>
  <si>
    <t>1 C00024[l_c] + 1 C00136[l_c] &lt;-&gt; 1 C00010[l_c] + 1 C05269[l_c]</t>
  </si>
  <si>
    <t>1 C00136[l_c] + 1 C00016[l_c] &lt;-&gt; 1 C01352[l_c] + 1 C00877[l_c]</t>
  </si>
  <si>
    <t>1 C01144[l_c] &lt;-&gt; 1 C00877[l_c] + 1 C00001[l_c]</t>
  </si>
  <si>
    <t>1 C01144[l_c] + 1 C00003[l_c] &lt;-&gt; 1 C00332[l_c] + 1 C00004[l_c] + 1 C00080[l_c]</t>
  </si>
  <si>
    <t>2 C00024[l_c] &lt;-&gt; 1 C00010[l_c] + 1 C00332[l_c]</t>
  </si>
  <si>
    <t>1 C00002[l_om] + 1 C00008[l_c] -&gt; 1 C00002[l_c] + 1 C00008[l_om]</t>
  </si>
  <si>
    <t>1 C00002[l_im] + 1 C00008[l_om] -&gt; 1 C00002[l_om] + 1 C00008[l_im]</t>
  </si>
  <si>
    <t>1 C00064[l_c] + 1 C00080[l_c] &lt;-&gt; 1 C00064[l_p] + 1 C00080[l_p]</t>
  </si>
  <si>
    <t>1 C00007[l_c] &lt;-&gt; 1 C00007[l_om]</t>
  </si>
  <si>
    <t>1 C00007[l_om] &lt;-&gt; 1 C00007[l_im]</t>
  </si>
  <si>
    <t>1 C00025[l_p] + 1 C00149[l_c] -&gt; 1 C00025[l_c] + 1 C00149[l_p]</t>
  </si>
  <si>
    <t>1 C00197[l_p] &lt;-&gt; 1 C00197[l_c]</t>
  </si>
  <si>
    <t>1 C00036[l_c] + 1 C00149[l_p] -&gt; 1 C00036[l_p] + 1 C00149[l_c]</t>
  </si>
  <si>
    <t>1 C00188[l_p] + 1 C00080[l_p] -&gt; 1 C00188[l_c] + 1 C00080[l_c]</t>
  </si>
  <si>
    <t>1 C00074[l_c] + 1 C00009[l_p] -&gt; 1 C00074[l_p] + 1 C00009[l_c]</t>
  </si>
  <si>
    <t>1 C00085[l_c] -&gt; 1 C00085[l_p]</t>
  </si>
  <si>
    <t>1 C00079[l_p] + 1 C00080[l_p] -&gt; 1 C00079[l_c] + 1 C00080[l_c]</t>
  </si>
  <si>
    <t>1 C00064[l_e] + 1 C00080[l_e] &lt;-&gt; 1 C00064[l_c] + 1 C00080[l_c]</t>
  </si>
  <si>
    <t>1 C00029[l_c] + 1 C00105[l_e] -&gt; 1 C00029[l_e] + 1 C00105[l_c]</t>
  </si>
  <si>
    <t>1 C00041[l_c] + 1 C00080[l_c] &lt;-&gt; 1 C00041[l_p] + 1 C00080[l_p]</t>
  </si>
  <si>
    <t>1 C00041[l_e] + 1 C00080[l_e] &lt;-&gt; 1 C00041[l_c] + 1 C00080[l_c]</t>
  </si>
  <si>
    <t>1 C00082[l_p] + 1 C00080[l_p] -&gt; 1 C00082[l_c] + 1 C00080[l_c]</t>
  </si>
  <si>
    <t>1 C00498[l_c] -&gt; 1 C00498[l_p]</t>
  </si>
  <si>
    <t>1 C00024[l_c] &lt;-&gt; 1 C00024[l_p]</t>
  </si>
  <si>
    <t>1 C00059[l_e] -&gt; 1 C00059[l_c]</t>
  </si>
  <si>
    <t>1 C01352[l_om] &lt;-&gt; 1 C01352[l_c]</t>
  </si>
  <si>
    <t>1 C01352[l_im] &lt;-&gt; 1 C01352[l_om]</t>
  </si>
  <si>
    <t>1 C00010[l_c] &lt;-&gt; 1 C00010[l_p]</t>
  </si>
  <si>
    <t>1 C00016[l_c] &lt;-&gt; 1 C00016[l_om]</t>
  </si>
  <si>
    <t>1 C00016[l_om] &lt;-&gt; 1 C00016[l_im]</t>
  </si>
  <si>
    <t>1 C00004[l_p] &lt;-&gt; 1 C00004[l_c]</t>
  </si>
  <si>
    <t>1 C00003[l_p] &lt;-&gt; 1 C00003[l_c]</t>
  </si>
  <si>
    <t>1 C00169[l_p] &lt;-&gt; 1 C00169[l_c]</t>
  </si>
  <si>
    <t>1 C00001[l_e] &lt;-&gt; 1 C00001[l_c]</t>
  </si>
  <si>
    <t>1 C00001[l_c] &lt;-&gt; 1 C00001[l_p]</t>
  </si>
  <si>
    <t>1 C00183[l_p] + 1 C00080[l_p] -&gt; 1 C00183[l_c] + 1 C00080[l_c]</t>
  </si>
  <si>
    <t>1 C00007[l_e] &lt;-&gt; 1 C00007[l_c]</t>
  </si>
  <si>
    <t>1 C00009[l_e] &lt;-&gt; 1 C00009[l_c]</t>
  </si>
  <si>
    <t>1 C00009[l_c] &lt;-&gt; 1 C00009[l_p]</t>
  </si>
  <si>
    <t>1 C00022[l_c] &lt;-&gt; 1 C00022[l_p]</t>
  </si>
  <si>
    <t>1 C00141[l_c] -&gt; 1 C00141[l_p]</t>
  </si>
  <si>
    <t>1 C00047[l_p] -&gt; 1 C00047[l_c]</t>
  </si>
  <si>
    <t>1 C00407[l_p] -&gt; 1 C00407[l_c]</t>
  </si>
  <si>
    <t>1 C00123[l_p] + 1 C00080[l_p] -&gt; 1 C00123[l_c] + 1 C00080[l_c]</t>
  </si>
  <si>
    <t>1 C00084[l_c] &lt;-&gt; 1 C00084[l_p]</t>
  </si>
  <si>
    <t>1 C00111[l_p] &lt;-&gt; 1 C00111[l_c]</t>
  </si>
  <si>
    <t>1 C01172[l_c] -&gt; 1 C01172[l_p]</t>
  </si>
  <si>
    <t>1 C00152[l_p] + 1 C00080[l_c] &lt;-&gt; 1 C00152[l_c] + 1 C00080[l_p]</t>
  </si>
  <si>
    <t>1 C00117[l_c] &lt;-&gt; 1 C00117[l_p]</t>
  </si>
  <si>
    <t>1 C00188[l_c] + 1 C00080[l_p] &lt;-&gt; 1 C00188[l_p] + 1 C00080[l_c]</t>
  </si>
  <si>
    <t>1 C00135[l_p] + 1 C00080[l_c] &lt;-&gt; 1 C00135[l_c] + 1 C00080[l_p]</t>
  </si>
  <si>
    <t>1 C00065[l_p] + 1 C00080[l_c] &lt;-&gt; 1 C00065[l_c] + 1 C00080[l_p]</t>
  </si>
  <si>
    <t>1 C00718[l_p] &lt;-&gt; 1 C00718[l_c]</t>
  </si>
  <si>
    <t>1 C00118[l_p] + 1 C00009[l_c] -&gt; 1 C00118[l_c] + 1 C00009[l_p]</t>
  </si>
  <si>
    <t>1 C00011[l_p] &lt;-&gt; 1 C00011[l_c]</t>
  </si>
  <si>
    <t>1 C00011[l_c] &lt;-&gt; 1 C00011[l_e]</t>
  </si>
  <si>
    <t>1 C00668[l_c] + 1 C00009[l_p] -&gt; 1 C00668[l_p] + 1 C00009[l_c]</t>
  </si>
  <si>
    <t>1 C00103[l_c] + 1 C00009[l_p] &lt;- 1 C00103[l_p] + 1 C00009[l_c]</t>
  </si>
  <si>
    <t>1 C00668[l_c] + 1 C00118[l_p] -&gt; 1 C00668[l_p] + 1 C00118[l_c]</t>
  </si>
  <si>
    <t>1 C00205[l_e] &lt;-&gt; 1 C00205[l_c]</t>
  </si>
  <si>
    <t>1 C00205[l_c] &lt;-&gt; 1 C00205[l_cl]</t>
  </si>
  <si>
    <t>1 C00205[l_cl] &lt;-&gt; 1 C00205[l_t]</t>
  </si>
  <si>
    <t>1 C00001[l_c] &lt;-&gt; 1 C00001[l_cl]</t>
  </si>
  <si>
    <t>1 C00001[l_cl] &lt;-&gt; 1 C00001[l_t]</t>
  </si>
  <si>
    <t>1 C00007[l_c] &lt;-&gt; 1 C00007[l_cl]</t>
  </si>
  <si>
    <t>1 C00007[l_cl] &lt;-&gt; 1 C00007[l_t]</t>
  </si>
  <si>
    <t>1 C00011[l_c] &lt;-&gt; 1 C00011[l_cl]</t>
  </si>
  <si>
    <t xml:space="preserve">1 C00111[l_cl] -&gt; 1 C00111[l_c] </t>
  </si>
  <si>
    <t>1 C00011[l_im] &lt;-&gt; 1 C00011[l_om]</t>
  </si>
  <si>
    <t>1 C00011[l_om] &lt;-&gt; 1 C00011[l_c]</t>
  </si>
  <si>
    <t>1 C00026[l_c] &lt;-&gt; 1 C00026[l_p]</t>
  </si>
  <si>
    <t>1 C00155[l_c] &lt;-&gt; 1 C00155[l_p]</t>
  </si>
  <si>
    <t>1 C00078[l_p] + 1 C00080[l_c] &lt;-&gt; 1 C00078[l_c] + 1 C00080[l_p]</t>
  </si>
  <si>
    <t>1 C00078[l_c] + 1 C00080[l_e] &lt;-&gt; 1 C00078[l_e] + 1 C00080[l_c]</t>
  </si>
  <si>
    <t>1 C00148[l_p] + 1 C00080[l_c] &lt;-&gt; 1 C00148[l_c] + 1 C00080[l_p]</t>
  </si>
  <si>
    <t>1 C00148[l_c] + 1 C00080[l_e] &lt;-&gt; 1 C00148[l_e] + 1 C00080[l_c]</t>
  </si>
  <si>
    <t>1 C00073[l_p] + 1 C00080[l_c] &lt;-&gt; 1 C00073[l_c] + 1 C00080[l_p]</t>
  </si>
  <si>
    <t>1 C00073[l_c] + 1 C00080[l_e] &lt;-&gt; 1 C00073[l_e] + 1 C00080[l_c]</t>
  </si>
  <si>
    <t>1 C00062[l_p] + 1 C00080[l_c] &lt;-&gt; 1 C00062[l_c] + 1 C00080[l_p]</t>
  </si>
  <si>
    <t>1 C00062[l_c] + 1 C00080[l_e] &lt;-&gt; 1 C00062[l_e] + 1 C00080[l_c]</t>
  </si>
  <si>
    <t>1 C01118[l_p] &lt;-&gt; 1 C01118[l_c]</t>
  </si>
  <si>
    <t>1 C00042[l_c] &lt;-&gt; 1 C00042[l_p]</t>
  </si>
  <si>
    <t>1 C00231[l_p] &lt;-&gt; 1 C00231[l_c]</t>
  </si>
  <si>
    <t>1 C00231[l_c] &lt;-&gt; 1 C00231[l_cl]</t>
  </si>
  <si>
    <t>1 C00047[l_c] + 1 C00080[l_e] -&gt; 1 C00047[l_e] + 1 C00080[l_c]</t>
  </si>
  <si>
    <t>1 C00119[l_c] &lt;-&gt; 1 C00119[l_p]</t>
  </si>
  <si>
    <t>1 C04677[l_p] &lt;-&gt; 1 C04677[l_c]</t>
  </si>
  <si>
    <t>1 C00044[l_om] + 1 C00035[l_c] &lt;-&gt; 1 C00044[l_c] + 1 C00035[l_om]</t>
  </si>
  <si>
    <t>1 C00044[l_im] + 1 C00035[l_om] &lt;-&gt; 1 C00044[l_om] + 1 C00035[l_im]</t>
  </si>
  <si>
    <t>1 C00097[l_c] + 1 C00080[l_e] &lt;-&gt; 1 C00097[l_e] + 1 C00080[l_c]</t>
  </si>
  <si>
    <t>1 C00031[l_cl] + 1 C00080[l_cl] &lt;-&gt; 1 C00031[l_c] + 1 C00080[l_c]</t>
  </si>
  <si>
    <t>1 C00208[l_cl] + 1 C00080[l_cl] -&gt; 1 C00208[l_c] + 1 C00080[l_c]</t>
  </si>
  <si>
    <t>1 C00037[l_e] + 1 C00080[l_c] &lt;-&gt; 1 C00037[l_c] + 1 C00080[l_e]</t>
  </si>
  <si>
    <t>1 C00049[l_e] + 1 C00080[l_c] &lt;-&gt; 1 C00049[l_c] + 1 C00080[l_e]</t>
  </si>
  <si>
    <t>1 C00188[l_e] + 1 C00080[l_c] &lt;-&gt; 1 C00188[l_c] + 1 C00080[l_e]</t>
  </si>
  <si>
    <t>1 C00065[l_e] + 1 C00080[l_c] &lt;-&gt; 1 C00065[l_c] + 1 C00080[l_e]</t>
  </si>
  <si>
    <t>1 C00025[l_e] + 1 C00080[l_e] &lt;-&gt; 1 C00025[l_c] + 1 C00080[l_c]</t>
  </si>
  <si>
    <t>1 C00183[l_e] + 1 C00080[l_e] &lt;-&gt; 1 C00183[l_c] + 1 C00080[l_c]</t>
  </si>
  <si>
    <t>1 C00123[l_e] + 1 C00080[l_e] &lt;-&gt; 1 C00123[l_c] + 1 C00080[l_c]</t>
  </si>
  <si>
    <t>1 C08316[l_e] &lt;-&gt; 1 C08316[l_c]</t>
  </si>
  <si>
    <t>1 C16526[l_e] &lt;-&gt; 1 C16526[l_c]</t>
  </si>
  <si>
    <t>1 C08281[l_e] &lt;-&gt; 1 C08281[l_c]</t>
  </si>
  <si>
    <t>1 C06427[l_e] &lt;-&gt; 1 C06427[l_c]</t>
  </si>
  <si>
    <t>1 C01595[l_e] &lt;-&gt; 1 C01595[l_c]</t>
  </si>
  <si>
    <t>1 C00712[l_e] &lt;-&gt; 1 C00712[l_c]</t>
  </si>
  <si>
    <t>1 C01530[l_e] &lt;-&gt; 1 C01530[l_c]</t>
  </si>
  <si>
    <t>1 C00249[l_e] &lt;-&gt; 1 C00249[l_c]</t>
  </si>
  <si>
    <t>1 C00760[l_e] -&gt;</t>
  </si>
  <si>
    <t xml:space="preserve">1 C00059[l_e] &lt;- </t>
  </si>
  <si>
    <t>1 C00001[l_e] -&gt;</t>
  </si>
  <si>
    <t>1 C00001[l_e] &lt;-</t>
  </si>
  <si>
    <t xml:space="preserve">1 C00007[l_e] &lt;-&gt; </t>
  </si>
  <si>
    <t>1 C00009[l_e] &lt;-</t>
  </si>
  <si>
    <t>1 C00205[l_e] &lt;-</t>
  </si>
  <si>
    <t>1 C00011[l_e] &lt;-&gt;</t>
  </si>
  <si>
    <t xml:space="preserve">1 C00062[l_e] -&gt; </t>
  </si>
  <si>
    <t>1 C00073[l_e] -&gt;</t>
  </si>
  <si>
    <t>1 C00148[l_e] -&gt;</t>
  </si>
  <si>
    <t>1 C00078[l_e] -&gt;</t>
  </si>
  <si>
    <t xml:space="preserve">1 C00047[l_e] -&gt; </t>
  </si>
  <si>
    <t>1 C00097[l_e] -&gt;</t>
  </si>
  <si>
    <t>1 C00080[l_e] &lt;-&gt;</t>
  </si>
  <si>
    <t xml:space="preserve">1 C00089[l_e] -&gt; </t>
  </si>
  <si>
    <t xml:space="preserve">1 C00041[l_e] -&gt; </t>
  </si>
  <si>
    <t>1 C00188[l_e] -&gt;</t>
  </si>
  <si>
    <t>1 C00065[l_e] -&gt;</t>
  </si>
  <si>
    <t>1 C00025[l_e] -&gt;</t>
  </si>
  <si>
    <t>1 C00037[l_e] -&gt;</t>
  </si>
  <si>
    <t>1 C00183[l_e] -&gt;</t>
  </si>
  <si>
    <t>1 C00123[l_e] -&gt;</t>
  </si>
  <si>
    <t>1 C08316[l_e] -&gt;</t>
  </si>
  <si>
    <t>1 C16526[l_e] -&gt;</t>
  </si>
  <si>
    <t>1 C08281[l_e] -&gt;</t>
  </si>
  <si>
    <t>1 C06427[l_e] -&gt;</t>
  </si>
  <si>
    <t>1 C01595[l_e] -&gt;</t>
  </si>
  <si>
    <t>1 C00712[l_e] -&gt;</t>
  </si>
  <si>
    <t>1 C01530[l_e] -&gt;</t>
  </si>
  <si>
    <t>1 C00249[l_e] -&gt;</t>
  </si>
  <si>
    <t>1 C00089[l_e] &lt;-</t>
  </si>
  <si>
    <t>1 C00049[l_e] &lt;-</t>
  </si>
  <si>
    <t>1 C00188[l_e] &lt;-</t>
  </si>
  <si>
    <t>1 C00065[l_e] &lt;-</t>
  </si>
  <si>
    <t>1 C00025[l_e] &lt;-</t>
  </si>
  <si>
    <t>1 C00037[l_e] &lt;-</t>
  </si>
  <si>
    <t>1 C00183[l_e] &lt;-</t>
  </si>
  <si>
    <t>1 C00123[l_e] &lt;-</t>
  </si>
  <si>
    <t>1 C08316[l_e] &lt;-</t>
  </si>
  <si>
    <t>1 C16526[l_e] &lt;-</t>
  </si>
  <si>
    <t>1 C08281[l_e] &lt;-</t>
  </si>
  <si>
    <t>1 C06427[l_e] &lt;-</t>
  </si>
  <si>
    <t>1 C01595[l_e] &lt;-</t>
  </si>
  <si>
    <t>1 C00712[l_e] &lt;-</t>
  </si>
  <si>
    <t>1 C01530[l_e] &lt;-</t>
  </si>
  <si>
    <t>1 C00249[l_e] &lt;-</t>
  </si>
  <si>
    <t>1 C00064[l_e] &lt;-</t>
  </si>
  <si>
    <t>1 C00148[l_e] &lt;-</t>
  </si>
  <si>
    <t>2 C00138[r_c] + 1 C00006[r_c] + 1 C00080[r_c] &lt;-&gt; 2 C00139[r_c] + 1 C00005[r_c]</t>
  </si>
  <si>
    <t>1 C00011[r_im] &lt;-&gt; 1 C00011[r_om]</t>
  </si>
  <si>
    <t>1 C00011[r_om] &lt;-&gt; 1 C00011[r_c]</t>
  </si>
  <si>
    <t>seRlabel23reg</t>
  </si>
  <si>
    <t>blue line is seeding gains</t>
  </si>
  <si>
    <t>orange line is seeding loss</t>
  </si>
  <si>
    <t>seRlabel24reg</t>
  </si>
  <si>
    <t>seRlabel25reg</t>
  </si>
  <si>
    <t>seR002t</t>
  </si>
  <si>
    <t>seR006t</t>
  </si>
  <si>
    <t>seR015t</t>
  </si>
  <si>
    <t>seR020t</t>
  </si>
  <si>
    <t>seR022t</t>
  </si>
  <si>
    <t>seR023t</t>
  </si>
  <si>
    <t>seR026t</t>
  </si>
  <si>
    <t>seR031t</t>
  </si>
  <si>
    <t>seR033t</t>
  </si>
  <si>
    <t>seR049t</t>
  </si>
  <si>
    <t>seR055t</t>
  </si>
  <si>
    <t>seR057t</t>
  </si>
  <si>
    <t>seR063t</t>
  </si>
  <si>
    <t>seR064t</t>
  </si>
  <si>
    <t>seR066t</t>
  </si>
  <si>
    <t>seR067t</t>
  </si>
  <si>
    <t>seR068t</t>
  </si>
  <si>
    <t>seR071t</t>
  </si>
  <si>
    <t>seR072t</t>
  </si>
  <si>
    <t>seR075t</t>
  </si>
  <si>
    <t>seR076t</t>
  </si>
  <si>
    <t>seR078t</t>
  </si>
  <si>
    <t>seR079t</t>
  </si>
  <si>
    <t>seR080t</t>
  </si>
  <si>
    <t>seR081t</t>
  </si>
  <si>
    <t>seR082t</t>
  </si>
  <si>
    <t>seR083t</t>
  </si>
  <si>
    <t>seR084t</t>
  </si>
  <si>
    <t>seR085t</t>
  </si>
  <si>
    <t>seR087t</t>
  </si>
  <si>
    <t>seR088t</t>
  </si>
  <si>
    <t>seR089t</t>
  </si>
  <si>
    <t>seR090t</t>
  </si>
  <si>
    <t>seR091t</t>
  </si>
  <si>
    <t>seR092t</t>
  </si>
  <si>
    <t>seR093t</t>
  </si>
  <si>
    <t>seR094t</t>
  </si>
  <si>
    <t>seR095t</t>
  </si>
  <si>
    <t>seR096t</t>
  </si>
  <si>
    <t>seR097t</t>
  </si>
  <si>
    <t>seR098t</t>
  </si>
  <si>
    <t>seR099t</t>
  </si>
  <si>
    <t>seR100t</t>
  </si>
  <si>
    <t>seR101t</t>
  </si>
  <si>
    <t>seR102t</t>
  </si>
  <si>
    <t>seR103t</t>
  </si>
  <si>
    <t>seR104t</t>
  </si>
  <si>
    <t>seR105t</t>
  </si>
  <si>
    <t>seR106ex</t>
  </si>
  <si>
    <t>seR108ex</t>
  </si>
  <si>
    <t>seR109ex</t>
  </si>
  <si>
    <t>seR111ex</t>
  </si>
  <si>
    <t>seR114ex</t>
  </si>
  <si>
    <t>seR115ex</t>
  </si>
  <si>
    <t>seR117ex</t>
  </si>
  <si>
    <t>seR119ex</t>
  </si>
  <si>
    <t>seR121ex</t>
  </si>
  <si>
    <t>seR122ex</t>
  </si>
  <si>
    <t>seR123ex</t>
  </si>
  <si>
    <t>seR125ex</t>
  </si>
  <si>
    <t>seR126ex</t>
  </si>
  <si>
    <t>seR127ex</t>
  </si>
  <si>
    <t>seR128ex</t>
  </si>
  <si>
    <t>seR129ex</t>
  </si>
  <si>
    <t>seR130ex</t>
  </si>
  <si>
    <t>seR131ex</t>
  </si>
  <si>
    <t>seR132ex</t>
  </si>
  <si>
    <t>seR133ex</t>
  </si>
  <si>
    <t>seR134ex</t>
  </si>
  <si>
    <t>seR135ex</t>
  </si>
  <si>
    <t>seR136ex</t>
  </si>
  <si>
    <t>seR137ex</t>
  </si>
  <si>
    <t>seR138ex</t>
  </si>
  <si>
    <t>seR139ex</t>
  </si>
  <si>
    <t>seR140ex</t>
  </si>
  <si>
    <t>seR141ex</t>
  </si>
  <si>
    <t>Alpha and Beta Parameters Calculation</t>
  </si>
  <si>
    <t>for standard model where growth is objective for all</t>
  </si>
  <si>
    <t>Maximum light uptake bound is</t>
  </si>
  <si>
    <t>/</t>
  </si>
  <si>
    <t>Therefore alpha parameter to result in the light and maximum growth terms equal would be:</t>
  </si>
  <si>
    <t>Therefore, since this is best growth case senario, the following alphas will be used to attempt to weigh light</t>
  </si>
  <si>
    <t>lightly, moderately, and heavily</t>
  </si>
  <si>
    <t>median value of same</t>
  </si>
  <si>
    <t>alpha 1</t>
  </si>
  <si>
    <t>alpha 2</t>
  </si>
  <si>
    <t>alpha 3</t>
  </si>
  <si>
    <t>maximum leaf tissue growth rate is :</t>
  </si>
  <si>
    <t>FA mass %</t>
  </si>
  <si>
    <t>molar % FA</t>
  </si>
  <si>
    <t>for beta, percentage of biomass that is fatty acid by moles input is</t>
  </si>
  <si>
    <t>therefore beta =</t>
  </si>
  <si>
    <t>GPR_Leaf</t>
  </si>
  <si>
    <t>Biomass_Leaf</t>
  </si>
  <si>
    <t>contains the gene-protein-reaction links for each reaction as determined by Supplemental File XX and manual curation as well as the confidence scores of each reaction for the leaf tissue.</t>
  </si>
  <si>
    <t>Reaction_List_Leaf</t>
  </si>
  <si>
    <t>Contains a full list of the reaction identifiers and stoichiometeries used in the leaf model</t>
  </si>
  <si>
    <t>Paths_Leaf</t>
  </si>
  <si>
    <t>GPR_Root</t>
  </si>
  <si>
    <t>contains the calculations used to determine the coefficients of each metabolite used in the construction of biomass equation for the leaf tissue</t>
  </si>
  <si>
    <t>Contains a full list of the reaction identifiers and stoichiometeries used in the root model</t>
  </si>
  <si>
    <t>Contains the raw counts of the pathways to which metabolites and reactions belong according the KEGG as generated by supplemental file XX for the leaf tissue</t>
  </si>
  <si>
    <t>Contains the raw counts of the pathways to which metabolites and reactions belong according the KEGG as generated by supplemental file XX for the root tissue</t>
  </si>
  <si>
    <t>Biomass_Root_and_Stem</t>
  </si>
  <si>
    <t>contains the calculations used to determine the coefficients of each metabolite used in the construction of biomass equation for the root and stem tissues</t>
  </si>
  <si>
    <t>rbiomass_main</t>
  </si>
  <si>
    <t>rbiomass_scen</t>
  </si>
  <si>
    <t>Paths_Root</t>
  </si>
  <si>
    <t>Reaction_List_Root</t>
  </si>
  <si>
    <t>GPR_Seed</t>
  </si>
  <si>
    <t>Biomass_Seed</t>
  </si>
  <si>
    <t>Reaction_List_Seed</t>
  </si>
  <si>
    <t>Paths_Seed</t>
  </si>
  <si>
    <t>0.03816415 C08316[se_c] + 0.260687326 C16526[se_c] + 0.02008496 C08281[se_c] + 0.266159154 C06427[se_c] + 0.379430078 C01595[se_c] + 0.174906699 C00712[se_c] + 0.062832847 C01530[se_c] + 0.123010293 C00249[se_c] + 0.111465621 C00041[se_c] + 0.086888866 C00062[se_c] + 0.058241187 C00152[se_c] + 0.071242612 C00049[se_c] + 0.040907693 C00097[se_c] + 0.207253402 C00025[se_c] + 0.144220565 C00064[se_c] + 0.130252114 C00037[se_c] + 0.018354545 C00135[se_c] + 0.065579259 C00407[se_c] + 0.099038065 C00123[se_c] + 0.013765909 C00047[se_c] + 0.037573784 C00073[se_c] + 0.042827271 C00079[se_c] + 0.083991716 C00148[se_c] + 0.117392609 C00065[se_c] + 0.04875426 C00188[se_c] + 0.013391416 C00078[se_c] + 0.021796022 C00082[se_c] + 0.091581531 C00183[se_c] + 0.012809943 C00369[se_p] + 2.193485799 C00760[se_e] + 0.196355391 C00089[se_c] + 30 C00001[se_c] + 30 C00002[se_c] &lt;-&gt; 1 SeedBiomass + 30 C00080[se_c] + 30 C00008[se_c] + 30 C00009[se_c]</t>
  </si>
  <si>
    <t>0.03816415 C08316[se_c] + 0.260687326 C16526[se_c] + 0.02008496 C08281[se_c] + 0.266159154 C06427[se_c] + 0.379430078 C01595[se_c] + 0.174906699 C00712[se_c] + 0.062832847 C01530[se_c] + 0.123010293 C00249[se_c] + 0.111465621 C00041[se_c] + 0.086888866 C00062[se_c] + 0.058241187 C00152[se_c] + 0.071242612 C00049[se_c] + 0.040907693 C00097[se_c] + 0.207253402 C00025[se_c] + 0.144220565 C00064[se_c] + 0.130252114 C00037[se_c] + 0.018354545 C00135[se_c] + 0.065579259 C00407[se_c] + 0.099038065 C00123[se_c] + 0.013765909 C00047[se_c] + 0.037573784 C00073[se_c] + 0.042827271 C00079[se_c] + 0.083991716 C00148[se_c] + 0.117392609 C00065[se_c] + 0.04875426 C00188[se_c] + 0.013391416 C00078[se_c] + 0.021796022 C00082[se_c] + 0.091581531 C00183[se_c] + 0.012809943 C00369[se_p] + 2.193485799 C00760[se_e] + 0.196355391 C00089[se_c] + 30 C00001[se_c] + 30 C00002[se_c] &lt;-&gt; 30 C00080[se_c] + 30 C00008[se_c] + 30 C00009[se_c]</t>
  </si>
  <si>
    <t>sebiomass_main</t>
  </si>
  <si>
    <t>sebiomass_scen</t>
  </si>
  <si>
    <t>1 C00001[se_c] + 1 C00002[se_c] -&gt; 1 C00080[se_c] + 1 C00008[se_c] + 1 C00009[se_c]</t>
  </si>
  <si>
    <t>1 SeedBiomass &lt;-&gt;</t>
  </si>
  <si>
    <t>1 BeginSulfurMetabolism[se_c] -&gt;</t>
  </si>
  <si>
    <t>1 C00002[se_c] + 1 C00059[se_c] &lt;-&gt; 1 C00013[se_c] + 1 C00224[se_c]</t>
  </si>
  <si>
    <t>1 C00224[se_c] + 1 C01352[se_c] &lt;-&gt; 1 C00020[se_c] + 1 C00094[se_c] + 1 C00016[se_c]</t>
  </si>
  <si>
    <t>1 C00094[se_c] + 3 C00005[se_c] + 3 C00080[se_c] &lt;-&gt; 1 C00283[se_c] + 3 C00006[se_c] + 3 C00001[se_c]</t>
  </si>
  <si>
    <t>1 C00065[se_c] + 1 C00024[se_c] -&gt; 1 C00979[se_c] + 1 C00010[se_c]</t>
  </si>
  <si>
    <t>1 C00979[se_c] + 1 C00283[se_c] -&gt; 1 C00097[se_c] + 1 C00033[se_c]</t>
  </si>
  <si>
    <t>1 BeginPantothenateandCoAbiosynthesis[se_c] -&gt;</t>
  </si>
  <si>
    <t>2 C00022[se_c] -&gt; 1 C00900[se_c] + 1 C00011[se_c]</t>
  </si>
  <si>
    <t>1 C00900[se_c] + 1 C00005[se_c] + 1 C00080[se_c] -&gt; 1 C04039[se_c] + 1 C00006[se_c]</t>
  </si>
  <si>
    <t>1 C04039[se_c] -&gt; 1 C00141[se_c] + 1 C00001[se_c]</t>
  </si>
  <si>
    <t>1 BeginStarchandSucroseMetabolism[se_c] -&gt;</t>
  </si>
  <si>
    <t>1 C00002[se_c] + 1 C00095[se_c] -&gt; 1 C00008[se_c] + 1 C00085[se_c]</t>
  </si>
  <si>
    <t>1 C00085[se_c] &lt;-&gt; 1 C00092[se_c]</t>
  </si>
  <si>
    <t xml:space="preserve">1 C00092[se_c] &lt;-&gt; 1 C00103[se_c] </t>
  </si>
  <si>
    <t>1 C00075[se_c] + 1 C00103[se_c] -&gt; 1 C00013[se_c] + 1 C00029[se_c]</t>
  </si>
  <si>
    <t>1 C00002[se_c] + 1 C00103[se_c] -&gt; 1 C00013[se_c] + 1 C00498[se_c]</t>
  </si>
  <si>
    <t>1 C00089[se_c] + 1 C00009[se_c] &lt;-&gt; 1 C00095[se_c] + 1 C00103[se_c]</t>
  </si>
  <si>
    <t>1 C00029[se_e] -&gt; 1 C00015[se_e] + 1 C00760[se_e]</t>
  </si>
  <si>
    <t>1 C00015[se_e] + 1 C00001[se_e] -&gt; 1 C00105[se_e] + 1 C00009[se_e]</t>
  </si>
  <si>
    <t>1 C00029[se_c] + 1 C00668[se_c] -&gt; 1 C00015[se_c] + 1 C00689[se_c]</t>
  </si>
  <si>
    <t>1 C00689[se_c] + 1 C00001[se_c] -&gt; 1 C01083[se_c] + 1 C00009[se_c]</t>
  </si>
  <si>
    <t>1 C01083[se_c] + 1 C00001[se_c] -&gt; 2 C00031[se_c]</t>
  </si>
  <si>
    <t>1 C00002[se_c] + 1 C00031[se_c] -&gt; 1 C00008[se_c] + 1 C00092[se_c]</t>
  </si>
  <si>
    <t>1 C00089[se_e] + 1 C00001[se_e] -&gt; 1 C00095[se_e] + 1 C00031[se_e]</t>
  </si>
  <si>
    <t xml:space="preserve">1 BeginPyrimidineMetabolism[se_c] -&gt; </t>
  </si>
  <si>
    <t>1 C00002[se_c] + 1 C00105[se_c] &lt;-&gt; 1 C00008[se_c] + 1 C00015[se_c]</t>
  </si>
  <si>
    <t>1 C00002[se_c] + 1 C00015[se_c] -&gt; 1 C00008[se_c] + 1 C00075[se_c]</t>
  </si>
  <si>
    <t xml:space="preserve">1 BeginGlycolysisGluconeogenesis[se_c] -&gt; </t>
  </si>
  <si>
    <t>1 C00103[se_c] &lt;-&gt; 1 C00668[se_c]</t>
  </si>
  <si>
    <t>1 C00668[se_c] &lt;-&gt; 1 C05345[se_c]</t>
  </si>
  <si>
    <t>1 C00002[se_c] + 1 C05345[se_c] -&gt; 1 C00008[se_c] + 1 C05378[se_c]</t>
  </si>
  <si>
    <t>1 C05345[se_c] &lt;-&gt; 1 C01172[se_c]</t>
  </si>
  <si>
    <t>1 C05378[se_c] &lt;-&gt; 1 C00111[se_c] + 1 C00118[se_c]</t>
  </si>
  <si>
    <t>1 C00111[se_c] &lt;-&gt; 1 C00118[se_c]</t>
  </si>
  <si>
    <t>1 C00197[se_c] &lt;-&gt; 1 C00631[se_c]</t>
  </si>
  <si>
    <t>1 C00631[se_c] &lt;-&gt; 1 C00001[se_c] + 1 C00074[se_c]</t>
  </si>
  <si>
    <t>1 C00002[se_c] + 1 C00036[se_c] &lt;- 1 C00008[se_c] + 1 C00074[se_c] + 1 C00011[se_c]</t>
  </si>
  <si>
    <t>1 C00008[se_c] + 1 C00074[se_c] -&gt; 1 C00002[se_c] + 1 C00022[se_c]</t>
  </si>
  <si>
    <t>1 C00022[se_c] + 1 C00068[se_c] -&gt; 1 C05125[se_c] + 1 C00011[se_c]</t>
  </si>
  <si>
    <t>1 C05125[se_c] -&gt; 1 C00084[se_c] + 1 C00068[se_c]</t>
  </si>
  <si>
    <t>1 C05125[se_c] + 1 C15972[se_c] -&gt; 1 C16255[se_c] + 1 C00068[se_c]</t>
  </si>
  <si>
    <t>1 C15973[se_c] + 1 C00003[se_c] &lt;-&gt; 1 C15972[se_c] + 1 C00004[se_c] + 1 C00080[se_c]</t>
  </si>
  <si>
    <t>1 C00010[se_c] + 1 C16255[se_c] &lt;-&gt; 1 C00024[se_c] + 1 C15973[se_c]</t>
  </si>
  <si>
    <t>1 C00084[se_c] + 1 C00003[se_c] + 1 C00001[se_c] &lt;-&gt; 1 C00033[se_c] + 1 C00004[se_c] + 1 C00080[se_c]</t>
  </si>
  <si>
    <t>2 C00139[se_c] + 1 C00022[se_c] + 1 C00010[se_c] -&gt; 2 C00138[se_c] + 1 C00024[se_c] + 1 C00011[se_c] + 2 C00080[se_c]</t>
  </si>
  <si>
    <t>1 C00118[se_c] + 1 C00009[se_c] + 1 C00003[se_c] &lt;-&gt; 1 C00236[se_c] + 1 C00004[se_c] + 1 C00080[se_c]</t>
  </si>
  <si>
    <t>1 C00008[se_c] + 1 C00236[se_c] &lt;-&gt; 1 C00002[se_c] + 1 C00197[se_c]</t>
  </si>
  <si>
    <t>1 BeginPentosePhosphatePathway[se_c] -&gt; 1 includeseR01070[se_c] + 1 includeseR02740[se_c] + 1 includeseR04779[se_c]</t>
  </si>
  <si>
    <t>1 C00199[se_c] &lt;-&gt; 1 C00117[se_c]</t>
  </si>
  <si>
    <t>1 C00199[se_c] &lt;-&gt; 1 C00231[se_c]</t>
  </si>
  <si>
    <t>1 C00345[se_c] + 1 C00006[se_c] -&gt; 1 C00199[se_c] + 1 C00011[se_c] + 1 C00005[se_c] + 1 C00080[se_c]</t>
  </si>
  <si>
    <t>1 C01236[se_c] + 1 C00001[se_c] -&gt; 1 C00345[se_c]</t>
  </si>
  <si>
    <t>1 C00345[se_c] -&gt; 1 C04442[se_c] + 1 C00001[se_c]</t>
  </si>
  <si>
    <t>1 C01172[se_c] + 1 C00006[se_c] -&gt; 1 C01236[se_c] + 1 C00005[se_c] + 1 C00080[se_c]</t>
  </si>
  <si>
    <t>1 C04442[se_c] &lt;-&gt; 1 C00118[se_c] + 1 C00022[se_c]</t>
  </si>
  <si>
    <t>1 C00117[se_c] + 1 C00231[se_c] &lt;-&gt; 1 C05382[se_c] + 1 C00118[se_c]</t>
  </si>
  <si>
    <t>1 C05382[se_c] + 1 C00118[se_c] &lt;-&gt; 1 C00279[se_c] + 1 C05345[se_c]</t>
  </si>
  <si>
    <t>1 C05345[se_c] + 1 C00118[se_c] &lt;-&gt; 1 C00279[se_c] + 1 C00231[se_c]</t>
  </si>
  <si>
    <t>1 BeginPyruvateMetabolism[se_c] -&gt; 1 includeseR00014[se_c] + 1 includeseR00200[se_c] + 1 includeseR00229[se_c] + 1 includeseR00341[se_c] + 1 includeseR00710[se_c] + 1 includeseR02569[se_c] + 1 includeseR03270[se_c] + 1 includeseR07618[se_c] + 1 includeseR01196[se_c]</t>
  </si>
  <si>
    <t xml:space="preserve">1 C00024[se_c] + 1 C00004[se_c] + 1 C00080[se_c] &lt;-&gt; 1 C00084[se_c] + 1 C00010[se_c] + 1 C00003[se_c] </t>
  </si>
  <si>
    <t>1 C00149[se_c] + 1 C00003[se_c] &lt;-&gt; 1 C00036[se_c] + 1 C00004[se_c] + 1 C00080[se_c]</t>
  </si>
  <si>
    <t>1 C00149[se_c] + 1 C00003[se_c] -&gt; 1 C00022[se_c] + 1 C00011[se_c] + 1 C00004[se_c] + 1 C00080[se_c]</t>
  </si>
  <si>
    <t>1 BeginPurineMetabolism[se_c] -&gt;</t>
  </si>
  <si>
    <t>1 C00234[se_c] + 1 C04677[se_c] &lt;-&gt; 1 C00101[se_c] + 1 C04734[se_c]</t>
  </si>
  <si>
    <t>1 C00101[se_c] + 1 C00011[se_c] + 1 C00005[se_c] + 1 C00080[se_c] &lt;-&gt; 1 C00234[se_c] + 1 C00006[se_c] + 1 C00001[se_c]</t>
  </si>
  <si>
    <t>1 C04734[se_c] &lt;-&gt; 1 C00130[se_c] + 1 C00001[se_c]</t>
  </si>
  <si>
    <t>1 C00044[se_c] + 1 C00130[se_c] + 1 C00049[se_c] -&gt; 1 C00035[se_c] + 1 C00009[se_c] + 1 C03794[se_c]</t>
  </si>
  <si>
    <t>1 C03794[se_c] -&gt; 1 C00122[se_c] + 1 C00020[se_c]</t>
  </si>
  <si>
    <t>1 C00020[se_c] + 1 C00009[se_c] &lt;-&gt; 1 C00008[se_c] + 1 C00001[se_c]</t>
  </si>
  <si>
    <t>1 C00020[se_c] + 1 C00001[se_c] &lt;-&gt; 1 C00130[se_c] + 1 C00014[se_c]</t>
  </si>
  <si>
    <t>1 C00022[se_c] + 1 C00037[se_c] &lt;-&gt; 1 C00041[se_c] + 1 C00048[se_c]</t>
  </si>
  <si>
    <t>1 BeginMiscellaneous[se_c] -&gt;</t>
  </si>
  <si>
    <t>1 C00013[se_c] + 1 C00001[se_c] &lt;-&gt; 2 C00009[se_c]</t>
  </si>
  <si>
    <t>1 C00248[se_c] + 1 C00004[se_c] + 1 C00080[se_c] &lt;-&gt; 1 C00579[se_c] + 1 C00003[se_c]</t>
  </si>
  <si>
    <t>1 C00064[se_c] + 1 C00001[se_c] -&gt; 1 C00025[se_c] + 1 C00014[se_c]</t>
  </si>
  <si>
    <t>1 C00048[se_c] + 1 C00007[se_c] + 1 C00001[se_c] &lt;-&gt; 1 C00209[se_c] + 1 C00027[se_c]</t>
  </si>
  <si>
    <t>1 C00209[se_c] -&gt; 1 C00058[se_c] + 1 C00011[se_c]</t>
  </si>
  <si>
    <t>1 C00058[se_c] + 2 C00003[se_c] &lt;-&gt; 1 C00011[se_c] + 2 C00004[se_c] + 1 C00080[se_c]</t>
  </si>
  <si>
    <t>2 C00027[se_c] &lt;-&gt; 1 C00007[se_c] + 2 C00001[se_c]</t>
  </si>
  <si>
    <t>1 C00067[se_c] + 1 C00003[se_c] + 1 C00001[se_c] -&gt; 1 C00058[se_c] + 1 C00004[se_c] + 1 C00080[se_c]</t>
  </si>
  <si>
    <t xml:space="preserve">1 BeginTCACycle[se_im] -&gt; </t>
  </si>
  <si>
    <t>1 C00002[se_im] + 1 C00022[se_im] + 1 C00288[se_im] + 1 C00080[se_im] &lt;- 1 C00008[se_im] + 1 C00009[se_im] + 1 C00036[se_im]</t>
  </si>
  <si>
    <t>1 C00011[se_im] + 1 C00001[se_im] &lt;-&gt; 1 C00288[se_im] + 1 C00080[se_im]</t>
  </si>
  <si>
    <t>1 C00022[se_im] + 1 C00068[se_im] -&gt; 1 C05125[se_im] + 1 C00011[se_im]</t>
  </si>
  <si>
    <t>1 C05125[se_im] + 1 C15972[se_im] -&gt; 1 C16255[se_im] + 1 C00068[se_im]</t>
  </si>
  <si>
    <t>1 C00010[se_im] + 1 C16255[se_im] -&gt; 1 C00024[se_im] + 1 C15973[se_im]</t>
  </si>
  <si>
    <t>1 C00024[se_im] + 1 C00001[se_im] + 1 C00036[se_im] &lt;- 1 C00158[se_im] + 1 C00010[se_im]</t>
  </si>
  <si>
    <t>1 C00008[se_im] + 1 C00009[se_im] + 1 C00024[se_im] + 1 C00036[se_im] -&gt; 1 C00002[se_im] + 1 C00158[se_im] + 1 C00010[se_im]</t>
  </si>
  <si>
    <t>1 C00158[se_im] -&gt; 1 C00417[se_im] + 1 C00001[se_im]</t>
  </si>
  <si>
    <t>1 C00417[se_im] + 1 C00001[se_im] -&gt; 1 C00311[se_im]</t>
  </si>
  <si>
    <t>1 C00311[se_im] + 1 C00003[se_im] -&gt; 1 C00026[se_im] + 1 C00011[se_im] + 1 C00004[se_im] + 1 C00080[se_im]</t>
  </si>
  <si>
    <t xml:space="preserve">1 C00010[se_im] + 1 C16254[se_im] &lt;-&gt; 1 C00091[se_im] + 1 C15973[se_im] </t>
  </si>
  <si>
    <t>1 C00035[se_im] + 1 C00009[se_im] + 1 C00091[se_im] -&gt; 1 C00044[se_im] + 1 C00042[se_im] + 1 C00010[se_im]</t>
  </si>
  <si>
    <t>1 C00008[se_im] + 1 C00044[se_im] &lt;-&gt; 1 C00002[se_im] + 1 C00035[se_im]</t>
  </si>
  <si>
    <t>1 C00008[se_im] + 1 C00009[se_im] + 1 C00091[se_im] -&gt; 1 C00002[se_im] + 1 C00042[se_im] + 1 C00010[se_im]</t>
  </si>
  <si>
    <t>1 C00122[se_im] + 1 C00001[se_im] -&gt; 1 C00149[se_im]</t>
  </si>
  <si>
    <t>1 C05381[se_im] + 1 C15972[se_im] -&gt; 1 C16254[se_im] + 1 C00068[se_im]</t>
  </si>
  <si>
    <t>1 C00026[se_im] + 1 C00068[se_im] -&gt; 1 C05381[se_im] + 1 C00011[se_im]</t>
  </si>
  <si>
    <t>1 C15973[se_im] + 1 C00003[se_im] -&gt; 1 C15972[se_im] + 1 C00004[se_im] + 1 C00080[se_im]</t>
  </si>
  <si>
    <t xml:space="preserve">2 C00138[se_im] + 1 C00006[se_im] + 1 C00080[se_im] &lt;-&gt; 2 C00139[se_im] + 1 C00005[se_im] </t>
  </si>
  <si>
    <t>1 C00149[se_im] + 1 C00003[se_im] &lt;-&gt; 1 C00036[se_im] + 1 C00004[se_im] + 1 C00080[se_im]</t>
  </si>
  <si>
    <t>1 C00149[se_im] + 1 C00016[se_im] -&gt; 1 C00036[se_im] + 1 C01352[se_im]</t>
  </si>
  <si>
    <t>1 C00311[se_im] -&gt; 1 C00042[se_im] + 1 C00048[se_im]</t>
  </si>
  <si>
    <t>1 BeginOxidativePhosphorylation[se_im] -&gt;</t>
  </si>
  <si>
    <t>1 C00004[se_im] -&gt; 1 C00003[se_im] + 1 C00080[se_im] + 2 C05359[se_im]</t>
  </si>
  <si>
    <t>1 C00016[se_im] + 2 C05359[se_im] + 2 C00080[se_im] -&gt; 1 C01352[se_im]</t>
  </si>
  <si>
    <t>2 C00080[se_im] + 1 C01352[se_im] -&gt; 4 C00080[se_om] + 1 C00016[se_im] + 2 C05359[se_im]</t>
  </si>
  <si>
    <t>0.5 C00007[se_im] + 4 C00080[se_im] + 2 C05359[se_im] -&gt; 1 C00001[se_im] + 2 C00080[se_om]</t>
  </si>
  <si>
    <t>1 C00009[se_im] + 1 C00008[se_im] + 3 C00080[se_om] -&gt; 3 C00080[se_im] + 1 C00002[se_im] + 1 C00001[se_im]</t>
  </si>
  <si>
    <t>1 C00016[se_im] + 1 C00042[se_im] -&gt; 1 C01352[se_im] + 1 C00122[se_im]</t>
  </si>
  <si>
    <t>2 C00004[se_im] + 10 C00080[se_im] + 0.5 C00007[se_im] -&gt; 2 C00003[se_im] + 10 C00080[se_om] + 1 C00001[se_im] + 2 C05359[se_im]</t>
  </si>
  <si>
    <t>1 BeginPentosePhosphatePathway[se_p] -&gt;</t>
  </si>
  <si>
    <t>1 C00002[se_p] + 1 C00117[se_p] -&gt; 1 C00020[se_p] + 1 C00119[se_p]</t>
  </si>
  <si>
    <t>1 C00199[se_p] &lt;-&gt; 1 C00117[se_p]</t>
  </si>
  <si>
    <t>1 C00199[se_p] &lt;-&gt; 1 C00231[se_p]</t>
  </si>
  <si>
    <t>1 C00345[se_p] + 1 C00006[se_p] -&gt; 1 C00199[se_p] + 1 C00011[se_p] + 1 C00005[se_p] + 1 C00080[se_p]</t>
  </si>
  <si>
    <t>1 C01236[se_p] + 1 C00001[se_p] -&gt; 1 C00345[se_p]</t>
  </si>
  <si>
    <t>1 C00345[se_p] -&gt; 1 C04442[se_p] + 1 C00001[se_p]</t>
  </si>
  <si>
    <t>1 C01172[se_p] + 1 C00006[se_p] -&gt; 1 C01236[se_p] + 1 C00005[se_p] + 1 C00080[se_p]</t>
  </si>
  <si>
    <t>1 C04442[se_p] &lt;-&gt; 1 C00118[se_p] + 1 C00022[se_p]</t>
  </si>
  <si>
    <t>1 C05378[se_p] &lt;-&gt; 1 C00111[se_p] + 1 C00118[se_p]</t>
  </si>
  <si>
    <t>1 C00668[se_p] &lt;-&gt; 1 C05345[se_p]</t>
  </si>
  <si>
    <t>1 C00002[se_p] + 1 C05345[se_p] &lt;-&gt; 1 C00008[se_p] + 1 C05378[se_p]</t>
  </si>
  <si>
    <t>1 C00118[se_p] + 1 C00003[se_p] + 1 C00001[se_p] -&gt; 1 C00197[se_p] + 1 C00004[se_p] + 1 C00080[se_p]</t>
  </si>
  <si>
    <t>1 C00118[se_p] + 1 C00009[se_p] + 1 C00003[se_p] &lt;-&gt; 1 C00236[se_p] + 1 C00004[se_p] + 1 C00080[se_p]</t>
  </si>
  <si>
    <t>1 C00008[se_p] + 1 C00236[se_p] &lt;-&gt; 1 C00002[se_p] + 1 C00197[se_p]</t>
  </si>
  <si>
    <t>1 C00117[se_p] + 1 C00231[se_p] &lt;-&gt; 1 C05382[se_p] + 1 C00118[se_p]</t>
  </si>
  <si>
    <t>1 C05382[se_p] + 1 C00118[se_p] &lt;-&gt; 1 C00279[se_p] + 1 C05345[se_p]</t>
  </si>
  <si>
    <t>1 C05345[se_p] + 1 C00118[se_p] &lt;-&gt; 1 C00279[se_p] + 1 C00231[se_p]</t>
  </si>
  <si>
    <t>1 BeginAlaAspGluMetabolism[se_p] -&gt;</t>
  </si>
  <si>
    <t>1 C00002[se_p] + 1 C00049[se_p] + 1 C00064[se_p] + 1 C00001[se_p] -&gt; 1 C00020[se_p] + 1 C00013[se_p] + 1 C00152[se_p] + 1 C00025[se_p]</t>
  </si>
  <si>
    <t>1 C00036[se_p] + 1 C00025[se_p] &lt;-&gt; 1 C00049[se_p] + 1 C00026[se_p]</t>
  </si>
  <si>
    <t>1 C00002[se_p] + 1 C00025[se_p] + 1 C00014[se_p] &lt;- 1 C00008[se_p] + 1 C00009[se_p] + 1 C00064[se_p]</t>
  </si>
  <si>
    <t xml:space="preserve">1 C00026[se_p] + 1 C00014[se_p] + 1 C00005[se_p] + 1 C00080[se_p] &lt;- 1 C00025[se_p] + 1 C00006[se_p] + 1 C00001[se_p] </t>
  </si>
  <si>
    <t>1 BeginGlySerThrMetabolism[se_p] -&gt;</t>
  </si>
  <si>
    <t>1 C00197[se_p] + 1 C00003[se_p] &lt;-&gt; 1 C03232[se_p] + 1 C00004[se_p] + 1 C00080[se_c]</t>
  </si>
  <si>
    <t>1 C03232[se_p] + 1 C00025[se_p] &lt;-&gt; 1 C01005[se_p] + 1 C00026[se_p]</t>
  </si>
  <si>
    <t>1 C01005[se_p] + 1 C00001[se_p] -&gt; 1 C00065[se_p] + 1 C00009[se_p]</t>
  </si>
  <si>
    <t>1 C00101[se_p] + 1 C00065[se_p] &lt;-&gt; 1 C00143[se_p] + 1 C00037[se_p] + 1 C00001[se_p]</t>
  </si>
  <si>
    <t>1 C00037[se_p] + 1 C00026[se_p] &lt;-&gt; 1 C00048[se_p] + 1 C00025[se_p]</t>
  </si>
  <si>
    <t>1 C00037[se_p] + 1 C02051[se_p] -&gt; 1 C01242[se_p] + 1 C00011[se_p]</t>
  </si>
  <si>
    <t>1 C01242[se_p] + 1 C00101[se_p] -&gt; 1 C02972[se_p] + 1 C00143[se_p] + 1 C00014[se_p]</t>
  </si>
  <si>
    <t>1 C02972[se_p] + 1 C00003[se_p] -&gt; 1 C02051[se_p] + 1 C00004[se_p] + 1 C00080[se_p]</t>
  </si>
  <si>
    <t>1 C00037[se_p] + 1 C00084[se_p] &lt;-&gt; 1 C00188[se_p]</t>
  </si>
  <si>
    <t>1 BeginPheTyrTrpBiosynthesis[se_p] -&gt;</t>
  </si>
  <si>
    <t>1 C00074[se_p] + 1 C00279[se_p] + 1 C00001[se_p] -&gt; 1 C04691[se_p] + 1 C00009[se_p]</t>
  </si>
  <si>
    <t>1 C04691[se_p] -&gt; 1 C00944[se_p] + 1 C00009[se_p]</t>
  </si>
  <si>
    <t>1 C00944[se_p] &lt;-&gt; 1 C02637[se_p] + 1 C00001[se_p]</t>
  </si>
  <si>
    <t>1 C02637[se_p] + 1 C00005[se_p] + 1 C00080[se_p] &lt;-&gt; 1 C00493[se_p] + 1 C00006[se_p]</t>
  </si>
  <si>
    <t>1 C00002[se_p] + 1 C00493[se_p] -&gt; 1 C00008[se_p] + 1 C03175[se_p]</t>
  </si>
  <si>
    <t>1 C00074[se_p] + 1 C03175[se_p] &lt;-&gt; 1 C00009[se_p] + 1 C01269[se_p]</t>
  </si>
  <si>
    <t>1 C01269[se_p] -&gt; 1 C00251[se_p] + 1 C00009[se_p]</t>
  </si>
  <si>
    <t>1 C00251[se_p] &lt;-&gt; 1 C00254[se_p]</t>
  </si>
  <si>
    <t>1 C00049[se_p] + 1 C00254[se_p] -&gt; 1 C00036[se_p] + 1 C00826[se_p]</t>
  </si>
  <si>
    <t>1 C00826[se_p] -&gt; 1 C00079[se_p] + 1 C00001[se_p] + 1 C00011[se_p]</t>
  </si>
  <si>
    <t>1 C00826[se_p] + 1 C00006[se_p] -&gt; 1 C00082[se_p] + 1 C00011[se_p] + 1 C00005[se_p] + 1 C00080[se_p]</t>
  </si>
  <si>
    <t>1 BeginValLeuIleBiosynthesis[se_p] -&gt;</t>
  </si>
  <si>
    <t>1 C00188[se_p] -&gt; 1 C00109[se_p] + 1 C00014[se_c]</t>
  </si>
  <si>
    <t>1 C00022[se_p] + 1 C00109[se_p] -&gt; 1 C06006[se_p] + 1 C00011[se_p]</t>
  </si>
  <si>
    <t>1 C06006[se_p] &lt;-&gt; 1 C14463[se_p]</t>
  </si>
  <si>
    <t>1 C14463[se_p] + 1 C00005[se_p] + 1 C00080[se_p] &lt;-&gt; 1 C06007[se_p] + 1 C00006[se_p]</t>
  </si>
  <si>
    <t>1 C06007[se_p] -&gt; 1 C00671[se_p] + 1 C00001[se_p]</t>
  </si>
  <si>
    <t>1 C00671[se_p] + 1 C00025[se_p] -&gt; 1 C00407[se_p] + 1 C00026[se_p]</t>
  </si>
  <si>
    <t>2 C00022[se_p] -&gt; 1 C06010[se_p] + 1 C00011[se_p]</t>
  </si>
  <si>
    <t>1 C06010[se_p] &lt;-&gt; 1 C04181[se_p]</t>
  </si>
  <si>
    <t>1 C04181[se_p] + 1 C00005[se_p] + 1 C00080[se_p] &lt;-&gt; 1 C04272[se_p] + 1 C00006[se_c]</t>
  </si>
  <si>
    <t>1 C04272[se_p] &lt;-&gt; 1 C00141[se_p] + 1 C00001[se_p]</t>
  </si>
  <si>
    <t>1 C00141[se_p] + 1 C00025[se_p] -&gt; 1 C00183[se_p] + 1 C00026[se_p]</t>
  </si>
  <si>
    <t>1 C00141[se_p] + 1 C00001[se_p] + 1 C00024[se_p] -&gt; 1 C02504[se_p] + 1 C00010[se_p]</t>
  </si>
  <si>
    <t>1 C02504[se_p] &lt;-&gt; 1 C02631[se_p] + 1 C00001[se_p]</t>
  </si>
  <si>
    <t>1 C02631[se_p] + 1 C00001[se_p] &lt;-&gt; 1 C04411[se_p]</t>
  </si>
  <si>
    <t>1 C04411[se_p] + 1 C00003[se_p] &lt;-&gt; 1 C04236[se_p] + 1 C00004[se_p] + 1 C00080[se_p]</t>
  </si>
  <si>
    <t>1 C04236[se_p] &lt;-&gt; 1 C00233[se_p] + 1 C00011[se_p]</t>
  </si>
  <si>
    <t>1 C00233[se_p] + 1 C00025[se_p] &lt;-&gt; 1 C00123[se_p] + 1 C00026[se_p]</t>
  </si>
  <si>
    <t>1 BeginLysBiosynthesis[se_p] -&gt;</t>
  </si>
  <si>
    <t>1 C00024[se_p] + 1 C00001[se_p] + 1 C00026[se_p] &lt;-&gt; 1 C01251[se_p] + 1 C00010[se_p]</t>
  </si>
  <si>
    <t>1 C01251[se_p] &lt;-&gt; 1 C04002[se_p] + 1 C00001[se_p]</t>
  </si>
  <si>
    <t xml:space="preserve">1 C04002[se_p] + 1 C00001[se_p] &lt;-&gt; 1 C05662[se_p] </t>
  </si>
  <si>
    <t>1 C05662[se_p] + 1 C00003[se_p] &lt;-&gt; 1 C00322[se_p] + 1 C00011[se_p] + 1 C00004[se_p] + 1 C00080[se_p]</t>
  </si>
  <si>
    <t>1 C00322[se_p] + 1 C00025[se_p] &lt;-&gt; 1 C00956[se_p] + 1 C00026[se_p]</t>
  </si>
  <si>
    <t>1 C00956[se_p] + 1 C00002[se_p] -&gt; 1 C05560[se_p] + 1 C00013[se_p]</t>
  </si>
  <si>
    <t>1 C05560[se_p] + 1 C11482[se_p] -&gt; 1 C05535[se_p] + 1 C00020[se_p]</t>
  </si>
  <si>
    <t>1 C05535[se_p] + 1 C00005[se_p] + 1 C00080[se_p] -&gt; 1 C04076[se_p] + 1 C11482[se_p] + 1 C00006[se_p]</t>
  </si>
  <si>
    <t>1 C00025[se_p] + 1 C04076[se_p] + 1 C00005[se_p] + 1 C00080[se_p] &lt;-&gt; 1 C00449[se_p] + 1 C00006[se_p] + 1 C00001[se_p]</t>
  </si>
  <si>
    <t>1 C00449[se_p] + 1 C00003[se_p] + 1 C00001[se_p] &lt;-&gt; 1 C00047[se_p] + 1 C00026[se_p] + 1 C00004[se_p] + 1 C00080[se_p]</t>
  </si>
  <si>
    <t>1 BeginHisMetabolism[se_p] -&gt;</t>
  </si>
  <si>
    <t>1 C00002[se_p] + 1 C00119[se_p] &lt;-&gt; 1 C02739[se_p] + 1 C00013[se_p]</t>
  </si>
  <si>
    <t>1 C02739[se_p] + 1 C00001[se_p] -&gt; 1 C02741[se_p] + 1 C00013[se_p]</t>
  </si>
  <si>
    <t>1 C02741[se_p] + 1 C00001[se_p] -&gt; 1 C04896[se_p]</t>
  </si>
  <si>
    <t>1 C04896[se_p] -&gt; 1 C04916[se_p]</t>
  </si>
  <si>
    <t>1 C04916[se_p] + 1 C00064[se_p] -&gt; 1 C04666[se_p] + 1 C04677[se_p] + 1 C00025[se_p]</t>
  </si>
  <si>
    <t>1 C04666[se_p] -&gt; 1 C01267[se_p] + 1 C00001[se_p]</t>
  </si>
  <si>
    <t>1 C01267[se_p] + 1 C00025[se_p] &lt;-&gt; 1 C01100[se_p] + 1 C00026[se_p]</t>
  </si>
  <si>
    <t>1 C01100[se_p] + 1 C00001[se_p] -&gt; 1 C00860[se_p] + 1 C00009[se_p]</t>
  </si>
  <si>
    <t>1 C00860[se_p] + 1 C00003[se_p] -&gt; 1 C01929[se_p] + 1 C00004[se_p] + 1 C00080[se_p]</t>
  </si>
  <si>
    <t>1 C01929[se_p] + 1 C00001[se_p] + 1 C00003[se_p] -&gt; 1 C00135[se_p] + 1 C00004[se_p] + 1 C00080[se_p]</t>
  </si>
  <si>
    <t>1 BeginStarchStorage[se_p] -&gt;</t>
  </si>
  <si>
    <t>1 C00498[se_p] &lt;-&gt; 1 C00008[se_p] + 1 C00718[se_p]</t>
  </si>
  <si>
    <t>2 C00718[se_p] &lt;-&gt; 1 C00369[se_p]</t>
  </si>
  <si>
    <t>1 BeginMiscellaneous[se_p] -&gt;</t>
  </si>
  <si>
    <t>1 C00013[se_p] + 1 C00001[se_p] &lt;-&gt; 2 C00009[se_p]</t>
  </si>
  <si>
    <t>1 C00020[se_p] + 1 C00009[se_p] &lt;-&gt; 1 C00008[se_p] + 1 C00001[se_p]</t>
  </si>
  <si>
    <t>1 C00111[se_p] &lt;-&gt; 1 C00118[se_p]</t>
  </si>
  <si>
    <t>1 C00008[se_p] + 1 C00074[se_p] -&gt; 1 C00002[se_p] + 1 C00022[se_p]</t>
  </si>
  <si>
    <t>1 C00197[se_p] &lt;-&gt; 1 C00631[se_p]</t>
  </si>
  <si>
    <t>1 C00631[se_p] &lt;-&gt; 1 C00001[se_p] + 1 C00074[se_p]</t>
  </si>
  <si>
    <t>1 C05345[se_p] &lt;-&gt; 1 C01172[se_p]</t>
  </si>
  <si>
    <t>1 C00143[se_p] + 1 C00001[se_p] -&gt; 1 C00101[se_p] + 1 C00067[se_p]</t>
  </si>
  <si>
    <t>1 BeginPyruvateMetabolism[se_p] -&gt;</t>
  </si>
  <si>
    <t>1 C05125[se_p] + 1 C15972[se_p] -&gt; 1 C16255[se_p] + 1 C00068[se_p]</t>
  </si>
  <si>
    <t>1 C00022[se_p] + 1 C00068[se_p] -&gt; 1 C05125[se_p] + 1 C00011[se_p]</t>
  </si>
  <si>
    <t>1 C15973[se_p] + 1 C00003[se_p] &lt;-&gt; 1 C15972[se_p] + 1 C00004[se_p] + 1 C00080[se_p]</t>
  </si>
  <si>
    <t>1 C00010[se_p] + 1 C16255[se_p] &lt;-&gt; 1 C00024[se_p] + 1 C15973[se_p]</t>
  </si>
  <si>
    <t>1 C00149[se_p] + 1 C00003[se_p] -&gt; 1 C00022[se_p] + 1 C00011[se_p] + 1 C00004[se_p] + 1 C00080[se_p]</t>
  </si>
  <si>
    <t>1 BeginUSATFABiosyn[se_c] -&gt;</t>
  </si>
  <si>
    <t>1 C16162[se_c] + 1 C00001[se_c] &lt;-&gt; 1 C00010[se_c] + 1 C06427[se_c]</t>
  </si>
  <si>
    <t>1 C02050[se_c] + 1 C00001[se_c] &lt;-&gt; 1 C00010[se_c] + 1 C01595[se_c]</t>
  </si>
  <si>
    <t>1 C00510[se_c] + 2 C00999[se_c] + 1 C00007[se_c] + 2 C00080[se_c] &lt;-&gt; 1 C02050[se_c] + 2 C00996[se_c] + 2 C00001[se_c]</t>
  </si>
  <si>
    <t>1 C02050[se_c] + 2 C00999[se_c] + 1 C00007[se_c] + 2 C00080[se_c] &lt;-&gt; 1 C16162[se_c] + 2 C00996[se_c] + 2 C00001[se_c]</t>
  </si>
  <si>
    <t>1 C00004[se_c] + 2 C00996[se_c] &lt;-&gt; 1 C00003[se_c] + 2 C00999[se_c] + 1 C00080[se_c]</t>
  </si>
  <si>
    <t>1 C00154[se_c] + 1 C00001[se_c] &lt;-&gt; 1 C00010[se_c] + 1 C00249[se_c]</t>
  </si>
  <si>
    <t>1 C00412[se_c] + 1 C00001[se_c] &lt;-&gt; 1 C00010[se_c] + 1 C01530[se_c]</t>
  </si>
  <si>
    <t>1 C16528[se_c] + 1 C00001[se_c] &lt;-&gt; 1 C00010[se_c] + 1 C08281[se_c]</t>
  </si>
  <si>
    <t>1 C00510[se_c] + 1 C00001[se_c] &lt;-&gt; 1 C00010[se_c] + 1 C00712[se_c]</t>
  </si>
  <si>
    <t>1 C16530[se_c] + 1 C00001[se_c] &lt;-&gt; 1 C00010[se_c] + 1 C16526[se_c]</t>
  </si>
  <si>
    <t>1 C16531[se_c] + 1 C00001[se_c] &lt;-&gt; 1 C00010[se_c] + 1 C08316[se_c]</t>
  </si>
  <si>
    <t>1 C00083[se_c] + 1 C00154[se_c] &lt;-&gt; 1 C16216[se_c] + 1 C00010[se_c] + 1 C00011[se_c]</t>
  </si>
  <si>
    <t>1 C16216[se_c] + 1 C00005[se_c] + 1 C00080[se_c] &lt;-&gt; 1 C16217[se_c] + 1 C00006[se_c]</t>
  </si>
  <si>
    <t>1 C16217[se_c] &lt;-&gt; 1 C16218[se_c] + 1 C00001[se_c]</t>
  </si>
  <si>
    <t>1 C16218[se_c] + 1 C00005[se_c] + 1 C00080[se_c] &lt;-&gt; 1 C00412[se_c] + 1 C00006[se_c]</t>
  </si>
  <si>
    <t>1 C00412[se_c] + 1 C00005[se_c] + 1 C00080[se_c] + 1 C00007[se_c] &lt;-&gt; 1 C00510[se_c] + 1 C00006[se_c] + 2 C00001[se_c]</t>
  </si>
  <si>
    <t>1 C00412[se_c] + 1 C00083[se_c] + 2 C00005[se_c] + 2 C00080[se_c] &lt;-&gt; 1 C02041[se_c] + 1 C00011[se_c] + 2 C00006[se_c] + 1 C00010[se_c] + 1 C00001[se_c]</t>
  </si>
  <si>
    <t>seR10825-8[se_c]1</t>
  </si>
  <si>
    <t>1 C02041[se_c] + 1 C00083[se_c] + 2 C00005[se_c] + 2 C00080[se_c] &lt;-&gt; 1 C16528[se_c] + 1 C00011[se_c] + 2 C00006[se_c] + 1 C00010[se_c] + 1 C00001[se_c]</t>
  </si>
  <si>
    <t>seR10825-8[se_c]2</t>
  </si>
  <si>
    <t>1 C00510[se_c] + 1 C00083[se_c] + 2 C00005[se_c] + 2 C00080[se_c] &lt;-&gt; 1 C16530[se_c] + 1 C00011[se_c] + 2 C00006[se_c] + 1 C00010[se_c] + 1 C00001[se_c]</t>
  </si>
  <si>
    <t>seR10825-8[se_c]3</t>
  </si>
  <si>
    <t>1 C16530[se_c] + 1 C00083[se_c] + 2 C00005[se_c] + 2 C00080[se_c] &lt;-&gt; 1 C16531[se_c] + 1 C00011[se_c] + 2 C00006[se_c] + 1 C00010[se_c] + 1 C00001[se_c]</t>
  </si>
  <si>
    <t>1 BeginFAbiosyn[se_c] -&gt;</t>
  </si>
  <si>
    <t>1 C00154[se_c] + 1 C00016[se_c] &lt;-&gt; 1 C05272[se_c] + 1 C01352[se_c]</t>
  </si>
  <si>
    <t>1 C05258[se_c] &lt;-&gt; 1 C05272[se_c] + 1 C00001[se_c]</t>
  </si>
  <si>
    <t>1 C05258[se_c] + 1 C00003[se_c] &lt;-&gt; 1 C05259[se_c] + 1 C00004[se_c] + 1 C00080[se_c]</t>
  </si>
  <si>
    <t>1 C02593[se_c] + 1 C00024[se_c] &lt;-&gt; 1 C00010[se_c] + 1 C05259[se_c]</t>
  </si>
  <si>
    <t>1 C02593[se_c] + 1 C00016[se_c] &lt;-&gt; 1 C05273[se_c] + 1 C01352[se_c]</t>
  </si>
  <si>
    <t>1 C05260[se_c] &lt;-&gt; 1 C05273[se_c] + 1 C00001[se_c]</t>
  </si>
  <si>
    <t>1 C05260[se_c] + 1 C00003[se_c] &lt;-&gt; 1 C05261[se_c] + 1 C00004[se_c]</t>
  </si>
  <si>
    <t>1 C01832[se_c] + 1 C00024[se_c] &lt;-&gt; 1 C00010[se_c] + 1 C05261[se_c]</t>
  </si>
  <si>
    <t>1 C01832[se_c] + 1 C00016[se_c] &lt;-&gt; 1 C03221[se_c] + 1 C01352[se_c]</t>
  </si>
  <si>
    <t>1 C05262[se_c] &lt;-&gt; 1 C03221[se_c] + 1 C00001[se_c]</t>
  </si>
  <si>
    <t>1 C05262[se_c] + 1 C00003[se_c] &lt;-&gt; 1 C05263[se_c] + 1 C00004[se_c] + 1 C00080[se_c]</t>
  </si>
  <si>
    <t>1 C05274[se_c] + 1 C00024[se_c] &lt;-&gt; 1 C00010[se_c] + 1 C05263[se_c]</t>
  </si>
  <si>
    <t>1 C05274[se_c] + 1 C00016[se_c] &lt;-&gt; 1 C05275[se_c] + 1 C01352[se_c]</t>
  </si>
  <si>
    <t>1 C05264[se_c] &lt;-&gt; 1 C05275[se_c] + 1 C00001[se_c]</t>
  </si>
  <si>
    <t>1 C05264[se_c] + 1 C00003[se_c] &lt;-&gt; 1 C05265[se_c] + 1 C00004[se_c] + 1 C00080[se_c]</t>
  </si>
  <si>
    <t>1 C01944[se_c] + 1 C00024[se_c] &lt;-&gt; 1 C00010[se_c] + 1 C05265[se_c]</t>
  </si>
  <si>
    <t>1 C01944[se_c] + 1 C00016[se_c] &lt;-&gt; 1 C05276[se_c] + 1 C01352[se_c]</t>
  </si>
  <si>
    <t>1 C05266[se_c] &lt;-&gt; 1 C05276[se_c] + 1 C00001[se_c]</t>
  </si>
  <si>
    <t>1 C05266[se_c] + 1 C00003[se_c] &lt;-&gt; 1 C05267[se_c] + 1 C00004[se_c] + 1 C00080[se_c]</t>
  </si>
  <si>
    <t>1 C05270[se_c] + 1 C00024[se_c] &lt;-&gt; 1 C00010[se_c] + 1 C05267[se_c]</t>
  </si>
  <si>
    <t>1 C05270[se_c] + 1 C00016[se_c] &lt;-&gt; 1 C05271[se_c] + 1 C01352[se_c]</t>
  </si>
  <si>
    <t>1 C05268[se_c] &lt;-&gt; 1 C05271[se_c] + 1 C00001[se_c]</t>
  </si>
  <si>
    <t>1 C05268[se_c] + 1 C00003[se_c] &lt;-&gt; 1 C05269[se_c] + 1 C00004[se_c] + 1 C00080[se_c]</t>
  </si>
  <si>
    <t>1 C00024[se_c] + 1 C00136[se_c] &lt;-&gt; 1 C00010[se_c] + 1 C05269[se_c]</t>
  </si>
  <si>
    <t>1 C00136[se_c] + 1 C00016[se_c] &lt;-&gt; 1 C01352[se_c] + 1 C00877[se_c]</t>
  </si>
  <si>
    <t>1 C01144[se_c] &lt;-&gt; 1 C00877[se_c] + 1 C00001[se_c]</t>
  </si>
  <si>
    <t>1 C01144[se_c] + 1 C00003[se_c] &lt;-&gt; 1 C00332[se_c] + 1 C00004[se_c] + 1 C00080[se_c]</t>
  </si>
  <si>
    <t>1 C00002[se_c] + 1 C00024[se_c] + 1 C00288[se_c] &lt;-&gt; 1 C00008[se_c] + 1 C00009[se_c] + 1 C00083[se_c]</t>
  </si>
  <si>
    <t>lysinedegredation[se_c] -&gt;</t>
  </si>
  <si>
    <t xml:space="preserve">1 C00123[se_c] + 1 C00026[se_c] -&gt; 1 C00233[se_c] + 1 C00025[se_c] </t>
  </si>
  <si>
    <t xml:space="preserve">1 C00233[se_c] + 1 C00068[se_c] -&gt; 1 C15974[se_c] + 1 C00011[se_c] </t>
  </si>
  <si>
    <t xml:space="preserve">1 C15974[se_c] + 1 C15972[se_c] -&gt; 1 C15975[se_c] + 1 C00068[se_c] </t>
  </si>
  <si>
    <t xml:space="preserve">1 C02939[se_c] + 1 C15973[se_c] &lt;- 1 C00010[se_c] + 1 C15975[se_c] </t>
  </si>
  <si>
    <t xml:space="preserve">1 C02939[se_c] + 1 C00016[se_c] -&gt; 1 C03069[se_c] + 1 C01352[se_c] </t>
  </si>
  <si>
    <t xml:space="preserve">1 C00002[se_c] + 1 C03069[se_c] + 1 C00288[se_c] -&gt; 1 C00008[se_c] + 1 C00009[se_c] + 1 C03231[se_c] </t>
  </si>
  <si>
    <t>1 C00011[se_c] + 1 C00001[se_c] &lt;-&gt; 1 C00288[se_c] + 1 C00080[se_c]</t>
  </si>
  <si>
    <t>1 C00356[se_c] &lt;- 1 C03231[se_c] + 1 C00001[se_c]</t>
  </si>
  <si>
    <t xml:space="preserve">1 C00356[se_c] -&gt; 1 C00024[se_c] + 1 C00164[se_c] </t>
  </si>
  <si>
    <t xml:space="preserve">1 C00091[se_c] + 1 C00164[se_c] -&gt; 1 C00042[se_c] + 1 C00332[se_c] </t>
  </si>
  <si>
    <t>2 C00024[se_c] &lt;- 1 C00010[se_c] + 1 C00332[se_c]</t>
  </si>
  <si>
    <t>1 BeginTransportSinkExchange[se_all] -&gt;</t>
  </si>
  <si>
    <t>1 C00002[se_om] + 1 C00008[se_c] -&gt; 1 C00002[se_c] + 1 C00008[se_om]</t>
  </si>
  <si>
    <t>1 C00002[se_im] + 1 C00008[se_om] -&gt; 1 C00002[se_om] + 1 C00008[se_im]</t>
  </si>
  <si>
    <t>1 C00002[se_c] + 1 C00008[se_p] &lt;-&gt; 1 C00002[se_p] + 1 C00008[se_c]</t>
  </si>
  <si>
    <t>1 C00064[se_c] + 1 C00080[se_c] &lt;-&gt; 1 C00064[se_p] + 1 C00080[se_p]</t>
  </si>
  <si>
    <t>1 C00007[se_c] &lt;-&gt; 1 C00007[se_om]</t>
  </si>
  <si>
    <t>1 C00007[se_om] &lt;-&gt; 1 C00007[se_im]</t>
  </si>
  <si>
    <t>1 C00025[se_p] + 1 C00149[se_c] -&gt; 1 C00025[se_c] + 1 C00149[se_p]</t>
  </si>
  <si>
    <t>1 C00036[se_c] + 1 C00149[se_p] -&gt; 1 C00036[se_p] + 1 C00149[se_c]</t>
  </si>
  <si>
    <t>1 C00006[se_p] &lt;-&gt; 1 C00006[se_c]</t>
  </si>
  <si>
    <t>1 C00005[se_c] &lt;-&gt; 1 C00005[se_p]</t>
  </si>
  <si>
    <t>1 C00005[se_om] -&gt; 1 C00005[se_c]</t>
  </si>
  <si>
    <t>1 C00005[se_im] -&gt; 1 C00005[se_om]</t>
  </si>
  <si>
    <t>1 C00006[se_om] &lt;- 1 C00006[se_c]</t>
  </si>
  <si>
    <t>1 C00006[se_im] &lt;- 1 C00006[se_om]</t>
  </si>
  <si>
    <t>1 C00188[se_p] + 1 C00080[se_p] -&gt; 1 C00188[se_c] + 1 C00080[se_c]</t>
  </si>
  <si>
    <t>1 C00037[se_p] + 1 C00080[se_p] -&gt; 1 C00037[se_c] + 1 C00080[se_c]</t>
  </si>
  <si>
    <t>1 C00074[se_c] + 1 C00009[se_p] &lt;-&gt; 1 C00074[se_p] + 1 C00009[se_c]</t>
  </si>
  <si>
    <t>1 C00079[se_p] + 1 C00080[se_p] -&gt; 1 C00079[se_c] + 1 C00080[se_c]</t>
  </si>
  <si>
    <t>1 C00022[se_c] &lt;-&gt; 1 C00022[se_om]</t>
  </si>
  <si>
    <t>1 C00022[se_om] &lt;-&gt; 1 C00022[se_im]</t>
  </si>
  <si>
    <t>1 C00024[se_c] &lt;-&gt; 1 C00024[se_om]</t>
  </si>
  <si>
    <t>1 C00024[se_om] &lt;-&gt; 1 C00024[se_im]</t>
  </si>
  <si>
    <t>1 C00122[se_om] &lt;-&gt; 1 C00122[se_c]</t>
  </si>
  <si>
    <t>1 C00122[se_im] &lt;-&gt; 1 C00122[se_om]</t>
  </si>
  <si>
    <t>1 C00001[se_c] &lt;-&gt; 1 C00001[se_om]</t>
  </si>
  <si>
    <t>1 C00001[se_om] &lt;-&gt; 1 C00001[se_im]</t>
  </si>
  <si>
    <t>1 C00001[se_e] &lt;-&gt; 1 C00001[se_c]</t>
  </si>
  <si>
    <t>1 C00001[se_c] &lt;-&gt; 1 C00001[se_p]</t>
  </si>
  <si>
    <t>1 C00149[se_im] -&gt; 1 C00149[se_om]</t>
  </si>
  <si>
    <t>1 C00149[se_om] -&gt; 1 C00149[se_c]</t>
  </si>
  <si>
    <t>1 C00036[se_c] -&gt; 1 C00036[se_om]</t>
  </si>
  <si>
    <t>1 C00036[se_om] -&gt; 1 C00036[se_im]</t>
  </si>
  <si>
    <t>1 C00049[se_p] + 1 C00080[se_c] &lt;-&gt; 1 C00049[se_c] + 1 C00080[se_p]</t>
  </si>
  <si>
    <t>1 C00064[se_e] + 1 C00080[se_e] &lt;-&gt; 1 C00064[se_c] + 1 C00080[se_c]</t>
  </si>
  <si>
    <t>1 C00089[se_e] -&gt; 1 C00089[se_c]</t>
  </si>
  <si>
    <t>1 C00080[se_e] + 1 C00089[se_e] -&gt; 1 C00080[se_c] + 1 C00089[se_c]</t>
  </si>
  <si>
    <t>1 C00029[se_c] + 1 C00105[se_e] -&gt; 1 C00029[se_e] + 1 C00105[se_c]</t>
  </si>
  <si>
    <t>1 C00041[se_e] + 1 C00080[se_e] &lt;-&gt; 1 C00041[se_c] + 1 C00080[se_c]</t>
  </si>
  <si>
    <t>1 C00014[se_e] &lt;-&gt; 1 C00014[se_c]</t>
  </si>
  <si>
    <t>1 C00014[se_c] &lt;-&gt; 1 C00014[se_p]</t>
  </si>
  <si>
    <t>1 C00082[se_p] + 1 C00080[se_p] -&gt; 1 C00082[se_c] + 1 C00080[se_c]</t>
  </si>
  <si>
    <t>1 C00498[se_c] -&gt; 1 C00498[se_p]</t>
  </si>
  <si>
    <t>1 C00024[se_c] &lt;-&gt; 1 C00024[se_p]</t>
  </si>
  <si>
    <t>1 C00059[se_e] -&gt; 1 C00059[se_c]</t>
  </si>
  <si>
    <t>1 C01352[se_im] -&gt; 1 C01352[se_c]</t>
  </si>
  <si>
    <t>1 C00010[se_c] &lt;-&gt; 1 C00010[se_om]</t>
  </si>
  <si>
    <t>1 C00010[se_om] &lt;-&gt; 1 C00010[se_im]</t>
  </si>
  <si>
    <t>1 C00010[se_c] &lt;-&gt; 1 C00010[se_p]</t>
  </si>
  <si>
    <t>1 C00016[se_c] -&gt; 1 C00016[se_om]</t>
  </si>
  <si>
    <t>1 C00016[se_om] -&gt; 1 C00016[se_im]</t>
  </si>
  <si>
    <t>1 C00004[se_p] &lt;-&gt; 1 C00004[se_c]</t>
  </si>
  <si>
    <t>1 C00004[se_c] &lt;- 1 C00004[se_om]</t>
  </si>
  <si>
    <t>1 C00004[se_om] &lt;- 1 C00004[se_im]</t>
  </si>
  <si>
    <t>1 C00003[se_p] &lt;-&gt; 1 C00003[se_c]</t>
  </si>
  <si>
    <t>1 C00003[se_c] -&gt; 1 C00003[se_om]</t>
  </si>
  <si>
    <t>1 C00003[se_om] -&gt; 1 C00003[se_im]</t>
  </si>
  <si>
    <t>1 C00183[se_p] + 1 C00080[se_p] -&gt; 1 C00183[se_c] + 1 C00080[se_c]</t>
  </si>
  <si>
    <t>1 C00007[se_e] &lt;-&gt; 1 C00007[se_c]</t>
  </si>
  <si>
    <t>1 C00009[se_e] + 1 C00080[se_e] -&gt; 1 C00009[se_c] + 1 C00080[se_c]</t>
  </si>
  <si>
    <t>1 C00022[se_c] -&gt; 1 C00022[se_p]</t>
  </si>
  <si>
    <t>1 C00141[se_c] -&gt; 1 C00141[se_p]</t>
  </si>
  <si>
    <t>1 C00047[se_p] + 1 C00080[se_c] -&gt; 1 C00047[se_c] + 1 C00080[se_p]</t>
  </si>
  <si>
    <t>1 C00407[se_p] + 1 C00080[se_c] -&gt; 1 C00407[se_c] + 1 C00080[se_p]</t>
  </si>
  <si>
    <t>1 C00123[se_p] + 1 C00080[se_c] -&gt; 1 C00123[se_c] + 1 C00080[se_p]</t>
  </si>
  <si>
    <t>1 C00084[se_c] &lt;-&gt; 1 C00084[se_p]</t>
  </si>
  <si>
    <t>1 C00152[se_p] + 1 C00080[se_c] &lt;-&gt; 1 C00152[se_c] + 1 C00080[se_p]</t>
  </si>
  <si>
    <t>1 C00135[se_p] + 1 C00080[se_c] &lt;-&gt; 1 C00135[se_c] + 1 C00080[se_p]</t>
  </si>
  <si>
    <t>1 C00065[se_p] + 1 C00080[se_c] &lt;-&gt; 1 C00065[se_c] + 1 C00080[se_p]</t>
  </si>
  <si>
    <t>1 C00011[se_p] &lt;-&gt; 1 C00011[se_c]</t>
  </si>
  <si>
    <t>1 C00011[se_c] &lt;-&gt; 1 C00011[se_e]</t>
  </si>
  <si>
    <t>1 C00011[se_im] &lt;-&gt; 1 C00011[se_om]</t>
  </si>
  <si>
    <t>1 C00011[se_om] &lt;-&gt; 1 C00011[se_c]</t>
  </si>
  <si>
    <t>1 C00668[se_c] + 1 C00009[se_p] &lt;-&gt; 1 C00668[se_p] + 1 C00009[se_c]</t>
  </si>
  <si>
    <t>1 C00080[se_c] &lt;-&gt; 1 C00080[se_e]</t>
  </si>
  <si>
    <t>1 C00062[se_e] + 1 C00080[se_c] &lt;-&gt; 1 C00062[se_c] + 1 C00080[se_e]</t>
  </si>
  <si>
    <t>1 C00097[se_e] + 1 C00080[se_c] &lt;-&gt; 1 C00097[se_c] + 1 C00080[se_e]</t>
  </si>
  <si>
    <t>1 C00047[se_e] + 1 C00080[se_c] &lt;-&gt; 1 C00047[se_c] + 1 C00080[se_e]</t>
  </si>
  <si>
    <t>1 C00073[se_e] + 1 C00080[se_c] &lt;-&gt; 1 C00073[se_c] + 1 C00080[se_e]</t>
  </si>
  <si>
    <t>1 C00148[se_e] + 1 C00080[se_c] &lt;-&gt; 1 C00148[se_c] + 1 C00080[se_e]</t>
  </si>
  <si>
    <t>1 C00078[se_e] + 1 C00080[se_c] &lt;-&gt; 1 C00078[se_c] + 1 C00080[se_e]</t>
  </si>
  <si>
    <t>1 C04677[se_p] -&gt; 1 C04677[se_c]</t>
  </si>
  <si>
    <t>1 C00044[se_im] + 1 C00035[se_om] &lt;-&gt; 1 C00044[se_om] + 1 C00035[se_im]</t>
  </si>
  <si>
    <t>1 C00044[se_om] + 1 C00035[se_c] &lt;-&gt; 1 C00044[se_c] + 1 C00035[se_om]</t>
  </si>
  <si>
    <t>1 C00048[se_im] &lt;-&gt; 1 C00048[se_om]</t>
  </si>
  <si>
    <t>1 C00048[se_om] &lt;-&gt; 1 C00048[se_c]</t>
  </si>
  <si>
    <t>1 C00048[se_c] &lt;-&gt; 1 C00048[se_p]</t>
  </si>
  <si>
    <t>1 C00139[se_im] + 1 C00138[se_om] -&gt; 1 C00139[se_om] + 1 C00138[se_im]</t>
  </si>
  <si>
    <t>1 C00139[se_om] + 1 C00138[se_c] -&gt; 1 C00139[se_c] + 1 C00138[se_om]</t>
  </si>
  <si>
    <t>1 C00009[se_c] + 1 C00080[se_c] -&gt; 1 C00009[se_om] + 1 C00080[se_om]</t>
  </si>
  <si>
    <t>1 C00009[se_om] + 1 C00080[se_om] -&gt; 1 C00009[se_im] + 1 C00080[se_im]</t>
  </si>
  <si>
    <t>1 C00031[se_e] + 1 C00080[se_e] -&gt; 1 C00031[se_c] + 1 C00080[se_c]</t>
  </si>
  <si>
    <t>1 C00095[se_e] + 1 C00080[se_e] -&gt; 1 C00095[se_c] + 1 C00080[se_c]</t>
  </si>
  <si>
    <t>1 C00026[se_p] -&gt; 1 C00026[se_c]</t>
  </si>
  <si>
    <t>1 C00025[se_p] + 1 C00080[se_c] &lt;- 1 C00025[se_c] + 1 C00080[se_p]</t>
  </si>
  <si>
    <t>1 C00091[se_im] -&gt; 1 C00091[se_om]</t>
  </si>
  <si>
    <t>1 C00091[se_om] -&gt; 1 C00091[se_c]</t>
  </si>
  <si>
    <t>1 C00067[se_p] -&gt; 1 C00067[se_c]</t>
  </si>
  <si>
    <t>1 C00042[se_c] -&gt; 1 C00042[se_im]</t>
  </si>
  <si>
    <t>1 C00049[se_e] + 1 C00080[se_c] -&gt; 1 C00049[se_c] + 1 C00080[se_e]</t>
  </si>
  <si>
    <t>1 C00188[se_e] + 1 C00080[se_c] -&gt; 1 C00188[se_c] + 1 C00080[se_e]</t>
  </si>
  <si>
    <t>1 C00065[se_e] + 1 C00080[se_c] -&gt; 1 C00065[se_c] + 1 C00080[se_e]</t>
  </si>
  <si>
    <t>1 C00025[se_e] + 1 C00080[se_c] -&gt; 1 C00025[se_c] + 1 C00080[se_e]</t>
  </si>
  <si>
    <t>1 C00037[se_e] + 1 C00080[se_e] -&gt; 1 C00037[se_c] + 1 C00080[se_c]</t>
  </si>
  <si>
    <t>1 C00183[se_e] + 1 C00080[se_e] -&gt; 1 C00183[se_c] + 1 C00080[se_c]</t>
  </si>
  <si>
    <t>1 C00123[se_e] + 1 C00080[se_e] -&gt; 1 C00123[se_c] + 1 C00080[se_c]</t>
  </si>
  <si>
    <t xml:space="preserve">1 C00369[se_p] &lt;-&gt; </t>
  </si>
  <si>
    <t>1 C00579[se_c] -&gt;</t>
  </si>
  <si>
    <t>1 C00322[se_p] -&gt;</t>
  </si>
  <si>
    <t>1 C01267[se_p] -&gt;</t>
  </si>
  <si>
    <t>1 C00064[se_e] &lt;-</t>
  </si>
  <si>
    <t>1 C00089[se_e] &lt;-</t>
  </si>
  <si>
    <t>1 C00041[se_e] &lt;-</t>
  </si>
  <si>
    <t>1 C00014[se_e] &lt;-</t>
  </si>
  <si>
    <t xml:space="preserve">1 C00059[se_e] &lt;- </t>
  </si>
  <si>
    <t>1 C00001[se_e] &lt;-</t>
  </si>
  <si>
    <t>1 C00007[se_e] &lt;-</t>
  </si>
  <si>
    <t>1 C00009[se_e] &lt;-</t>
  </si>
  <si>
    <t>1 C00248[se_c] &lt;-</t>
  </si>
  <si>
    <t>1 C00062[se_e] &lt;-</t>
  </si>
  <si>
    <t>1 C00097[se_e] &lt;-</t>
  </si>
  <si>
    <t>1 C00047[se_e] &lt;-</t>
  </si>
  <si>
    <t>1 C00073[se_e] &lt;-</t>
  </si>
  <si>
    <t>1 C00148[se_e] &lt;-</t>
  </si>
  <si>
    <t>1 C00078[se_e] &lt;-</t>
  </si>
  <si>
    <t>1 C00011[se_e] -&gt;</t>
  </si>
  <si>
    <t>1 C00080[se_e] &lt;-</t>
  </si>
  <si>
    <t>1 C00049[se_e] &lt;-</t>
  </si>
  <si>
    <t>1 C00188[se_e] &lt;-</t>
  </si>
  <si>
    <t>1 C00065[se_e] &lt;-</t>
  </si>
  <si>
    <t>1 C00025[se_e] &lt;-</t>
  </si>
  <si>
    <t>1 C00037[se_e] &lt;-</t>
  </si>
  <si>
    <t>1 C00183[se_e] &lt;-</t>
  </si>
  <si>
    <t>1 C00123[se_e] &lt;-</t>
  </si>
  <si>
    <t>1 BeginExcessFAstorage[se_c] -&gt;</t>
  </si>
  <si>
    <t>1 C08316[se_c] -&gt;</t>
  </si>
  <si>
    <t>1 C16526[se_c] -&gt;</t>
  </si>
  <si>
    <t>1 C08281[se_c] -&gt;</t>
  </si>
  <si>
    <t>1 C06427[se_c] -&gt;</t>
  </si>
  <si>
    <t>1 C01595[se_c] -&gt;</t>
  </si>
  <si>
    <t>1 C00712[se_c] -&gt;</t>
  </si>
  <si>
    <t>1 C01530[se_c] -&gt;</t>
  </si>
  <si>
    <t>1 C00249[se_c] -&gt;</t>
  </si>
  <si>
    <t>stbiomass_main</t>
  </si>
  <si>
    <t>stbiomass_scen</t>
  </si>
  <si>
    <t>1 C00009[st_im] + 1 C00008[st_im] + 3 C00080[st_om] -&gt; 3 C00080[st_im] + 1 C00002[st_im] + 1 C00001[st_im]</t>
  </si>
  <si>
    <t>1 C00760[st_e] -&gt;</t>
  </si>
  <si>
    <t>1 C00089[st_e] &lt;-&gt;</t>
  </si>
  <si>
    <t>1 C00064[st_e] -&gt;</t>
  </si>
  <si>
    <t>1 C00064[st_e] &lt;-</t>
  </si>
  <si>
    <t>1 C00062[st_e] -&gt;</t>
  </si>
  <si>
    <t>1 C00062[st_e] &lt;-</t>
  </si>
  <si>
    <t>1 C00097[st_e] -&gt;</t>
  </si>
  <si>
    <t>1 C00097[st_e] &lt;-</t>
  </si>
  <si>
    <t>1 C00047[st_e] -&gt;</t>
  </si>
  <si>
    <t>1 C00047[st_e] &lt;-</t>
  </si>
  <si>
    <t>1 C00073[st_e] -&gt;</t>
  </si>
  <si>
    <t>1 C00073[st_e] &lt;-</t>
  </si>
  <si>
    <t>1 C00148[st_e] -&gt;</t>
  </si>
  <si>
    <t>1 C00148[st_e] &lt;-</t>
  </si>
  <si>
    <t>1 C00078[st_e] -&gt;</t>
  </si>
  <si>
    <t>1 C00078[st_e] &lt;-</t>
  </si>
  <si>
    <t>1 C00041[st_e] -&gt;</t>
  </si>
  <si>
    <t>1 C00041[st_e] &lt;-</t>
  </si>
  <si>
    <t>1 C00089[st_e] &lt;-</t>
  </si>
  <si>
    <t>1 C00089[st_e] -&gt;</t>
  </si>
  <si>
    <t xml:space="preserve">1 C00059[st_e] -&gt; </t>
  </si>
  <si>
    <t>1 C00059[st_e] &lt;-</t>
  </si>
  <si>
    <t>1 C00007[st_e] &lt;-</t>
  </si>
  <si>
    <t xml:space="preserve">1 C00001[st_e] -&gt; </t>
  </si>
  <si>
    <t>1 C00001[st_e] &lt;-</t>
  </si>
  <si>
    <t>1 C00009[st_e] -&gt;</t>
  </si>
  <si>
    <t>1 C00009[st_e] &lt;-</t>
  </si>
  <si>
    <t>1 C00011[st_e] -&gt;</t>
  </si>
  <si>
    <t>1 C00049[st_e] &lt;-</t>
  </si>
  <si>
    <t>1 C00049[st_e] -&gt;</t>
  </si>
  <si>
    <t>1 C00188[st_e] &lt;-</t>
  </si>
  <si>
    <t>1 C00188[st_e] -&gt;</t>
  </si>
  <si>
    <t>1 C00065[st_e] &lt;-</t>
  </si>
  <si>
    <t>1 C00065[st_e] -&gt;</t>
  </si>
  <si>
    <t>1 C00025[st_e] &lt;-</t>
  </si>
  <si>
    <t>1 C00025[st_e] -&gt;</t>
  </si>
  <si>
    <t>1 C00037[st_e] &lt;-</t>
  </si>
  <si>
    <t>1 C00037[st_e] -&gt;</t>
  </si>
  <si>
    <t>1 C00183[st_e] &lt;-</t>
  </si>
  <si>
    <t>1 C00183[st_e] -&gt;</t>
  </si>
  <si>
    <t>GPR_Stem</t>
  </si>
  <si>
    <t>Reaction_List_Stem</t>
  </si>
  <si>
    <t>Paths_Stem</t>
  </si>
  <si>
    <t>Contains the raw counts of the pathways to which metabolites and reactions belong according the KEGG as generated by supplemental file XX for the stem tissue</t>
  </si>
  <si>
    <t>Contains a full list of the reaction identifiers and stoichiometeries used in the stem model</t>
  </si>
  <si>
    <t>Contains a full list of the reaction identifiers and stoichiometeries used in the seed model</t>
  </si>
  <si>
    <t>Contains the raw counts of the pathways to which metabolites and reactions belong according the KEGG as generated by supplemental file XX for the seed tissue</t>
  </si>
  <si>
    <t>contains the calculations used to determine the coefficients of each metabolite used in the construction of biomass equation for the seed tissue</t>
  </si>
  <si>
    <t>contains the gene-protein-reaction links for each reaction as determined by Supplemental File XX and manual curation as well as the confidence scores of each reaction for the seed tissue.</t>
  </si>
  <si>
    <t>contains the gene-protein-reaction links for each reaction as determined by Supplemental File XX and manual curation as well as the confidence scores of each reaction for the stem tissue.</t>
  </si>
  <si>
    <t>All_Genes</t>
  </si>
  <si>
    <t>Contains a list of all unique genes present in the model. This is where the "780" came from in p-ath780</t>
  </si>
  <si>
    <t>All_Paths_Reactions</t>
  </si>
  <si>
    <t>Contains the reaction pathway counts for all four models, this then is used to generate paper figure  on the model statuses</t>
  </si>
  <si>
    <t xml:space="preserve">Contains calculations for many of the parameters used in the paper and model. </t>
  </si>
  <si>
    <t>Contains a list of works used to build the model that are not cited in the paper, in large part because of the limitations on amount of literature that can be cited in a given work</t>
  </si>
  <si>
    <t>Works_Cited</t>
  </si>
  <si>
    <t>Parameter_Calculations</t>
  </si>
  <si>
    <t>Title</t>
  </si>
  <si>
    <t>Authors</t>
  </si>
  <si>
    <t>Journal</t>
  </si>
  <si>
    <t>Year</t>
  </si>
  <si>
    <t>Volume</t>
  </si>
  <si>
    <t>Pages</t>
  </si>
  <si>
    <t>Issue</t>
  </si>
  <si>
    <t>A New Class of Plastidic Phosphate Translocators: A Putative Link between Primary and Secondary Metabolism by the Phosphoenolpyruvate/Phosphate Antiporter</t>
  </si>
  <si>
    <t>Fischer, K.</t>
  </si>
  <si>
    <t>the Plant Cell Online</t>
  </si>
  <si>
    <t>453-462</t>
  </si>
  <si>
    <t>Amino acid transporters in plants</t>
  </si>
  <si>
    <t>Ortiz-Lopez, A., Chang, H. C., Bush, D. R.</t>
  </si>
  <si>
    <t>Biochimica et biophysica acta</t>
  </si>
  <si>
    <t>275-280</t>
  </si>
  <si>
    <t>1-2</t>
  </si>
  <si>
    <t>Metabolism and transport in non-photosynthetic plastids</t>
  </si>
  <si>
    <t>Emes, M J, Neuhaus, H E</t>
  </si>
  <si>
    <t>Journal of Experimental Botany</t>
  </si>
  <si>
    <t>1995-2005</t>
  </si>
  <si>
    <t>Molecular Characterization of a Carbon Transporter in Plastids from Heterotrophic Tissues: The Glucose 6-Phosphate/Phosphate Antiporter</t>
  </si>
  <si>
    <t>Kammerer, Birgit;Fischer, Karsten;Hilpert, Bettina;Schubert, Sabine;Gutensohn, Michael;Weber, Andreas;Flügge, Ulf-Ingo</t>
  </si>
  <si>
    <t>The Plant Cell</t>
  </si>
  <si>
    <t>105-117</t>
  </si>
  <si>
    <t>Malate valves to balance cellular energy supply</t>
  </si>
  <si>
    <t>Physiologia Plantarum</t>
  </si>
  <si>
    <t>Scheibe, Renate</t>
  </si>
  <si>
    <t>21-26</t>
  </si>
  <si>
    <t>The diverse members of the mitochondrial carrier family in plants</t>
  </si>
  <si>
    <t>Haferkamp, Ilka</t>
  </si>
  <si>
    <t>FEBS Letters</t>
  </si>
  <si>
    <t>2375-2379</t>
  </si>
  <si>
    <t>Sucrose transporters of higher plants</t>
  </si>
  <si>
    <t>Kühn, Christina;Grof, C. P L</t>
  </si>
  <si>
    <t>Current Opinion in Plant Biology</t>
  </si>
  <si>
    <t>288-298</t>
  </si>
  <si>
    <t>Transport of UDP-galactose in plants. Identification and functional characterization of AtUTr1, an Arabidopsis thaliana UDP-galactose/UDP-glucose transporter</t>
  </si>
  <si>
    <t>Norambuena, Lorena;Marchant, Lorena;Berninsone, Patricia;Hirschberg, Carlos B.;Silva, Herman;Orellana, Ariel</t>
  </si>
  <si>
    <t>Journal of Biological Chemistry</t>
  </si>
  <si>
    <t>32923-32929</t>
  </si>
  <si>
    <t>The Plastidic Pentose Phosphate Translocator Represents a Link between the Cytosolic and the Plastidic Pentose Phosphate Pathways in Plants</t>
  </si>
  <si>
    <t>Eicks, M.;Maurino, V.;Knappe, S.;Flugge, U.-I.;Fischer, K.</t>
  </si>
  <si>
    <t>Plant Physiology</t>
  </si>
  <si>
    <t>512-522</t>
  </si>
  <si>
    <t>Proton-Coupled Sugar and Amino Acid Transporters in Plants</t>
  </si>
  <si>
    <t>Bush, D R</t>
  </si>
  <si>
    <t>Annual Review of Plant Physiology and Plant Molecular Biology</t>
  </si>
  <si>
    <t>513-542</t>
  </si>
  <si>
    <t>Starch-related cytosolic heteroglycans in roots from Arabidopsis thaliana</t>
  </si>
  <si>
    <t>Malinova, Irina;Steup, Martin;Fettke, Joerg</t>
  </si>
  <si>
    <t>Journal of Plant Physiology</t>
  </si>
  <si>
    <t>1406-1414</t>
  </si>
  <si>
    <t>Using gene essentiality and synthetic lethality information to correct yeast and CHO cell genome-scale models</t>
  </si>
  <si>
    <t>Chowdhury, Ratul;Chowdhury, Anupam;Maranas, Costas D.</t>
  </si>
  <si>
    <t>Metabolites</t>
  </si>
  <si>
    <t>536-570</t>
  </si>
  <si>
    <t>Mitochondrial energetic metabolism: A simplified model of TCA cycle with ATP production</t>
  </si>
  <si>
    <t>Nazaret, Christine;Heiske, Margit;Thurley, Kevin;Mazat, Jean Pierre</t>
  </si>
  <si>
    <t>Journal of Theoretical Biology</t>
  </si>
  <si>
    <t>455-464</t>
  </si>
  <si>
    <t>The Ferredoxin/Thioredoxin System of Oxygenic Photosynthesis</t>
  </si>
  <si>
    <t>Schürmann, Peter; Buchanan, Bob B.</t>
  </si>
  <si>
    <t>Antioxidants &amp; Redox Signaling</t>
  </si>
  <si>
    <t>1235-1274</t>
  </si>
  <si>
    <t>Growth Stage-Based Phenotypic Analysis of Arabidopsis : A Model for High Throughput Functional Genomics in Plants</t>
  </si>
  <si>
    <t>Boyes, Douglas C;Zayed, Adel M;Ascenzi, Robert;Mccaskill, Amy J;Hoffman, Neil E;Davis, Keith R;Görlach, Jörn</t>
  </si>
  <si>
    <t>1499-1510</t>
  </si>
  <si>
    <t>July</t>
  </si>
  <si>
    <t>Time_of_Stages</t>
  </si>
  <si>
    <t>Graph overlay used to extract exact times at which early growth stages transition</t>
  </si>
  <si>
    <t>stage</t>
  </si>
  <si>
    <t>time</t>
  </si>
  <si>
    <t>0.1</t>
  </si>
  <si>
    <t>Growth Stage-Based Phenotypic Analysis of Arabidopsis: A model for Hight Throughput Functional Genomics in Plants</t>
  </si>
  <si>
    <t>0.5</t>
  </si>
  <si>
    <t>0.7</t>
  </si>
  <si>
    <t>1.0</t>
  </si>
  <si>
    <t>Storage_Analysis</t>
  </si>
  <si>
    <t>Analysis of the storage and uptake of stores of scurose and starch in plant leafs and stems</t>
  </si>
  <si>
    <t>Starch Analysis Leaf</t>
  </si>
  <si>
    <t>source: Sugars and Circadian Regulation Make Major Contributions to the Global Regulation of Diurnal Gene Expression in Arabidopsis Blaesing et al. 2005</t>
  </si>
  <si>
    <t>Carbon analysis shoot</t>
  </si>
  <si>
    <t>source: circadian control of root elongation and C partitioning in Arabidopsis thaliana</t>
  </si>
  <si>
    <t>starch monomer concentration
(umol hex./gFW)</t>
  </si>
  <si>
    <t>starch dimer concentration
(umol/gFW)</t>
  </si>
  <si>
    <t>starch concentration
(mmol/gFW)</t>
  </si>
  <si>
    <t>starch concentration
(mmol/gDW)</t>
  </si>
  <si>
    <t>d/dt change in starch 
concentration
(mmol/gDW*h)</t>
  </si>
  <si>
    <t>d/dt change in stored carbon
concentration
(mmol/gDW*h)</t>
  </si>
  <si>
    <t>method</t>
  </si>
  <si>
    <t>error order</t>
  </si>
  <si>
    <t xml:space="preserve">data from supplemental table 2 </t>
  </si>
  <si>
    <t>higher order center finite difference method</t>
  </si>
  <si>
    <t>recall</t>
  </si>
  <si>
    <t>g DW/gFW stem</t>
  </si>
  <si>
    <t>source: Dry matter content as a measure of dry concentration in plants and their parts</t>
  </si>
  <si>
    <t>Shoot</t>
  </si>
  <si>
    <t>metabolite</t>
  </si>
  <si>
    <t>reported concentration</t>
  </si>
  <si>
    <t>concentration (umol/g FW)</t>
  </si>
  <si>
    <t>concentration (mmol/g FW)</t>
  </si>
  <si>
    <t>concentration (mmol/g DW)</t>
  </si>
  <si>
    <t>d/dt change in starch 
concentration (used)
(mmol/gDW*h)</t>
  </si>
  <si>
    <t>d/dt change in stored carbon
concentration 
(mmol/gDW*h)</t>
  </si>
  <si>
    <t>starch</t>
  </si>
  <si>
    <t>center difference method</t>
  </si>
  <si>
    <t>forward difference method</t>
  </si>
  <si>
    <t>backwards difference method</t>
  </si>
  <si>
    <t>ignore since weird step size</t>
  </si>
  <si>
    <t>Leaf tissue DMC (g DW/g FW)</t>
  </si>
  <si>
    <t>source: The role of biomass allocation in the growth response of plants to different levels of light, CO2, nutrients and water: a quantitative review</t>
  </si>
  <si>
    <t>source: Dry matter content as a measure of dry matter concentration in plants and their parts</t>
  </si>
  <si>
    <t>starch concentration reported as a per glucose equivalent, hence the correction</t>
  </si>
  <si>
    <t>amplitude</t>
  </si>
  <si>
    <t>angular frequency</t>
  </si>
  <si>
    <t>&lt;- fix since 24 hour period</t>
  </si>
  <si>
    <t>x-intercept</t>
  </si>
  <si>
    <t>y-intercept</t>
  </si>
  <si>
    <t>predicted starch rate</t>
  </si>
  <si>
    <t>known starch rate</t>
  </si>
  <si>
    <t>sum of squared error</t>
  </si>
  <si>
    <t>predicted sucrose rate</t>
  </si>
  <si>
    <t>known sucrose rate</t>
  </si>
  <si>
    <t>max carbon storage</t>
  </si>
  <si>
    <t>Carbon rate</t>
  </si>
  <si>
    <t>amount available (ug)</t>
  </si>
  <si>
    <t>amount available (mg)</t>
  </si>
  <si>
    <t>amount used per hour (mg/h)</t>
  </si>
  <si>
    <t>amount used per hour (mmol/h)</t>
  </si>
  <si>
    <t>example flux rate (mmol/gDW*h)</t>
  </si>
  <si>
    <t>Sucrose</t>
  </si>
  <si>
    <t>FA</t>
  </si>
  <si>
    <t>?</t>
  </si>
  <si>
    <t>protein (amino acids)</t>
  </si>
  <si>
    <t>L-Aspartic Acid (Asp)</t>
  </si>
  <si>
    <t>L-Threonine (Thr)</t>
  </si>
  <si>
    <t>L-Serine (Ser)</t>
  </si>
  <si>
    <t>L-Glutamic acid (Glu)</t>
  </si>
  <si>
    <t>L-Glutamine (Gln)</t>
  </si>
  <si>
    <t>L-Proline (Pro)</t>
  </si>
  <si>
    <t>Glycine (Gly)</t>
  </si>
  <si>
    <t>L-Alanine (Ala)</t>
  </si>
  <si>
    <t>L-Valine (Val)</t>
  </si>
  <si>
    <t>L-Leucine (Leu)</t>
  </si>
  <si>
    <t>*need to scale by plant mass</t>
  </si>
  <si>
    <t>*using embryo mass for this example</t>
  </si>
  <si>
    <t>*assumes linear usage of seed storage</t>
  </si>
  <si>
    <t>all used by:</t>
  </si>
  <si>
    <t>hours</t>
  </si>
  <si>
    <t>embryo (FW)</t>
  </si>
  <si>
    <t>ug FW</t>
  </si>
  <si>
    <t>g FW</t>
  </si>
  <si>
    <t>DMC</t>
  </si>
  <si>
    <t>gDW/gFW</t>
  </si>
  <si>
    <t>embro (gDW)</t>
  </si>
  <si>
    <t>g DW</t>
  </si>
  <si>
    <t>fraction</t>
  </si>
  <si>
    <t>source: An integrated overview of seed development in Arabidopsis thaliana ecotype WS</t>
  </si>
  <si>
    <t>Seed_Storage</t>
  </si>
  <si>
    <t>Graph overlay used to extract mass fractions of various fatty acids in mature seeds. Used to define the rate of uptake of these fatty acids in seed germination stages</t>
  </si>
  <si>
    <t>The Biosynthesis of Sucrose</t>
  </si>
  <si>
    <t>Turner, J F</t>
  </si>
  <si>
    <t>450-456</t>
  </si>
  <si>
    <t>Purification and properties of yeast pyrophosphatase</t>
  </si>
  <si>
    <t>Bailey, K; Webb, E C</t>
  </si>
  <si>
    <t>The Biochemical journal</t>
  </si>
  <si>
    <t>The Biochemical Journal</t>
  </si>
  <si>
    <t>394-398</t>
  </si>
  <si>
    <t>Crystalline Inorganic Pyrophosphatase Isolated from Baker's Yeast</t>
  </si>
  <si>
    <t>Kunitz, M</t>
  </si>
  <si>
    <t>The Journal of General Physiology</t>
  </si>
  <si>
    <t>423-450</t>
  </si>
  <si>
    <t>Enzymatic Synthesis of Nucleoside Diphosphates and Triphosphates</t>
  </si>
  <si>
    <t>Lieberman, Irving;Kornberg, Arthur;Simms, Ernest S</t>
  </si>
  <si>
    <t>429-440</t>
  </si>
  <si>
    <t>Enzymatic phosphorylation of nucleoside diphosphates</t>
  </si>
  <si>
    <t>Berg, Paul;Joklik, W K</t>
  </si>
  <si>
    <t>657-672</t>
  </si>
  <si>
    <t>Crystalline Hexokinase (Heterophosphatese): Method of Isolation and Properties</t>
  </si>
  <si>
    <t>Kunitz, M;McDonald, Margaret R</t>
  </si>
  <si>
    <t>901-905</t>
  </si>
  <si>
    <t>A Kinetic Study of the Phosphoglucomutate Pathway</t>
  </si>
  <si>
    <t>Ray, William J;Roscelli, Gertrude A</t>
  </si>
  <si>
    <t>The Journal of Biological Chemistry</t>
  </si>
  <si>
    <t>1228-1236</t>
  </si>
  <si>
    <t>Crystal structures of the apo form of beta-fructofuranosidase from Bifidobacterium longum and its complex with fructose</t>
  </si>
  <si>
    <t>Bujacz, Anna;Jedrzejczak-Krzepkowska, Marzena;Bielecki, Stanislaw;Redzynia, Izabela;Bujacz, Grzegorz</t>
  </si>
  <si>
    <t>FEBS Journal</t>
  </si>
  <si>
    <t>1728-1744</t>
  </si>
  <si>
    <t>Adenosine Diphosphate Glucose Pyrosphosphorylase: A regulatory enzyme in the biosynthesis of starch in spinach leaf chloroplasts</t>
  </si>
  <si>
    <t>Ghosh, Hara Prasad;Preiss, Jack</t>
  </si>
  <si>
    <t>4491-4504</t>
  </si>
  <si>
    <t>Phosphoglucose Isomerase of Green Gram (Phaseolus radiatus)</t>
  </si>
  <si>
    <t>Ramasarma, T;Giri, K V</t>
  </si>
  <si>
    <t>Archives of Biochemistry and Biophysics</t>
  </si>
  <si>
    <t>91-96</t>
  </si>
  <si>
    <t>Phosphofructokinase III. Yeast</t>
  </si>
  <si>
    <t>Sols, Alberto;Salas, Maria L</t>
  </si>
  <si>
    <t>Methods in Enzymology</t>
  </si>
  <si>
    <t>436-442</t>
  </si>
  <si>
    <t>Pyrophosphate:D-Fructose 6-Phosphate 1-hosphotransferase</t>
  </si>
  <si>
    <t>Reeves, Richard E.;South, Dorthy J;Blytt, Harold J;Warren, Lionel G</t>
  </si>
  <si>
    <t>7737-7741</t>
  </si>
  <si>
    <t>Aldolases</t>
  </si>
  <si>
    <t>Horecker, B. L.;Tsolas, Orestes;Lai, C. Y.</t>
  </si>
  <si>
    <t>The Enzymes</t>
  </si>
  <si>
    <t>Volume 7</t>
  </si>
  <si>
    <t>213-258</t>
  </si>
  <si>
    <t>Triose Phosphate Isomerase</t>
  </si>
  <si>
    <t>Meyerhof, Otto;Beck, Lyle Vibert</t>
  </si>
  <si>
    <t>109-120</t>
  </si>
  <si>
    <t>Aldehyde Dehydrogenase, A Diphosphophopyridine Nucleotide-Linked Enzyme</t>
  </si>
  <si>
    <t>Racker, E</t>
  </si>
  <si>
    <t>883-893</t>
  </si>
  <si>
    <t>A plastidial sodium-dependent pyruvate transporter</t>
  </si>
  <si>
    <t>Furumoto, Tsuyoshi;Yamaguchi, Teppei;Ohshima-Ichie, Yumiko;Nakamura, Masayoshi;Tsuchida-Iwata, Yoshiko;Shimamura, Masaki;Ohnishi, Junichi;Hata, Shingo;Gowik, Udo;Westhoff, Peter;Bräutigam, Andrea;Weber, Andreas P.M.;Izui, Katsura</t>
  </si>
  <si>
    <t>Nature</t>
  </si>
  <si>
    <t>472-476</t>
  </si>
  <si>
    <t>Identification of an Arabidopsis mitochondrial succinate-fumarate translocator</t>
  </si>
  <si>
    <t>Catoni, Elisabetta;Schwab, Rebecca;Hilpert, Melanie;Desimone, Marcelo;Schwacke, Rainer;Flügge, Ulf Ingo;Schumacher, Karin;Frommer, Wolf B.</t>
  </si>
  <si>
    <t>1-3</t>
  </si>
  <si>
    <t>87-92</t>
  </si>
  <si>
    <t>The Arabidopsis mutant dct is deficient in the plastidic glutamate/malate translocator DiT2</t>
  </si>
  <si>
    <t>Renné, Petra;Dreßen, Uta;Hebbeker, Ulrike;Hille, Diana;Flügge, Ulf Ingo;Westhoff, Peter;Weber, Andreas P M</t>
  </si>
  <si>
    <t>Plant Journal</t>
  </si>
  <si>
    <t>316-331</t>
  </si>
  <si>
    <t>Kinetics and Specificity of a H/Amino Acid Transporter from Arabidopsis thaliana</t>
  </si>
  <si>
    <t>Boorer, Kathryn J;Frommer, Wolf B;Bush, Daniel R;Kreman, Michael;Loo, Donald D F;Wright, Ernest M</t>
  </si>
  <si>
    <t>2213-2220</t>
  </si>
  <si>
    <t>Thiamine in plants: Aspects of its metabolism and functions</t>
  </si>
  <si>
    <t>Goyer, Aymeric</t>
  </si>
  <si>
    <t>Phytochemistry</t>
  </si>
  <si>
    <t>14-15</t>
  </si>
  <si>
    <t>1615-1624</t>
  </si>
  <si>
    <t>LHT1, a lysine- and histidine-specific amino acid transporter in arabidopsis</t>
  </si>
  <si>
    <t>Chen, L;Bush, D R</t>
  </si>
  <si>
    <t>1127-1134</t>
  </si>
  <si>
    <t>Transport of carbon in non-green plastids</t>
  </si>
  <si>
    <t>Fischer, Karsten;Weber, Andreas</t>
  </si>
  <si>
    <t>Trends in Plant Science</t>
  </si>
  <si>
    <t>345-351</t>
  </si>
  <si>
    <t>Hell, Rüdiger;Wirtz, Markus</t>
  </si>
  <si>
    <t>The Arabidopsis Book</t>
  </si>
  <si>
    <t>Horecker, B L;Smyrniotis, P Z;Seegmiller, J E</t>
  </si>
  <si>
    <t>The enzymatic conversion of 6-phosphogluconate to ribulose-5-phosphate adn ribose-5-phosphate</t>
  </si>
  <si>
    <t>383-396</t>
  </si>
  <si>
    <t>Crystalline Transketolase from Bakers' Yeast: Isolation and Properties</t>
  </si>
  <si>
    <t>De La Haba, G;Leder, I G;Racker, E.</t>
  </si>
  <si>
    <t>409-426</t>
  </si>
  <si>
    <t>Purification and properties of yeast transaldolase</t>
  </si>
  <si>
    <t>Horecker, B L;Smyrniotis, P Z</t>
  </si>
  <si>
    <t>811-826</t>
  </si>
  <si>
    <t>Characterization of an enzyme which catalyzes isomerization and epimerization of d‐erythrose 4‐phosphate</t>
  </si>
  <si>
    <t>Terada, Tomoyuki;Mukae, Hisayoshi;Ohashi, Kazufumi;Hosomi, Saburo;Mizoguchi, Tadashi;Uehara, Kihachiro</t>
  </si>
  <si>
    <t>European Journal of Biochemistry</t>
  </si>
  <si>
    <t>Purine and pyrimidine nucleotide metabolism in higher plants</t>
  </si>
  <si>
    <t>Stasolla, Claudio;Katahira, Riko;Thorpe, Trevor A.;Ashihara, Hiroshi</t>
  </si>
  <si>
    <t>1271-1295</t>
  </si>
  <si>
    <t>Leaf methanol - The simplest natural product from plants</t>
  </si>
  <si>
    <t>296-301</t>
  </si>
  <si>
    <t>Fall, Ray;Benson, Andrew A.</t>
  </si>
  <si>
    <t>The role of biomass allocation in the growth response of plants to different levels of light, CO2, nutrients and water: A quantitative review</t>
  </si>
  <si>
    <t>Hendrik Poorte, A.;Nagel, Oscar</t>
  </si>
  <si>
    <t>Australian Journal of Plant Physiology</t>
  </si>
  <si>
    <t>595-607</t>
  </si>
  <si>
    <t>Energy production from biomass (part 1): overview of biomass</t>
  </si>
  <si>
    <t>McKendry, Peter</t>
  </si>
  <si>
    <t>Bioresource Technology</t>
  </si>
  <si>
    <t>37-46</t>
  </si>
  <si>
    <t>Molecular Biology, Biochemistry and Cellular Physiology of Cysteine Metabolism in Arabidopsis thaliana</t>
  </si>
  <si>
    <t>Phenotypic Placity of Size--Fecundity Relationships in Arabidopsis Thaliana</t>
  </si>
  <si>
    <t>Clauss, M J;Aarssen, L W</t>
  </si>
  <si>
    <t>Journal of Ecology</t>
  </si>
  <si>
    <t>447-455</t>
  </si>
  <si>
    <t>Baud, Sébastien;Boutin, Jean-pierre;Miquel, Martine;epiniec, Loïc;Rochat, Christine</t>
  </si>
  <si>
    <t>Plant Physiology Biochemistry</t>
  </si>
  <si>
    <t>151-160</t>
  </si>
  <si>
    <t>Lonien, Joachim;Schwender, Jörg</t>
  </si>
  <si>
    <t>Plant physiology</t>
  </si>
  <si>
    <t>1617-1634</t>
  </si>
  <si>
    <t>Leaf Anatomy, Specific Mass and Water-Content in Congeneric Annual and Perennial Grass Species</t>
  </si>
  <si>
    <t>Garnier, E;Laurent, G</t>
  </si>
  <si>
    <t>New Phytologist</t>
  </si>
  <si>
    <t>725-736</t>
  </si>
  <si>
    <t>Arabidopsis Cytokinin Receptor Mutants Reveal Functions in Shoot Growth, Leaf Senescence, Seed Size, Germination, Root Development, and Cytokinin Metabolism</t>
  </si>
  <si>
    <t>Riefler, M.</t>
  </si>
  <si>
    <t>40-54</t>
  </si>
  <si>
    <t>Cuticular lipid composition, surface structure, and gene expression in Arabidopsis stem epidermis</t>
  </si>
  <si>
    <t>Suh, MC;Samuels, AL;Jetter, Reinhard</t>
  </si>
  <si>
    <t>1649-1665</t>
  </si>
  <si>
    <t>for all x</t>
  </si>
  <si>
    <t>final masses targets</t>
  </si>
  <si>
    <t>Leaf</t>
  </si>
  <si>
    <t>Root</t>
  </si>
  <si>
    <t>Stem</t>
  </si>
  <si>
    <t>Seed</t>
  </si>
  <si>
    <t>in vivo</t>
  </si>
  <si>
    <t>add in root at .24:.30 root:stem</t>
  </si>
  <si>
    <t>force to zero</t>
  </si>
  <si>
    <t>*note: need to scale by leaf mass fraction (multiply by gDW plant/gDw leaf)</t>
  </si>
  <si>
    <t>mmol photons/m^2*s</t>
  </si>
  <si>
    <t>mmol photons/m^2*h</t>
  </si>
  <si>
    <t>m</t>
  </si>
  <si>
    <t>b</t>
  </si>
  <si>
    <t>m^2/mgDW</t>
  </si>
  <si>
    <t>mm^2/mgDW</t>
  </si>
  <si>
    <t>m^2/gDW</t>
  </si>
  <si>
    <t>LAR</t>
  </si>
  <si>
    <t>LAR regression</t>
  </si>
  <si>
    <t>1.02</t>
  </si>
  <si>
    <t>cotyledons fall off</t>
  </si>
  <si>
    <t>old numbers</t>
  </si>
  <si>
    <t>CO2 efflux rate</t>
  </si>
  <si>
    <t>mmol/gDWplant*h</t>
  </si>
  <si>
    <t>mmol/gDWplant*s</t>
  </si>
  <si>
    <t>m^2/gDWplant</t>
  </si>
  <si>
    <t>Transpiration Calculation</t>
  </si>
  <si>
    <t>scale by leaf mass fraction</t>
  </si>
  <si>
    <t>Interaction of stomatal responses to ABA and CO2 in Arabidopsis thaliana</t>
  </si>
  <si>
    <t>see "g_s" in figure 5</t>
  </si>
  <si>
    <t>#biomass reactions</t>
  </si>
  <si>
    <t>0.726075783 C00152[l_c] + 0.726075783 C00025[l_c] + 0.651606472 C00064[l_c] + 0.567828497 C00760[l_e] + 0.525008643 C00181[l_c] + 0.246679593 C00369[l_c] + 0.246679593 C00369[l_p] + 0.39093883 C00065[l_c] + 0.30160071 C00049[l_c] + 0.260642589 C00123[l_c] + 0.260642589 C00037[l_c] + 0.199205407 C00041[l_c] + 0.186173278 C00183[l_c] + 0.178726347 C00089[l_c] + 0.160109019 C00188[l_c] + 0.148938622 C00079[l_c] + 0.111703967 C00407[l_c] + 0.098671837 C00031[l_c] + 0.098671837 C00095[l_c] + 0.074469311 C00078[l_c] + 0.055851983 C00082[l_c] + 0.044681587 C00097[l_c] + 0.018617328 C00148[l_c] + 0.003723466 C00073[l_c] + 0.001861733 C00047[l_c] + 0.052943411 C00135[l_c] + 30 C00001[l_c] + 30 C00002[l_c] &lt;-&gt; 1 leafBiomass + 30 C00008[l_c] + 30 C00009[l_c]</t>
  </si>
  <si>
    <t>0.726075783 C00152[l_c] + 0.726075783 C00025[l_c] + 0.651606472 C00064[l_c] + 0.567828497 C00760[l_e] + 0.525008643 C00181[l_c] + 0.246679593 C00369[l_c] + 0.246679593 C00369[l_p] + 0.39093883 C00065[l_c] + 0.30160071 C00049[l_c] + 0.260642589 C00123[l_c] + 0.260642589 C00037[l_c] + 0.199205407 C00041[l_c] + 0.186173278 C00183[l_c] + 0.178726347 C00089[l_c] + 0.160109019 C00188[l_c] + 0.148938622 C00079[l_c] + 0.111703967 C00407[l_c] + 0.098671837 C00031[l_c] + 0.098671837 C00095[l_c] + 0.074469311 C00078[l_c] + 0.055851983 C00082[l_c] + 0.044681587 C00097[l_c] + 0.018617328 C00148[l_c] + 0.003723466 C00073[l_c] + 0.001861733 C00047[l_c] + 0.052943411 C00135[l_c] + 30 C00001[l_c] + 30 C00002[l_c] -&gt; 30 C00008[l_c] + 30 C00009[l_c]</t>
  </si>
  <si>
    <t>#TCA cycle</t>
  </si>
  <si>
    <t>R00344[l_im]</t>
  </si>
  <si>
    <t>R10092[l_im]</t>
  </si>
  <si>
    <t>R00014[l_im]</t>
  </si>
  <si>
    <t>R03270[l_im]</t>
  </si>
  <si>
    <t>R02569[l_im]</t>
  </si>
  <si>
    <t>R00351[l_im]</t>
  </si>
  <si>
    <t>R00352[l_im]</t>
  </si>
  <si>
    <t>R01325[l_im]</t>
  </si>
  <si>
    <t>R01900[l_im]</t>
  </si>
  <si>
    <t>R01899[l_im]</t>
  </si>
  <si>
    <t>R00268[l_im]</t>
  </si>
  <si>
    <t>R00709[l_im]</t>
  </si>
  <si>
    <t>R02570[l_im]</t>
  </si>
  <si>
    <t>R00432[l_im]</t>
  </si>
  <si>
    <t>R00330[l_im]</t>
  </si>
  <si>
    <t>1 C00008[l_im] + 1 C00044[l_im] &lt;- 1 C00002[l_im] + 1 C00035[l_im]</t>
  </si>
  <si>
    <t>R00405[l_im]</t>
  </si>
  <si>
    <t>R10343[l_im]</t>
  </si>
  <si>
    <t>R01082[l_im]</t>
  </si>
  <si>
    <t>R01197[l_im]</t>
  </si>
  <si>
    <t>2 C00139[l_im] + 1 C00026[l_im] + 1 C00010[l_im] -&gt; 2 C00138[l_im] + 1 C00091[l_im] + 1 C00011[l_im] + 2 C00080[l_im]</t>
  </si>
  <si>
    <t>R03316[l_im]</t>
  </si>
  <si>
    <t>R00621[l_im]</t>
  </si>
  <si>
    <t>R07618[l_im]</t>
  </si>
  <si>
    <t>R01195[l_im]</t>
  </si>
  <si>
    <t>2 C00138[l_im] + 1 C00006[l_im] + 1 C00080[l_im] &lt;-&gt; 2 C00139[l_im] + 1 C00005[l_im]</t>
  </si>
  <si>
    <t>R00361[l_im]</t>
  </si>
  <si>
    <t>R00235[l_im]</t>
  </si>
  <si>
    <t>1 C00002[l_im] + 1 C00033[l_im] + 1 C00010[l_im] &lt;- 1 C00020[l_im] + 1 C00013[l_im] + 1 C00024[l_im]</t>
  </si>
  <si>
    <t>R00087[l_im]</t>
  </si>
  <si>
    <t>1 C00002[l_im] + 1 C00001[l_im] -&gt; 1 C00020[l_im] + 1 C00013[l_im]</t>
  </si>
  <si>
    <t>R00127[l_im]</t>
  </si>
  <si>
    <t>1 C00002[l_im] + 1 C00020[l_im] -&gt; 2 C00008[l_im]</t>
  </si>
  <si>
    <t>#Photosynthesis reactions</t>
  </si>
  <si>
    <t>R300[l_t]</t>
  </si>
  <si>
    <t>ATPaseUCP</t>
  </si>
  <si>
    <t>1 C00080[l_t] -&gt; 1 C00080[l_c]</t>
  </si>
  <si>
    <t>R03817[l_t]</t>
  </si>
  <si>
    <t>#R0035tesi</t>
  </si>
  <si>
    <t>1 C00080[l_cl] -&gt;</t>
  </si>
  <si>
    <t>R301[l_t]</t>
  </si>
  <si>
    <t>R302[l_t]</t>
  </si>
  <si>
    <t>R303[l_t]</t>
  </si>
  <si>
    <t>#one carbon metabolism plus serine synthesis in mitochondria</t>
  </si>
  <si>
    <t>R00945[l_im]</t>
  </si>
  <si>
    <t>1 C00143[l_im] + 1 C00037[l_im] + 1 C00001[l_im] -&gt; 1 C00101[l_im] + C00065[l_im]</t>
  </si>
  <si>
    <t>R01221[l_im]</t>
  </si>
  <si>
    <t>1 C00037[l_im] + 1 C00101[l_im] + 1 C00003[l_im] -&gt; 1 C00143[l_im] + C00014[l_im] + 1 C00011[l_im] + 1 C00004[l_im] + 1 C00080[l_im]</t>
  </si>
  <si>
    <t>R07168[l_im]</t>
  </si>
  <si>
    <t>1 C00440[l_im] + 1 C00003[l_im] &lt;-&gt; 1 C00143[l_im] + 1 C00004[l_im] + 1 C00080[l_im]</t>
  </si>
  <si>
    <t>R01217[l_im]</t>
  </si>
  <si>
    <t>1 C00143[l_im] + 2 C00138[l_im] + 2 C00080[l_im] &lt;-&gt; 1 C00440[l_im] + 2 C00139[l_im]</t>
  </si>
  <si>
    <t>#Carbon fixation</t>
  </si>
  <si>
    <t>R00024[l_cl]</t>
  </si>
  <si>
    <t>R01512[l_cl]</t>
  </si>
  <si>
    <t>R01063[l_cl]</t>
  </si>
  <si>
    <t>R01015[l_cl]</t>
  </si>
  <si>
    <t>R01068[l_cl]</t>
  </si>
  <si>
    <t>R00762[l_cl]</t>
  </si>
  <si>
    <t>R01067[l_cl]</t>
  </si>
  <si>
    <t>R01829[l_cl]</t>
  </si>
  <si>
    <t>R01845[l_cl]</t>
  </si>
  <si>
    <t>R01641[l_cl]</t>
  </si>
  <si>
    <t>R01056[l_cl]</t>
  </si>
  <si>
    <t>R01529[l_cl]</t>
  </si>
  <si>
    <t>R01523[l_cl]</t>
  </si>
  <si>
    <t>#dicarboxylate metabolism</t>
  </si>
  <si>
    <t>R03140[l_c]</t>
  </si>
  <si>
    <t>1 C01182[l_c] + 1 C00007[l_c] &lt;-&gt; 1 C00197[l_c] + 1 C00988[l_c]</t>
  </si>
  <si>
    <t>R01334[l_c]</t>
  </si>
  <si>
    <t>1 C00988[l_c] + 1 C00001[l_c] &lt;-&gt; 1 C00160[l_c] + 1 C00009[l_c]</t>
  </si>
  <si>
    <t>R00475[l_c]</t>
  </si>
  <si>
    <t>1 C00160[l_c] + 1 C00007[l_c] -&gt; 1 C00048[l_c] + 1 C00027[l_c]</t>
  </si>
  <si>
    <t>R00351[l_c]</t>
  </si>
  <si>
    <t>1 C00158[l_c] + 1 C00010[l_c] &lt;-&gt; 1 C00024[l_c] + 1 C00001[l_c] + 1 C00036[l_c]</t>
  </si>
  <si>
    <t>R01325[l_c]</t>
  </si>
  <si>
    <t>1 C00158[l_c] &lt;-&gt; 1 C00417[l_c] + 1 C00001[l_c]</t>
  </si>
  <si>
    <t>R01900[l_c]</t>
  </si>
  <si>
    <t>1 C00311[l_c] &lt;-&gt; 1 C00417[l_c] + 1 C00001[l_c]</t>
  </si>
  <si>
    <t>R00479[l_c]</t>
  </si>
  <si>
    <t>1 C00311[l_c] -&gt; 1 C00042[l_c] + 1 C00048[l_c]</t>
  </si>
  <si>
    <t>R00372[l_c]</t>
  </si>
  <si>
    <t>1 C00037[l_c] + 1 C00026[l_c] &lt;- 1 C00048[l_c] + 1 C00025[l_c]</t>
  </si>
  <si>
    <t>R00588[l_c]</t>
  </si>
  <si>
    <t>1 C00065[l_c] + 1 C00048[l_c] -&gt; 1 C00168[l_c] + 1 C00037[l_c]</t>
  </si>
  <si>
    <t>R00253[l_c]</t>
  </si>
  <si>
    <t>1 C00002[l_c] + 1 C00025[l_c] + 1 C00014[l_c] -&gt; 1 C00008[l_c] + 1 C00009[l_c] + 1 C00064[l_c]</t>
  </si>
  <si>
    <t>R00021[l_c]</t>
  </si>
  <si>
    <t>2 C00025[l_c] + 2 C00139[l_c] &lt;- 1 C00064[l_c] + 1 C00026[l_c] + 2 C00138[l_c] + 2 C00080[l_c]</t>
  </si>
  <si>
    <t>R00113[l_c]</t>
  </si>
  <si>
    <t>1 C00027[l_c] + 1 C00005[l_c] + 1 C00080[l_c] -&gt; 1 C00006[l_c] + 2 C00001[l_c]</t>
  </si>
  <si>
    <t>#Nitrogen metabolism</t>
  </si>
  <si>
    <t>R00790[l_c]</t>
  </si>
  <si>
    <t>1 C00014[l_c] + 2 C00001[l_c] + 6 C00139[l_c] &lt;- 1 C00088[l_c] + 6 C00138[l_c] + 6 C00080[l_c]</t>
  </si>
  <si>
    <t>R00794[l_c]</t>
  </si>
  <si>
    <t>1 C00088[l_c] + 1 C00003[l_c] + 1 C00001[l_c] &lt;- 1 C00244[l_c] + 1 C00004[l_c] + 1 C00080[l_c]</t>
  </si>
  <si>
    <t>#sulfur metabolism</t>
  </si>
  <si>
    <t>R00529[l_c]</t>
  </si>
  <si>
    <t>1 C00002[l_c] + 1 C00059[l_c] -&gt; 1 C00013[l_c] + 1 C00224[l_c]</t>
  </si>
  <si>
    <t>R08553[l_c]</t>
  </si>
  <si>
    <t>R00859[l_c]</t>
  </si>
  <si>
    <t>R01288[l_c]</t>
  </si>
  <si>
    <t>R00782[l_c]</t>
  </si>
  <si>
    <t>R00009[l_c]</t>
  </si>
  <si>
    <t>2 C00027[l_c] -&gt; 1 C00007[l_c] + 2 C00001[l_c]</t>
  </si>
  <si>
    <t>R00533[l_c]</t>
  </si>
  <si>
    <t>#Pantothenate and CoA biosynthesis</t>
  </si>
  <si>
    <t>R00006[l_c]</t>
  </si>
  <si>
    <t>R03051[l_c]</t>
  </si>
  <si>
    <t>R01209[l_c]</t>
  </si>
  <si>
    <t>#starch and sucrose metabolism</t>
  </si>
  <si>
    <t>R00771[l_c]</t>
  </si>
  <si>
    <t>R08639[l_c]</t>
  </si>
  <si>
    <t>R00289[l_c]</t>
  </si>
  <si>
    <t>R00948[l_c]</t>
  </si>
  <si>
    <t>R00951[l_c]</t>
  </si>
  <si>
    <t>R02421[l_c]</t>
  </si>
  <si>
    <t>R02110[l_c]</t>
  </si>
  <si>
    <t>R02889[l_e]</t>
  </si>
  <si>
    <t>R00155[l_e]</t>
  </si>
  <si>
    <t>R00806[l_c]</t>
  </si>
  <si>
    <t>1 C00029[l_c] + 1 C00095[l_c] -&gt; 1 C00089[l_c] + 1 C00015[l_c]</t>
  </si>
  <si>
    <t>R00801[l_c]</t>
  </si>
  <si>
    <t>R05196[l_c]</t>
  </si>
  <si>
    <t>2 C00208[l_c] -&gt; 1 C00031[l_c] + 1 C00718[l_c]</t>
  </si>
  <si>
    <t>R01821[l_c]</t>
  </si>
  <si>
    <t>R00229[l_c]</t>
  </si>
  <si>
    <t>R00766[l_c]</t>
  </si>
  <si>
    <t>R11261[l_c]</t>
  </si>
  <si>
    <t>1 C00369[l_c] + 1 C00001[l_c] -&gt; 2 C01935[l_c]</t>
  </si>
  <si>
    <t>R11262[l_c]</t>
  </si>
  <si>
    <t>2 C01935[l_c] + 1 C00001[l_c] -&gt; 1 C00208[l_c]</t>
  </si>
  <si>
    <t>R00805[l_c]</t>
  </si>
  <si>
    <t>R00760[l_c]</t>
  </si>
  <si>
    <t>R00028[l_c]</t>
  </si>
  <si>
    <t>#Pyrimidine metabolism</t>
  </si>
  <si>
    <t>R10092[l_c]</t>
  </si>
  <si>
    <t>R00575[l_c]</t>
  </si>
  <si>
    <t>R01397[l_c]</t>
  </si>
  <si>
    <t>R01993[l_c]</t>
  </si>
  <si>
    <t>R01867[l_c]</t>
  </si>
  <si>
    <t>R01870[l_c]</t>
  </si>
  <si>
    <t>R00965[l_c]</t>
  </si>
  <si>
    <t>R00158[l_c]</t>
  </si>
  <si>
    <t>R00156[l_c]</t>
  </si>
  <si>
    <t>R00438[l_c]</t>
  </si>
  <si>
    <t>#Purine metabolism</t>
  </si>
  <si>
    <t>R04560[l_c]</t>
  </si>
  <si>
    <t>R00941[l_c]</t>
  </si>
  <si>
    <t>R01127[l_c]</t>
  </si>
  <si>
    <t>R01135[l_c]</t>
  </si>
  <si>
    <t>R01083[l_c]</t>
  </si>
  <si>
    <t>#R00122[l_c]</t>
  </si>
  <si>
    <t>1 C00020[l_c] + 1 C00009[l_c] &lt;- 1 C00008[l_c] + 1 C00001[l_c]</t>
  </si>
  <si>
    <t>R00127[l_c]</t>
  </si>
  <si>
    <t>1 C00002[l_c] + 1 C00020[l_c] -&gt; 2 C00008[l_c]</t>
  </si>
  <si>
    <t>R00181[l_c]</t>
  </si>
  <si>
    <t>1 C00020[l_c] + 1 C00001[l_c] -&gt; 1 C00130[l_c] + 1 C00014[l_c]</t>
  </si>
  <si>
    <t>#Glycolysis/gluconeogenesis</t>
  </si>
  <si>
    <t>R206[l_c]</t>
  </si>
  <si>
    <t>R207[l_c]</t>
  </si>
  <si>
    <t>R00802[l_c]</t>
  </si>
  <si>
    <t>1 C00221[l_c] + 1 C00267[l_c] &lt;- 1 C00089[l_c] + 1 C00001[l_c]</t>
  </si>
  <si>
    <t>R01600[l_c]</t>
  </si>
  <si>
    <t>R00959[l_c]</t>
  </si>
  <si>
    <t>R02740[l_c]</t>
  </si>
  <si>
    <t>R04780[l_c]</t>
  </si>
  <si>
    <t>R03321[l_c]</t>
  </si>
  <si>
    <t>R01070[l_c]</t>
  </si>
  <si>
    <t>R01015[l_c]</t>
  </si>
  <si>
    <t>R01058[l_c]</t>
  </si>
  <si>
    <t>R01518[l_c]</t>
  </si>
  <si>
    <t>R00658[l_c]</t>
  </si>
  <si>
    <t>R00341[l_c]</t>
  </si>
  <si>
    <t>R00200[l_c]</t>
  </si>
  <si>
    <t>1 C00008[l_c] + 1 C00074[l_c] &lt;- 1 C00002[l_c] + 1 C00022[l_c]</t>
  </si>
  <si>
    <t>R00014[l_c]</t>
  </si>
  <si>
    <t>R00755[l_c]</t>
  </si>
  <si>
    <t>R03270[l_c]</t>
  </si>
  <si>
    <t>R07618[l_c]</t>
  </si>
  <si>
    <t>R02569[l_c]</t>
  </si>
  <si>
    <t>R00710[l_c]</t>
  </si>
  <si>
    <t>R01196[l_c]</t>
  </si>
  <si>
    <t>R01061[l_c]</t>
  </si>
  <si>
    <t>R01512[l_c]</t>
  </si>
  <si>
    <t>#Pentose Phosphate pathway, PPP</t>
  </si>
  <si>
    <t>R01049[l_c]</t>
  </si>
  <si>
    <t>R01056[l_c]</t>
  </si>
  <si>
    <t>R01528[l_c]</t>
  </si>
  <si>
    <t>R02035[l_c]</t>
  </si>
  <si>
    <t>R02036[l_c]</t>
  </si>
  <si>
    <t>R02736[l_c]</t>
  </si>
  <si>
    <t>R05605[l_c]</t>
  </si>
  <si>
    <t>#Pyruvate metabolism</t>
  </si>
  <si>
    <t>R00228[l_c]</t>
  </si>
  <si>
    <t>R00342[l_c]</t>
  </si>
  <si>
    <t>#Miscellaneous reactions</t>
  </si>
  <si>
    <t>R00004_1[l_c]</t>
  </si>
  <si>
    <t>1 C00013[l_c] + 1 C00001[l_c] + 1 C00080[l_c] -&gt; 2 C00009[l_c] + 1 C00080[l_e]</t>
  </si>
  <si>
    <t>R00004_2[l_c]</t>
  </si>
  <si>
    <t>1 C00013[l_c] + 1 C00001[l_c] + 1 C00080[l_c] -&gt; 2 C00009[l_c] + 1 C00080[l_p]</t>
  </si>
  <si>
    <t>R00004[l_im]</t>
  </si>
  <si>
    <t>1 C00013[l_im] + 1 C00001[l_im] + 1 C00080[l_im] -&gt; 2 C00009[l_im] + 1 C00080[l_c]</t>
  </si>
  <si>
    <t>R08539[l_c]</t>
  </si>
  <si>
    <t>1 C00005[l_c] + 2 C00996[l_c] &lt;-&gt; 2 C00999[l_c] + 1 C00006[l_c]</t>
  </si>
  <si>
    <t>R00134[l_c]</t>
  </si>
  <si>
    <t>1 C00058[l_c] + 1 C00006[l_c] -&gt; 1 C00011[l_c] + 1 C00005[l_c] + 1 C00080[l_c]</t>
  </si>
  <si>
    <t>R01195[l_c]</t>
  </si>
  <si>
    <t>R01169[l_c]</t>
  </si>
  <si>
    <t>#carnitine-mediated transport of acetate</t>
  </si>
  <si>
    <t>R02496[l_c]</t>
  </si>
  <si>
    <t>1 C00024[l_c] + 1 C00487[l_c] -&gt; 1 C00010[l_c] + 1 C02571[l_c]</t>
  </si>
  <si>
    <t>R02496[l_im]</t>
  </si>
  <si>
    <t>1 C00024[l_im] + 1 C00487[l_im] &lt;- 1 C00010[l_im] + 1 C02571[l_im]</t>
  </si>
  <si>
    <t>#Pentose and Glucuronate interconversion</t>
  </si>
  <si>
    <t>R01529[l_c]</t>
  </si>
  <si>
    <t>R01639[l_c]</t>
  </si>
  <si>
    <t>R01432[l_c]</t>
  </si>
  <si>
    <t>#Oxydative phosphorylation</t>
  </si>
  <si>
    <t>R200[l_im]</t>
  </si>
  <si>
    <t>R201[l_im]</t>
  </si>
  <si>
    <t>1 C00399[l_im] + 2 C05359[l_im] + 6 C00080[l_im] -&gt; 1 C00390[l_im] + 4 C00080[l_om]</t>
  </si>
  <si>
    <t>R202[l_im]</t>
  </si>
  <si>
    <t>2 C00080[l_im] + 1 C00390[l_im] -&gt; 4 C00080[l_om] + 1 C00399[l_im] + 2 C05359[l_im]</t>
  </si>
  <si>
    <t>R203[l_im]</t>
  </si>
  <si>
    <t>1 C00007[l_im] + 8 C00080[l_im] + 4 C05359[l_im] -&gt; 2 C00001[l_im] + 4 C00080[l_om]</t>
  </si>
  <si>
    <t>R204[l_im]</t>
  </si>
  <si>
    <t>R02164[l_im]</t>
  </si>
  <si>
    <t>1 C15602[l_im] + 1 C00042[l_im] -&gt; 1 C15603[l_im] + 1 C00122[l_im]</t>
  </si>
  <si>
    <t>R07358[l_im]</t>
  </si>
  <si>
    <t>1 C00004[l_im] + 1 C00080[l_im] + 1 C15602[l_im] &lt;-&gt; 1 C00003[l_im] + 1 C15603[l_im]</t>
  </si>
  <si>
    <t>#R02163[l_im]</t>
  </si>
  <si>
    <t>1 C00390[l_im] + 1 C00003[l_im] &lt;-&gt; 1 C00399[l_im] + 1 C00004[l_im] + 1 C00080[l_im]</t>
  </si>
  <si>
    <t>#Pentose phosphate pathway</t>
  </si>
  <si>
    <t>R01049[l_p]</t>
  </si>
  <si>
    <t>R01056[l_p]</t>
  </si>
  <si>
    <t>R01528[l_p]</t>
  </si>
  <si>
    <t>R02035[l_p]</t>
  </si>
  <si>
    <t>R02036[l_p]</t>
  </si>
  <si>
    <t>R02736[l_p]</t>
  </si>
  <si>
    <t>R05605[l_p]</t>
  </si>
  <si>
    <t>R01058[l_p]</t>
  </si>
  <si>
    <t>R01070[l_p]</t>
  </si>
  <si>
    <t>R04780[l_p]</t>
  </si>
  <si>
    <t>R02740[l_p]</t>
  </si>
  <si>
    <t>R02739[l_p]</t>
  </si>
  <si>
    <t>R10860[l_p]</t>
  </si>
  <si>
    <t>#Alanine, Aspartate and glutamine metabolism</t>
  </si>
  <si>
    <t>R00578[l_p]</t>
  </si>
  <si>
    <t>R00355[l_p]</t>
  </si>
  <si>
    <t>R10092[l_p]</t>
  </si>
  <si>
    <t>R00575[l_p]</t>
  </si>
  <si>
    <t>R00253[l_p]</t>
  </si>
  <si>
    <t>R00248[l_p]</t>
  </si>
  <si>
    <t>R00258[l_p]</t>
  </si>
  <si>
    <t>R00397[l_p]</t>
  </si>
  <si>
    <t>1 C00049[l_p] -&gt; 1 C00041[l_p] + 1 C00011[l_p]</t>
  </si>
  <si>
    <t>R00707[l_p]</t>
  </si>
  <si>
    <t>#Glycine, Serine, and Threonine metabolism</t>
  </si>
  <si>
    <t>R01513[l_p]</t>
  </si>
  <si>
    <t>R04173[l_p]</t>
  </si>
  <si>
    <t>R00582[l_p]</t>
  </si>
  <si>
    <t>R00945[l_p]</t>
  </si>
  <si>
    <t>R01226[l_p]</t>
  </si>
  <si>
    <t>R01216[l_p]</t>
  </si>
  <si>
    <t>R00602[l_p]</t>
  </si>
  <si>
    <t>R00604[l_p]</t>
  </si>
  <si>
    <t>R00519[l_p]</t>
  </si>
  <si>
    <t>1 C00058[l_p] + 1 C00003[l_p] -&gt; 1 C00080[l_p] + 1 C00011[l_p] + 1 C00004[l_p]</t>
  </si>
  <si>
    <t>R00009[l_p]</t>
  </si>
  <si>
    <t>R03425[l_p]</t>
  </si>
  <si>
    <t>R04125[l_p]</t>
  </si>
  <si>
    <t>R03815[l_p]</t>
  </si>
  <si>
    <t>R00751[l_p]</t>
  </si>
  <si>
    <t>#Phenylalanin, Tryptophan, and Tyrosine biosynthesis</t>
  </si>
  <si>
    <t>R01067[l_p]</t>
  </si>
  <si>
    <t>R01826[l_p]</t>
  </si>
  <si>
    <t>R03083[l_p]</t>
  </si>
  <si>
    <t>R03084[l_p]</t>
  </si>
  <si>
    <t>R02413[l_p]</t>
  </si>
  <si>
    <t>R02412[l_p]</t>
  </si>
  <si>
    <t>R03460[l_p]</t>
  </si>
  <si>
    <t>R01714[l_p]</t>
  </si>
  <si>
    <t>R01715[l_p]</t>
  </si>
  <si>
    <t>R01731[l_p]</t>
  </si>
  <si>
    <t>R00691[l_p]</t>
  </si>
  <si>
    <t>R00733[l_p]</t>
  </si>
  <si>
    <t>R00985[l_p]</t>
  </si>
  <si>
    <t>R01073[l_p]</t>
  </si>
  <si>
    <t>R03509[l_p]</t>
  </si>
  <si>
    <t>R03508[l_p]</t>
  </si>
  <si>
    <t>1 C01302[l_p] -&gt; 1 C03506[l_p] + 1 C00011[l_p] + 1 C00001[l_p]</t>
  </si>
  <si>
    <t>R02722[l_p]</t>
  </si>
  <si>
    <t>#Valine, Leucine, and Isoleucine biosynthesis</t>
  </si>
  <si>
    <t>R00996[l_p]</t>
  </si>
  <si>
    <t>R08648[l_p]</t>
  </si>
  <si>
    <t>R05069[l_p]</t>
  </si>
  <si>
    <t>R05068[l_p]</t>
  </si>
  <si>
    <t>R05070[l_p]</t>
  </si>
  <si>
    <t>R02199[l_p]</t>
  </si>
  <si>
    <t>R00226[l_p]</t>
  </si>
  <si>
    <t>R05071[l_p]</t>
  </si>
  <si>
    <t>R04440[l_p]</t>
  </si>
  <si>
    <t>R04441[l_p]</t>
  </si>
  <si>
    <t>R01214[l_p]</t>
  </si>
  <si>
    <t>R01213[l_p]</t>
  </si>
  <si>
    <t>R03968[l_p]</t>
  </si>
  <si>
    <t>R04001[l_p]</t>
  </si>
  <si>
    <t>R04426[l_p]</t>
  </si>
  <si>
    <t>R01652[l_p]</t>
  </si>
  <si>
    <t>1 C04236[l_p] -&gt; 1 C00233[l_p] + 1 C00011[l_p]</t>
  </si>
  <si>
    <t>R01090[l_p]</t>
  </si>
  <si>
    <t>#Lysine biosynthesis</t>
  </si>
  <si>
    <t>R00271[l_p]</t>
  </si>
  <si>
    <t>R03444[l_p]</t>
  </si>
  <si>
    <t>R04371[l_p]</t>
  </si>
  <si>
    <t>R01934[l_p]</t>
  </si>
  <si>
    <t>1 C05662[l_p] + 1 C00003[l_p] -&gt; 1 C00322[l_p] + 1 C00011[l_p] + 1 C00004[l_p] + 1 C00080[l_p]</t>
  </si>
  <si>
    <t>R01939[l_p]</t>
  </si>
  <si>
    <t>R03098[l_p]</t>
  </si>
  <si>
    <t>R04863[l_p]</t>
  </si>
  <si>
    <t>R04390[l_p]</t>
  </si>
  <si>
    <t>R02315[l_p]</t>
  </si>
  <si>
    <t>R00715[l_p]</t>
  </si>
  <si>
    <t>#Histidine metabolism</t>
  </si>
  <si>
    <t>R01071[l_p]</t>
  </si>
  <si>
    <t>R04035[l_p]</t>
  </si>
  <si>
    <t>R04037[l_p]</t>
  </si>
  <si>
    <t>R04640[l_p]</t>
  </si>
  <si>
    <t>R04558[l_p]</t>
  </si>
  <si>
    <t>R03457[l_p]</t>
  </si>
  <si>
    <t>R03243[l_p]</t>
  </si>
  <si>
    <t>R03013[l_p]</t>
  </si>
  <si>
    <t>R03012[l_p]</t>
  </si>
  <si>
    <t>R01163[l_p]</t>
  </si>
  <si>
    <t>#reactions for starch storage in plasmid</t>
  </si>
  <si>
    <t>R02421[l_p]</t>
  </si>
  <si>
    <t>R02110[l_p]</t>
  </si>
  <si>
    <t>R02111[l_p]</t>
  </si>
  <si>
    <t>#cysteine and methionine metabolism</t>
  </si>
  <si>
    <t>R00650[l_p]</t>
  </si>
  <si>
    <t>R10404[l_p]</t>
  </si>
  <si>
    <t>R00999[l_p]</t>
  </si>
  <si>
    <t>#arginine biosynthesis</t>
  </si>
  <si>
    <t>R01398[l_p]</t>
  </si>
  <si>
    <t>R01954[l_p]</t>
  </si>
  <si>
    <t>R01086[l_p]</t>
  </si>
  <si>
    <t>R00551[l_p]</t>
  </si>
  <si>
    <t>R00131[l_p]</t>
  </si>
  <si>
    <t>1 C00086[l_p] + 1 C00001[l_p] -&gt; 1 C00011[l_p] + 2 C00014[l_p]</t>
  </si>
  <si>
    <t>#Arginine and poline metabolism</t>
  </si>
  <si>
    <t>R00667[l_p]</t>
  </si>
  <si>
    <t>R00245[l_p]</t>
  </si>
  <si>
    <t>R01248[l_p]</t>
  </si>
  <si>
    <t>R00004[l_p]</t>
  </si>
  <si>
    <t>1 C00013[l_p] + 1 C00001[l_p] + 1 C00080[l_p] -&gt; 2 C00009[l_p] + 1 C00080[l_c]</t>
  </si>
  <si>
    <t>#R00122[l_p]</t>
  </si>
  <si>
    <t>1 C00020[l_p] + 1 C00009[l_p] &lt;- 1 C00008[l_p] + 1 C00001[l_p]</t>
  </si>
  <si>
    <t>R00127[l_p]</t>
  </si>
  <si>
    <t>1 C00002[l_p] + 1 C00020[l_p] -&gt; 2 C00008[l_p]</t>
  </si>
  <si>
    <t>#starch metabolism</t>
  </si>
  <si>
    <t>R11261[l_cl]</t>
  </si>
  <si>
    <t>1 C00369[l_cl] + 1 C00001[l_cl] &lt;-&gt; 2 C01935[l_cl]</t>
  </si>
  <si>
    <t>R11262[l_cl]</t>
  </si>
  <si>
    <t>2 C01935[l_cl] + 1 C00001[l_cl] &lt;-&gt; 1 C00208[l_cl]</t>
  </si>
  <si>
    <t>R02112[l_cl]</t>
  </si>
  <si>
    <t>2 C00369[l_cl] + 1 C00001[l_cl] -&gt; 1 C00721[l_cl] + 1 C00208[l_cl]</t>
  </si>
  <si>
    <t>R01791[l_cl]</t>
  </si>
  <si>
    <t>1 C00721[l_cl] + 1 C00001[l_cl] &lt;-&gt; 2 C00031[l_cl]</t>
  </si>
  <si>
    <t>R00028[l_cl]</t>
  </si>
  <si>
    <t>1 C00208[l_cl] + 1 C00001[l_cl] &lt;-&gt; 2 C00031[l_cl]</t>
  </si>
  <si>
    <t>#unsaturated fatty acid biosynthesis</t>
  </si>
  <si>
    <t>R08178[l_c]</t>
  </si>
  <si>
    <t>R08177[l_c]</t>
  </si>
  <si>
    <t>R11043[l_c]</t>
  </si>
  <si>
    <t>R12205[l_c]</t>
  </si>
  <si>
    <t>R00100[l_c]</t>
  </si>
  <si>
    <t>R01274[l_c]</t>
  </si>
  <si>
    <t>R08174[l_c]</t>
  </si>
  <si>
    <t>R08184[l_c]</t>
  </si>
  <si>
    <t>R08176[l_c]</t>
  </si>
  <si>
    <t>R08186[l_c]</t>
  </si>
  <si>
    <t>R08187[l_c]</t>
  </si>
  <si>
    <t>R07758[l_c]</t>
  </si>
  <si>
    <t>1 C00083[l_c] + 1 C00154[l_c] -&gt; 1 C16216[l_c] + 1 C00010[l_c] + 1 C00011[l_c]</t>
  </si>
  <si>
    <t>R07759[l_c]</t>
  </si>
  <si>
    <t>R07760[l_c]</t>
  </si>
  <si>
    <t>R07761[l_c]</t>
  </si>
  <si>
    <t>R12048[l_c]</t>
  </si>
  <si>
    <t>R02224[l_c]</t>
  </si>
  <si>
    <t>1 C00412[l_c] + 1 C00083[l_c] + 2 C00005[l_c] + 2 C00080[l_c] -&gt; 1 C02041[l_c] + 1 C00011[l_c] + 2 C00006[l_c] + 1 C00010[l_c] + 1 C00001[l_c]</t>
  </si>
  <si>
    <t>R10825-8_1[l_c]</t>
  </si>
  <si>
    <t>1 C02041[l_c] + 1 C00083[l_c] + 2 C00005[l_c] + 2 C00080[l_c] -&gt; 1 C16528[l_c] + 1 C00011[l_c] + 2 C00006[l_c] + 1 C00010[l_c] + 1 C00001[l_c]</t>
  </si>
  <si>
    <t>R10825-8_2[l_c]</t>
  </si>
  <si>
    <t>1 C00510[l_c] + 1 C00083[l_c] + 2 C00005[l_c] + 2 C00080[l_c] -&gt; 1 C16530[l_c] + 1 C00011[l_c] + 2 C00006[l_c] + 1 C00010[l_c] + 1 C00001[l_c]</t>
  </si>
  <si>
    <t>R10825-8_3[l_c]</t>
  </si>
  <si>
    <t>1 C16530[l_c] + 1 C00083[l_c] + 2 C00005[l_c] + 2 C00080[l_c] -&gt; 1 C16531[l_c] + 1 C00011[l_c] + 2 C00006[l_c] + 1 C00010[l_c] + 1 C00001[l_c]</t>
  </si>
  <si>
    <t>#fatty acid degredation pathway</t>
  </si>
  <si>
    <t>R01279[l_c]</t>
  </si>
  <si>
    <t>R04738[l_c]</t>
  </si>
  <si>
    <t>R04737[l_c]</t>
  </si>
  <si>
    <t>R03991[l_c]</t>
  </si>
  <si>
    <t>R03990[l_c]</t>
  </si>
  <si>
    <t>R04740[l_c]</t>
  </si>
  <si>
    <t>R04739[l_c]</t>
  </si>
  <si>
    <t>R03858[l_c]</t>
  </si>
  <si>
    <t>R03857[l_c]</t>
  </si>
  <si>
    <t>R04170[l_c]</t>
  </si>
  <si>
    <t>R04741[l_c]</t>
  </si>
  <si>
    <t>R04742[l_c]</t>
  </si>
  <si>
    <t>R04754[l_c]</t>
  </si>
  <si>
    <t>R04744[l_c]</t>
  </si>
  <si>
    <t>R04743[l_c]</t>
  </si>
  <si>
    <t>R03778[l_c]</t>
  </si>
  <si>
    <t>R03777[l_c]</t>
  </si>
  <si>
    <t>R04746[l_c]</t>
  </si>
  <si>
    <t>R04745[l_c]</t>
  </si>
  <si>
    <t>R04747[l_c]</t>
  </si>
  <si>
    <t>R04751[l_c]</t>
  </si>
  <si>
    <t>R04749[l_c]</t>
  </si>
  <si>
    <t>R04748[l_c]</t>
  </si>
  <si>
    <t>R01177[l_c]</t>
  </si>
  <si>
    <t>R01175[l_c]</t>
  </si>
  <si>
    <t>R03026[l_c]</t>
  </si>
  <si>
    <t>R01975[l_c]</t>
  </si>
  <si>
    <t>R00238[l_c]</t>
  </si>
  <si>
    <t>R00742[l_c]</t>
  </si>
  <si>
    <t>1 C00002[l_c] + 1 C00024[l_c] + 1 C00288[l_c] + 1 C00080[l_c] &lt;-&gt; 1 C00008[l_c] + 1 C00009[l_c] + 1 C00083[l_c]</t>
  </si>
  <si>
    <t>#list of transport and exchange reactions in the model</t>
  </si>
  <si>
    <t>R001t[l]</t>
  </si>
  <si>
    <t>R991t[l]</t>
  </si>
  <si>
    <t>1 C00002[l_cl] + 1 C00008[l_c] -&gt; 1 C00002[l_c] + 1 C00008[l_cl]</t>
  </si>
  <si>
    <t>R992t[l]</t>
  </si>
  <si>
    <t>R002t[l]</t>
  </si>
  <si>
    <t>R003t[l]</t>
  </si>
  <si>
    <t>R004t[l]</t>
  </si>
  <si>
    <t>R005t[l]</t>
  </si>
  <si>
    <t>R006t[l]</t>
  </si>
  <si>
    <t>R007t[l]</t>
  </si>
  <si>
    <t>R008t[l]</t>
  </si>
  <si>
    <t>#R015t[l]</t>
  </si>
  <si>
    <t>R016t[l]</t>
  </si>
  <si>
    <t>1 C00037[l_p] + 1 C00080[l_c] -&gt; 1 C00037[l_c] + 1 C00080[l_p]</t>
  </si>
  <si>
    <t>R200t[l]</t>
  </si>
  <si>
    <t>1 C00037[l_om] + 1 C00080[l_om] &lt;- 1 C00037[l_c] + 1 C00080[l_c]</t>
  </si>
  <si>
    <t>R201t[l]</t>
  </si>
  <si>
    <t>1 C00037[l_im] + 1 C00080[l_im] &lt;- 1 C00037[l_om] + 1 C00080[l_om]</t>
  </si>
  <si>
    <t>R202t[l]</t>
  </si>
  <si>
    <t>1 C00065[l_om] + 1 C00080[l_om] -&gt; 1 C00065[l_c] + 1 C00080[l_c]</t>
  </si>
  <si>
    <t>R203t[l]</t>
  </si>
  <si>
    <t>1 C00065[l_im] + 1 C00080[l_om] -&gt; 1 C00065[l_om] + 1 C00080[l_im]</t>
  </si>
  <si>
    <t>R017t[l]</t>
  </si>
  <si>
    <t>R018t[l]</t>
  </si>
  <si>
    <t>R019t[l]</t>
  </si>
  <si>
    <t>R020t[l]</t>
  </si>
  <si>
    <t>1 C00022[l_c] + 1 C00080[l_c] &lt;-&gt; 1 C00022[l_om] + 1 C00080[l_om]</t>
  </si>
  <si>
    <t>R021t[l]</t>
  </si>
  <si>
    <t>1 C00022[l_om] + 1 C00080[l_om] &lt;-&gt; 1 C00022[l_im] + 1 C00080[l_im]</t>
  </si>
  <si>
    <t>R022t[l]</t>
  </si>
  <si>
    <t>1 C00036[l_c] + 1 C00149[l_om] -&gt; 1 C00036[l_om] + 1 C00149[l_c]</t>
  </si>
  <si>
    <t>R023t[l]</t>
  </si>
  <si>
    <t>1 C00036[l_om] + 1 C00149[l_im] -&gt; 1 C00036[l_im] + 1 C00149[l_om]</t>
  </si>
  <si>
    <t>R024t[l]</t>
  </si>
  <si>
    <t>1 C00001[l_c] &lt;-&gt; 1 C00001[l_om]</t>
  </si>
  <si>
    <t>R025t[l]</t>
  </si>
  <si>
    <t>1 C00001[l_om] &lt;-&gt; 1 C00001[l_im]</t>
  </si>
  <si>
    <t>R026t[l]</t>
  </si>
  <si>
    <t>1 C00009[l_c] + 1 C00080[l_c] -&gt; 1 C00009[l_om] + 1 C00080[l_om]</t>
  </si>
  <si>
    <t>R027t[l]</t>
  </si>
  <si>
    <t>1 C00009[l_om] + 1 C00080[l_om] -&gt; 1 C00009[l_im] + 1 C00080[l_im]</t>
  </si>
  <si>
    <t>R030t[l]</t>
  </si>
  <si>
    <t>1 C00149[l_im] + 1 C00042[l_om] -&gt; 1 C00149[l_om] + 1 C00042[l_im]</t>
  </si>
  <si>
    <t>R031t[l]</t>
  </si>
  <si>
    <t>1 C00149[l_om] + 1 C00042[l_c] -&gt; 1 C00149[l_c] + 1 C00042[l_om]</t>
  </si>
  <si>
    <t>R034t[l]</t>
  </si>
  <si>
    <t>1 C00049[l_p] + 1 C00080[l_c] &lt;-&gt; 1 C00049[l_c] + 1 C00080[l_p]</t>
  </si>
  <si>
    <t>R035t[l]</t>
  </si>
  <si>
    <t>R036t[l]</t>
  </si>
  <si>
    <t>1 C00080[l_c] + 1 C00089[l_c] &lt;-&gt; 1 C00080[l_e] + 1 C00089[l_e]</t>
  </si>
  <si>
    <t>R037t[l]</t>
  </si>
  <si>
    <t>R038t[l]</t>
  </si>
  <si>
    <t>R039t[l]</t>
  </si>
  <si>
    <t>R041t[l]</t>
  </si>
  <si>
    <t>1 C00244[l_e] + 1 C00080[l_e] &lt;-&gt; 1 C00244[l_c] + 1 C00080[l_c]</t>
  </si>
  <si>
    <t>R042t[l]</t>
  </si>
  <si>
    <t>1 C00244[l_c] + 1 C00080[l_c] &lt;-&gt; 1 C00244[l_p] + 1 C00080[l_p]</t>
  </si>
  <si>
    <t>R043t[l]</t>
  </si>
  <si>
    <t>R044t[l]</t>
  </si>
  <si>
    <t>R045t[l]</t>
  </si>
  <si>
    <t>R046t[l]</t>
  </si>
  <si>
    <t>R047t[l]</t>
  </si>
  <si>
    <t>R048t[l]</t>
  </si>
  <si>
    <t>R051t[l]</t>
  </si>
  <si>
    <t>R052t[l]</t>
  </si>
  <si>
    <t>R053t[l]</t>
  </si>
  <si>
    <t>R054t[l]</t>
  </si>
  <si>
    <t>R057t[l]</t>
  </si>
  <si>
    <t>R060t[l]</t>
  </si>
  <si>
    <t>R061t[l]</t>
  </si>
  <si>
    <t>R062t[l]</t>
  </si>
  <si>
    <t>R063t[l]</t>
  </si>
  <si>
    <t>R064t[l]</t>
  </si>
  <si>
    <t>R065t[l]</t>
  </si>
  <si>
    <t>R066t[l]</t>
  </si>
  <si>
    <t>R067t[l]</t>
  </si>
  <si>
    <t>R068t[l]</t>
  </si>
  <si>
    <t>R069t[l]</t>
  </si>
  <si>
    <t>R070t[l]</t>
  </si>
  <si>
    <t>R071t[l]</t>
  </si>
  <si>
    <t>R072t[l]</t>
  </si>
  <si>
    <t>R073t[l]</t>
  </si>
  <si>
    <t>R074t[l]</t>
  </si>
  <si>
    <t>R075t[l]</t>
  </si>
  <si>
    <t>R076t[l]</t>
  </si>
  <si>
    <t>R077t[l]</t>
  </si>
  <si>
    <t>R079t[l]</t>
  </si>
  <si>
    <t>R080t[l]</t>
  </si>
  <si>
    <t>R081t[l]</t>
  </si>
  <si>
    <t>R082t[l]</t>
  </si>
  <si>
    <t>R083t[l]</t>
  </si>
  <si>
    <t>R084t[l]</t>
  </si>
  <si>
    <t>R085t[l]</t>
  </si>
  <si>
    <t>R086t[l]</t>
  </si>
  <si>
    <t>1 C00002[l_c] + 1 C00008[l_p] &lt;-&gt; 1 C00002[l_p] + 1 C00008[l_c]</t>
  </si>
  <si>
    <t>R088t[l]</t>
  </si>
  <si>
    <t>R089t[l]</t>
  </si>
  <si>
    <t>R090t[l]</t>
  </si>
  <si>
    <t>R091t[l]</t>
  </si>
  <si>
    <t>3 C00080[l_c] + 1 C00002[l_c] + 1 C00001[l_c] -&gt; 3 C00080[l_e] + 1 C00008[l_c] + 1 C00009[l_c]</t>
  </si>
  <si>
    <t>R092t[l]</t>
  </si>
  <si>
    <t>R093t[l]</t>
  </si>
  <si>
    <t>R094t[l]</t>
  </si>
  <si>
    <t>R095t[l]</t>
  </si>
  <si>
    <t>R096t[l]</t>
  </si>
  <si>
    <t>R098t[l]</t>
  </si>
  <si>
    <t>R099t[l]</t>
  </si>
  <si>
    <t>R102t[l]</t>
  </si>
  <si>
    <t>R103t[l]</t>
  </si>
  <si>
    <t>1 C00009[l_c] + 1 C00080[l_c] &lt;-&gt; 1 C00009[l_cl] + 1 C00080[l_cl]</t>
  </si>
  <si>
    <t>R104t[l]</t>
  </si>
  <si>
    <t>R105t[l]</t>
  </si>
  <si>
    <t>R106t[l]</t>
  </si>
  <si>
    <t>R107t[l]</t>
  </si>
  <si>
    <t>1 C00026[l_im] + 1 C00158[l_om] &lt;-&gt; 1 C00026[l_om] + 1 C00158[l_im]</t>
  </si>
  <si>
    <t>R108t[l]</t>
  </si>
  <si>
    <t>1 C00026[l_om] + 1 C00158[l_c] &lt;-&gt; 1 C00026[l_c] + 1 C00158[l_om]</t>
  </si>
  <si>
    <t>R109t[l]</t>
  </si>
  <si>
    <t>R110t[l]</t>
  </si>
  <si>
    <t>R111t[l]</t>
  </si>
  <si>
    <t>R112t[l]</t>
  </si>
  <si>
    <t>R113t[l]</t>
  </si>
  <si>
    <t>R114t[l]</t>
  </si>
  <si>
    <t>R115t[l]</t>
  </si>
  <si>
    <t>R116t[l]</t>
  </si>
  <si>
    <t>R117t[l]</t>
  </si>
  <si>
    <t>R118t[l]</t>
  </si>
  <si>
    <t>R119t[l]</t>
  </si>
  <si>
    <t>R120t[l]</t>
  </si>
  <si>
    <t>R121t[l]</t>
  </si>
  <si>
    <t>1 C00122[l_p] + 1 C00042[l_c] &lt;-&gt; 1 C00122[l_c] + 1 C00042[l_p]</t>
  </si>
  <si>
    <t>R122t[l]</t>
  </si>
  <si>
    <t>1 C00122[l_c] + 1 C00042[l_om] &lt;-&gt; 1 C00122[l_om] + 1 C00042[l_c]</t>
  </si>
  <si>
    <t>R123t[l]</t>
  </si>
  <si>
    <t xml:space="preserve">1 C00122[l_om] + 1 C00042[l_im] &lt;-&gt; 1 C00122[l_im] + 1 C00042[l_om] </t>
  </si>
  <si>
    <t>R124t[l]</t>
  </si>
  <si>
    <t>R125t[l]</t>
  </si>
  <si>
    <t>R126t[l]</t>
  </si>
  <si>
    <t>R127t[l]</t>
  </si>
  <si>
    <t>R128t[l]</t>
  </si>
  <si>
    <t>R129t[l]</t>
  </si>
  <si>
    <t>R130t[l]</t>
  </si>
  <si>
    <t>R131t[l]</t>
  </si>
  <si>
    <t>1 C00007[l_p] &lt;-&gt; 1 C00007[l_c]</t>
  </si>
  <si>
    <t>R132t[l]</t>
  </si>
  <si>
    <t>R133t[l]</t>
  </si>
  <si>
    <t>R134t[l]</t>
  </si>
  <si>
    <t>R135t[l]</t>
  </si>
  <si>
    <t>R136t[l]</t>
  </si>
  <si>
    <t>R137t[l]</t>
  </si>
  <si>
    <t>R138t[l]</t>
  </si>
  <si>
    <t>R139t[l]</t>
  </si>
  <si>
    <t>R140t[l]</t>
  </si>
  <si>
    <t>R141t[l]</t>
  </si>
  <si>
    <t>R142t[l]</t>
  </si>
  <si>
    <t>R143t[l]</t>
  </si>
  <si>
    <t>R144t[l]</t>
  </si>
  <si>
    <t>R145t[l]</t>
  </si>
  <si>
    <t>R146t[l]</t>
  </si>
  <si>
    <t>R147t[l]</t>
  </si>
  <si>
    <t>R148t[l]</t>
  </si>
  <si>
    <t>R149t[l]</t>
  </si>
  <si>
    <t>R900t[l]</t>
  </si>
  <si>
    <t>1 C02571[l_c] + 1 C00487[l_om] -&gt; 1 C02571[l_om] + 1 C00487[l_c]</t>
  </si>
  <si>
    <t>R901t[l]</t>
  </si>
  <si>
    <t>1 C02571[l_om] + 1 C00487[l_im] -&gt; 1 C02571[l_im] + 1 C00487[l_om]</t>
  </si>
  <si>
    <t>R151si[l]</t>
  </si>
  <si>
    <t>1 C00369[l_cl] &lt;-&gt;</t>
  </si>
  <si>
    <t>R152si[l]</t>
  </si>
  <si>
    <t xml:space="preserve">1 C00369[l_p] &lt;-&gt; </t>
  </si>
  <si>
    <t>R154si[l]</t>
  </si>
  <si>
    <t>R156ex[l]</t>
  </si>
  <si>
    <t>1 C00064[l_e] &lt;-&gt;</t>
  </si>
  <si>
    <t>R157ex[l]</t>
  </si>
  <si>
    <t>1 C00244[l_e] &lt;-</t>
  </si>
  <si>
    <t>R158ex[l]</t>
  </si>
  <si>
    <t>R159ex[l]</t>
  </si>
  <si>
    <t>R160ex[l]</t>
  </si>
  <si>
    <t>R161ex[l]</t>
  </si>
  <si>
    <t>R162ex[l]</t>
  </si>
  <si>
    <t>R163ex[l]</t>
  </si>
  <si>
    <t>R164ex[l]</t>
  </si>
  <si>
    <t>R165ex[l]</t>
  </si>
  <si>
    <t>R166ex[l]</t>
  </si>
  <si>
    <t>R167ex[l]</t>
  </si>
  <si>
    <t>R168ex[l]</t>
  </si>
  <si>
    <t>R169ex[l]</t>
  </si>
  <si>
    <t>R170ex[l]</t>
  </si>
  <si>
    <t>R171ex[l]</t>
  </si>
  <si>
    <t>R172ex[l]</t>
  </si>
  <si>
    <t>R173ex[l]</t>
  </si>
  <si>
    <t>R174ex[l]</t>
  </si>
  <si>
    <t>1 C00049[l_e] &lt;-&gt;</t>
  </si>
  <si>
    <t>R175ex[l]</t>
  </si>
  <si>
    <t>R176ex[l]</t>
  </si>
  <si>
    <t>R177ex[l]</t>
  </si>
  <si>
    <t>R178ex[l]</t>
  </si>
  <si>
    <t>R179ex[l]</t>
  </si>
  <si>
    <t>R180ex[l]</t>
  </si>
  <si>
    <t>R181ex[l]</t>
  </si>
  <si>
    <t>R182ex[l]</t>
  </si>
  <si>
    <t>R183ex[l]</t>
  </si>
  <si>
    <t>R184ex[l]</t>
  </si>
  <si>
    <t>R185ex[l]</t>
  </si>
  <si>
    <t>R186ex[l]</t>
  </si>
  <si>
    <t>R187ex[l]</t>
  </si>
  <si>
    <t>R188ex[l]</t>
  </si>
  <si>
    <t>#uptake reactions just used when an embryo and using seed stores</t>
  </si>
  <si>
    <t>R189ex[l]</t>
  </si>
  <si>
    <t>R190ex[l]</t>
  </si>
  <si>
    <t>1 C00041[l_e] &lt;-</t>
  </si>
  <si>
    <t>R191ex[l]</t>
  </si>
  <si>
    <t>R192ex[l]</t>
  </si>
  <si>
    <t>R193ex[l]</t>
  </si>
  <si>
    <t>R194ex[l]</t>
  </si>
  <si>
    <t>R195ex[l]</t>
  </si>
  <si>
    <t>R196ex[l]</t>
  </si>
  <si>
    <t>R197ex[l]</t>
  </si>
  <si>
    <t>R198ex[l]</t>
  </si>
  <si>
    <t>R199ex[l]</t>
  </si>
  <si>
    <t>R200ex[l]</t>
  </si>
  <si>
    <t>R201ex[l]</t>
  </si>
  <si>
    <t>R202ex[l]</t>
  </si>
  <si>
    <t>R203ex[l]</t>
  </si>
  <si>
    <t>R204ex[l]</t>
  </si>
  <si>
    <t>R205ex[l]</t>
  </si>
  <si>
    <t>R206ex[l]</t>
  </si>
  <si>
    <t>R207ex[l]</t>
  </si>
  <si>
    <t xml:space="preserve">#biomass reactions </t>
  </si>
  <si>
    <t xml:space="preserve">0.043348791 C00089[r_c] + 0.039812181 C00031[r_c] + 0.045888777 C00095[r_c] + 0.005933831 C00369[r_c] + 0.005933831 C00369[r_p] + 5.13683581 C00760[r_e] + 30 C00001[r_c] + 30 C00002[r_c] &lt;-&gt; 1 RootBiomass[r_c] + 30 C00008[r_c] + 30 C00009[r_c] </t>
  </si>
  <si>
    <t xml:space="preserve">0.043348791 C00089[r_c] + 0.039812181 C00031[r_c] + 0.045888777 C00095[r_c] + 0.005933831 C00369[r_c] + 0.005933831 C00369[r_p] + 5.13683581 C00760[r_e] + 30 C00001[r_c] + 30 C00002[r_c] -&gt; 30 C00008[r_c] + 30 C00009[r_c] </t>
  </si>
  <si>
    <t>0.043348791 C00089[r_c] + 0.039812181 C00031[r_c] + 0.045888777 C00095[r_c] + 0.005933831 C00369[r_c] + 0.005933831 C00369[r_p] + 5.13683581 C00760[r_e] + 30 C00001[r_c] + 30 C00002[r_c] -&gt; 30 C00008[r_c] + 30 C00009[r_c]</t>
  </si>
  <si>
    <t xml:space="preserve">1 RootBiomass[r_c] &lt;-&gt; </t>
  </si>
  <si>
    <t>#asn (aspartic acid, C00049) and gln (glutamine, C00064) synthesis in root to</t>
  </si>
  <si>
    <t xml:space="preserve">#load to the xylem </t>
  </si>
  <si>
    <t>R00357[r_c]</t>
  </si>
  <si>
    <t>1 C00049[r_c] + 1 C00001[r_c] + 1 C00007[r_c] &lt;- 1 C00036[r_c] + 1 C00014[r_c] + 1 C00027[r_c]</t>
  </si>
  <si>
    <t>R00794[r_c]</t>
  </si>
  <si>
    <t>1 C00088[r_c] + 1 C00003[r_c] + 1 C00001[r_c] &lt;- 1 C00244[r_c] + 1 C00004[r_c] + 1 C00080[r_c]</t>
  </si>
  <si>
    <t>R00790[r_c]</t>
  </si>
  <si>
    <t>1 C00014[r_c] + 2 C00001[r_c] + 6 C00139[r_c] &lt;- 1 C00088[r_c] + 6 C00138[r_c] + 1 C00080[r_c]</t>
  </si>
  <si>
    <t>R00253[r_c]</t>
  </si>
  <si>
    <t>1 C00002[r_c] + 1 C00025[r_c] + 1 C00014[r_c] -&gt; 1 C00008[r_c] + 1 C00009[r_c] + 1 C00064[r_c]</t>
  </si>
  <si>
    <t>R00243[r_c]</t>
  </si>
  <si>
    <t>1 C00025[r_c] + 1 C00003[r_c] + 1 C00001[r_c] &lt;- 1 C00026[r_c] + 1 C00014[r_c] + 1 C00004[r_c] + 1 C00080[r_c]</t>
  </si>
  <si>
    <t xml:space="preserve">#Glycorysis and gluconeogenesis </t>
  </si>
  <si>
    <t>R00959[r_c]</t>
  </si>
  <si>
    <t xml:space="preserve">1 C00103[r_c] &lt;-&gt; 1 C00668[r_c] </t>
  </si>
  <si>
    <t>R02740[r_c]</t>
  </si>
  <si>
    <t xml:space="preserve">1 C00668[r_c] &lt;-&gt; 1 C05345[r_c] </t>
  </si>
  <si>
    <t>R04779[r_c]</t>
  </si>
  <si>
    <t xml:space="preserve">1 C00002[r_c] + 1 C05345[r_c] -&gt; 1 C00008[r_c] + 1 C05378[r_c] </t>
  </si>
  <si>
    <t>R01070[r_c]</t>
  </si>
  <si>
    <t xml:space="preserve">1 C05378[r_c] &lt;-&gt; 1 C00111[r_c] + 1 C00118[r_c] </t>
  </si>
  <si>
    <t>R01015[r_c]</t>
  </si>
  <si>
    <t xml:space="preserve">1 C00111[r_c] &lt;-&gt; 1 C00118[r_c] </t>
  </si>
  <si>
    <t>R01058[r_c]</t>
  </si>
  <si>
    <t xml:space="preserve">1 C00118[r_c] + 1 C00006[r_c] + 1 C00001[r_c] -&gt; 1 C00197[r_c] + 1 C00005[r_c] + 1 C00080[r_c] </t>
  </si>
  <si>
    <t>R01518[r_c]</t>
  </si>
  <si>
    <t xml:space="preserve">1 C00197[r_c] &lt;-&gt; 1 C00631[r_c] </t>
  </si>
  <si>
    <t>R00658[r_c]</t>
  </si>
  <si>
    <t xml:space="preserve">1 C00631[r_c] &lt;-&gt; 1 C00001[r_c] + 1 C00074[r_c] </t>
  </si>
  <si>
    <t>R00200[r_c]</t>
  </si>
  <si>
    <t xml:space="preserve">1 C00008[r_c] + 1 C00074[r_c] -&gt; 1 C00002[r_c] + 1 C00022[r_c] </t>
  </si>
  <si>
    <t>R00014[r_c]</t>
  </si>
  <si>
    <t xml:space="preserve">1 C00022[r_c] + 1 C00068[r_c] -&gt; 1 C05125[r_c] + 1 C00011[r_c] </t>
  </si>
  <si>
    <t>R03270[r_c]</t>
  </si>
  <si>
    <t xml:space="preserve">1 C05125[r_c] + 1 C15972[r_c] -&gt; 1 C16255[r_c] + 1 C00068[r_c] </t>
  </si>
  <si>
    <t>R07618[r_c]</t>
  </si>
  <si>
    <t xml:space="preserve">1 C15973[r_c] + 1 C00003[r_c] &lt;-&gt; 1 C15972[r_c] + 1 C00004[r_c] + 1 C00080[r_c] </t>
  </si>
  <si>
    <t>R02569[r_c]</t>
  </si>
  <si>
    <t xml:space="preserve">1 C00010[r_c] + 1 C16255[r_c] &lt;-&gt; 1 C00024[r_c] + 1 C15973[r_c] </t>
  </si>
  <si>
    <t>R01196[r_c]</t>
  </si>
  <si>
    <t xml:space="preserve">2 C00139[r_c] + 1 C00022[r_c] + 1 C00010[r_c] -&gt; 2 C00138[r_c] + 1 C00024[r_c] + 1 C00011[r_c] + 2 C00080[r_c] </t>
  </si>
  <si>
    <t>R01061[r_c]</t>
  </si>
  <si>
    <t xml:space="preserve">1 C00118[r_c] + 1 C00009[r_c] + 1 C00003[r_c] -&gt; 1 C00236[r_c] + 1 C00004[r_c] + 1 C00080[r_c] </t>
  </si>
  <si>
    <t>R01512[r_c]</t>
  </si>
  <si>
    <t xml:space="preserve">1 C00008[r_c] + 1 C00236[r_c] &lt;-&gt; 1 C00002[r_c] + 1 C00197[r_c] </t>
  </si>
  <si>
    <t>R00755[r_c]</t>
  </si>
  <si>
    <t xml:space="preserve">1 C05125[r_c] -&gt; 1 C00084[r_c] + 1 C00068[r_c] </t>
  </si>
  <si>
    <t>R00710[r_c]</t>
  </si>
  <si>
    <t xml:space="preserve">1 C00084[r_c] + 1 C00003[r_c] + 1 C00001[r_c] &lt;-&gt; 1 C00033[r_c] + 1 C00004[r_c] + 1 C00080[r_c] </t>
  </si>
  <si>
    <t xml:space="preserve">#TCA cycle </t>
  </si>
  <si>
    <t>R00344[r_im]</t>
  </si>
  <si>
    <t>1 C00002[r_im] + 1 C00022[r_im] + 1 C00288[r_im] + 1 C00080[r_im] -&gt; 1 C00008[r_im] + 1 C00009[r_im] + 1 C00036[r_im]</t>
  </si>
  <si>
    <t>R10092[r_im]</t>
  </si>
  <si>
    <t>1 C00011[r_im] + 1 C00001[r_im] &lt;-&gt; 1 C00288[r_im] + 1 C00080[r_im]</t>
  </si>
  <si>
    <t>R00014[r_im]</t>
  </si>
  <si>
    <t xml:space="preserve">1 C00022[r_im] + 1 C00068[r_im] -&gt; 1 C05125[r_im] + 1 C00011[r_im] </t>
  </si>
  <si>
    <t>R03270[r_im]</t>
  </si>
  <si>
    <t xml:space="preserve">1 C05125[r_im] + 1 C15972[r_im] -&gt; 1 C16255[r_im] + 1 C00068[r_im] </t>
  </si>
  <si>
    <t>R02569[r_im]</t>
  </si>
  <si>
    <t xml:space="preserve">1 C00010[r_im] + 1 C16255[r_im] -&gt; 1 C00024[r_im] + 1 C15973[r_im] </t>
  </si>
  <si>
    <t>R00351[r_im]</t>
  </si>
  <si>
    <t xml:space="preserve">1 C00024[r_im] + 1 C00001[r_im] + 1 C00036[r_im] -&gt; 1 C00158[r_im] + 1 C00010[r_im] </t>
  </si>
  <si>
    <t>R00352[r_im]</t>
  </si>
  <si>
    <t xml:space="preserve">1 C00008[r_im] + 1 C00009[r_im] + 1 C00024[r_im] + 1 C00036[r_im] -&gt; 1 C00002[r_im] + 1 C00158[r_im] + 1 C00010[r_im] </t>
  </si>
  <si>
    <t>R01325[r_im]</t>
  </si>
  <si>
    <t xml:space="preserve">1 C00158[r_im] -&gt; 1 C00417[r_im] + 1 C00001[r_im] </t>
  </si>
  <si>
    <t>R01900[r_im]</t>
  </si>
  <si>
    <t xml:space="preserve">1 C00417[r_im] + 1 C00001[r_im] -&gt; C00311[r_im] </t>
  </si>
  <si>
    <t>R01899[r_im]</t>
  </si>
  <si>
    <t xml:space="preserve">1 C00311[r_im] + 1 C00006[r_im] -&gt; 1 C05379[r_im] + 1 C00005[r_im] + 1 C00080[r_im] </t>
  </si>
  <si>
    <t>R00268[r_im]</t>
  </si>
  <si>
    <t xml:space="preserve">1 C05379[r_im] -&gt; 1 C00026[r_im] + 1 C00011[r_im] </t>
  </si>
  <si>
    <t>R00709[r_im]</t>
  </si>
  <si>
    <t xml:space="preserve">1 C00311[r_im] + 1 C00003[r_im] -&gt; 1 C00026[r_im] + 1 C00011[r_im] + 1 C00004[r_im] + 1 C00080[r_im] </t>
  </si>
  <si>
    <t>R02570[r_im]</t>
  </si>
  <si>
    <t xml:space="preserve">1 C00010[r_im] + 1 C16254[r_im] &lt;-&gt; 1 C00091[r_im] + 1 C15973[r_im]  </t>
  </si>
  <si>
    <t>R00432[r_im]</t>
  </si>
  <si>
    <t xml:space="preserve">1 C00035[r_im] + 1 C00009[r_im] + 1 C00091[r_im] -&gt; 1 C00044[r_im] + 1 C00042[r_im] + 1 C00010[r_im] </t>
  </si>
  <si>
    <t>R00330[r_im]</t>
  </si>
  <si>
    <t xml:space="preserve">1 C00008[r_im] + 1 C00044[r_im] &lt;-&gt; 1 C00002[r_im] + 1 C00035[r_im] </t>
  </si>
  <si>
    <t>R00405[r_im]</t>
  </si>
  <si>
    <t xml:space="preserve">1 C00008[r_im] + 1 C00009[r_im] + 1 C00091[r_im] -&gt; 1 C00002[r_im] + 1 C00042[r_im] + 1 C00010[r_im] </t>
  </si>
  <si>
    <t>R10343[r_im]</t>
  </si>
  <si>
    <t xml:space="preserve">1 C00091[r_im] + 1 C00033[r_im] -&gt; 1 C00024[r_im] + 1 C00042[r_im] </t>
  </si>
  <si>
    <t>R01082[r_im]</t>
  </si>
  <si>
    <t xml:space="preserve">1 C00122[r_im] + 1 C00001[r_im] -&gt; 1 C00149[r_im] </t>
  </si>
  <si>
    <t>R01197[r_im]</t>
  </si>
  <si>
    <t xml:space="preserve">2 C00139[r_im] + 1 C00026[r_im] + 1 C00010[r_im] -&gt; 2 C00138[r_im] + 1 C00091[r_im] + 1 C00011[r_im] + 2 C00080[r_im] </t>
  </si>
  <si>
    <t>R03316[r_im]</t>
  </si>
  <si>
    <t xml:space="preserve">1 C05381[r_im] + 1 C15972[r_im] -&gt; 1 C16254[r_im] + 1 C00068[r_im] </t>
  </si>
  <si>
    <t>R00621[r_im]</t>
  </si>
  <si>
    <t xml:space="preserve">1 C00026[r_im] + 1 C00068[r_im] -&gt; 1 C05381[r_im] + 1 C00011[r_im] </t>
  </si>
  <si>
    <t>R07618[r_im]</t>
  </si>
  <si>
    <t xml:space="preserve">1 C15973[r_im] + 1 C00003[r_im] -&gt; 1 C15972[r_im] + 1 C00004[r_im] + 1 C00080[r_im] </t>
  </si>
  <si>
    <t>R01195[r_im]</t>
  </si>
  <si>
    <t xml:space="preserve">2 C00138[r_im] + 1 C00006[r_im] + 1 C00080[r_im] &lt;-&gt; 2 C00139[r_im] + 1 C00005[r_im]  </t>
  </si>
  <si>
    <t>R00361[r_im]</t>
  </si>
  <si>
    <t xml:space="preserve">1 C00149[r_im] + 1 C15602[r_im] -&gt; 1 C00036[r_im] + 1 C15603[r_im] </t>
  </si>
  <si>
    <t>R00235[r_im]</t>
  </si>
  <si>
    <t xml:space="preserve">1 C00002[r_im] + 1 C00033[r_im] + 1 C00010[r_im] &lt;- 1 C00020[r_im] + 1 C00013[r_im] + 1 C00024[r_im] </t>
  </si>
  <si>
    <t>R00087[r_im]</t>
  </si>
  <si>
    <t xml:space="preserve">1 C00002[r_im] + 1 C00001[r_im] -&gt; 1 C00020[r_im] + 1 C00013[r_im] </t>
  </si>
  <si>
    <t>R00127[r_im]</t>
  </si>
  <si>
    <t>1 C00002[r_im] + 1 C00020[r_im] -&gt; 2 C00008[r_im]</t>
  </si>
  <si>
    <t xml:space="preserve">#Oxydative phosphoryration </t>
  </si>
  <si>
    <t>R200[r_im]</t>
  </si>
  <si>
    <t xml:space="preserve">1 C00004[r_im] -&gt; 1 C00003[r_im] + 1 C00080[r_im] + 2 C05359[r_im] </t>
  </si>
  <si>
    <t>R201[r_im]</t>
  </si>
  <si>
    <t>1 C00399[r_im] + 2 C05359[r_im] + 6 C00080[r_im] -&gt; 1 C00390[r_im] + 4 C00080[r_om]</t>
  </si>
  <si>
    <t>R202[r_im]</t>
  </si>
  <si>
    <t xml:space="preserve">2 C00080[r_im] + 1 C00390[r_im] -&gt; 4 C00080[r_om] + 1 C00399[r_im] + 2 C05359[r_im] </t>
  </si>
  <si>
    <t>R203[r_im]</t>
  </si>
  <si>
    <t xml:space="preserve">1 C00007[r_im] + 8 C00080[r_im] + 4 C05359[r_im] -&gt; 2 C00001[r_im] + 4 C00080[r_om] </t>
  </si>
  <si>
    <t>R204[r_im]</t>
  </si>
  <si>
    <t xml:space="preserve">1 C00009[r_im] + 1 C00008[r_im] + 3 C00080[r_om] -&gt; 3 C00080[r_im] + 1 C00002[r_im] + 1 C00001[r_im] </t>
  </si>
  <si>
    <t>R02164[r_im]</t>
  </si>
  <si>
    <t xml:space="preserve">1 C15602[r_im] + 1 C00042[r_im] -&gt; 1 C15603[r_im] + 1 C00122[r_im] </t>
  </si>
  <si>
    <t>R07358[r_im]</t>
  </si>
  <si>
    <t>1 C00004[r_im] + 1 C00080[r_im] + 1 C15602[r_im] &lt;-&gt; 1 C00003[r_im] + 1 C15603[r_im]</t>
  </si>
  <si>
    <t>R02163[r_im]</t>
  </si>
  <si>
    <t>1 C00390[r_im] + 1 C00003[r_im] &lt;-&gt; 1 C00399[r_im] + 1 C00004[r_im] + 1 C00080[r_im]</t>
  </si>
  <si>
    <t xml:space="preserve">#starch and sucrose metabolism </t>
  </si>
  <si>
    <t>R01823[r_c]</t>
  </si>
  <si>
    <t xml:space="preserve">1 C00089[r_c] -&gt; 1 C00095[r_c] + 1 C00718[r_c] </t>
  </si>
  <si>
    <t>R00760[r_c]</t>
  </si>
  <si>
    <t xml:space="preserve">1 C00002[r_c] + 1 C00095[r_c] -&gt; 1 C00008[r_c] + 1 C00085[r_c] </t>
  </si>
  <si>
    <t>R00771[r_c]</t>
  </si>
  <si>
    <t xml:space="preserve">1 C00085[r_c] &lt;-&gt; 1 C00092[r_c] </t>
  </si>
  <si>
    <t>R08639[r_c]</t>
  </si>
  <si>
    <t xml:space="preserve">1 C00092[r_c] &lt;-&gt; 1 C00103[r_c]  </t>
  </si>
  <si>
    <t>R00289[r_c]</t>
  </si>
  <si>
    <t xml:space="preserve">1 C00075[r_c] + 1 C00103[r_c] -&gt; 1 C00013[r_c] + 1 C00029[r_c] </t>
  </si>
  <si>
    <t>R00948[r_c]</t>
  </si>
  <si>
    <t xml:space="preserve">1 C00002[r_c] + 1 C00103[r_c] -&gt; 1 C00013[r_c] + 1 C00498[r_c] </t>
  </si>
  <si>
    <t>R02421[r_c]</t>
  </si>
  <si>
    <t xml:space="preserve">1 C00498[r_c] -&gt; 1 C00008[r_c] + 1 C00718[r_c] </t>
  </si>
  <si>
    <t>R02110[r_c]</t>
  </si>
  <si>
    <t xml:space="preserve">2 C00718[r_c] -&gt; 1 C00369[r_c] </t>
  </si>
  <si>
    <t>R00803[r_c]</t>
  </si>
  <si>
    <t xml:space="preserve">1 C00089[r_c] + 1 C00009[r_c] &lt;-&gt; 1 C00095[r_c] + 1 C00103[r_c] </t>
  </si>
  <si>
    <t>R02889[r_e]</t>
  </si>
  <si>
    <t xml:space="preserve">1 C00029[r_e] -&gt; 1 C00015[r_e] + 1 C00760[r_e] </t>
  </si>
  <si>
    <t>R00155[r_e]</t>
  </si>
  <si>
    <t xml:space="preserve">1 C00015[r_e] + 1 C00001[r_e] -&gt; 1 C00105[r_e] + 1 C00009[r_e] </t>
  </si>
  <si>
    <t>R00801[r_c]</t>
  </si>
  <si>
    <t xml:space="preserve">1 C00089[r_c] + 1 C00001[r_c] &lt;-&gt; 1 C00095[r_c] + 1 C00031[r_c] </t>
  </si>
  <si>
    <t xml:space="preserve">#Miscellaneous reactions </t>
  </si>
  <si>
    <t>R00004_1[r_c]</t>
  </si>
  <si>
    <t>1 C00013[r_c] + 1 C00001[r_c] + 1 C00080[r_c] -&gt; 2 C00009[r_c] + 1 C00080[r_e]</t>
  </si>
  <si>
    <t>R00004_2[r_c]</t>
  </si>
  <si>
    <t>1 C00013[r_c] + 1 C00001[r_c] + 1 C00080[r_c] -&gt; 2 C00009[r_c] + 1 C00080[r_p]</t>
  </si>
  <si>
    <t>R00004[r_im]</t>
  </si>
  <si>
    <t>1 C00013[r_im] + 1 C00001[r_im] + 1 C00080[r_im] -&gt; 2 C00009[r_im] + 1 C00080[r_c]</t>
  </si>
  <si>
    <t>R01195[r_c]</t>
  </si>
  <si>
    <t>R00112[r_c]</t>
  </si>
  <si>
    <t>1 C00005[r_c] + 1 C00003[r_c] &lt;-&gt; 1 C00006[r_c] + 1 C00004[r_c]</t>
  </si>
  <si>
    <t>R00113[r_c]</t>
  </si>
  <si>
    <t>1 C00027[r_c] + 1 C00005[r_c] + 1 C00080[r_c] -&gt; 1 C00006[r_c] + 2 C00001[r_c]</t>
  </si>
  <si>
    <t>R00113[r_im]</t>
  </si>
  <si>
    <t>1 C00027[r_im] + 1 C00005[r_im] + 1 C00080[r_im] -&gt; 1 C00006[r_im] + 2 C00001[r_im]</t>
  </si>
  <si>
    <t>R00009[r_c]</t>
  </si>
  <si>
    <t>2 C00027[r_c] &lt;-&gt; 1 C00007[r_c] + 2 C00001[r_c]</t>
  </si>
  <si>
    <t>R00009[r_im]</t>
  </si>
  <si>
    <t>2 C00027[r_im] &lt;-&gt; 1 C00007[r_im] + 2 C00001[r_im]</t>
  </si>
  <si>
    <t xml:space="preserve">#carnitine-mediated transport of acetate </t>
  </si>
  <si>
    <t>R02496[r_c]</t>
  </si>
  <si>
    <t xml:space="preserve">1 C00024[r_c] + 1 C00487[r_c] -&gt; 1 C00010[r_c] + 1 C02571[r_c] </t>
  </si>
  <si>
    <t>R02496[r_im]</t>
  </si>
  <si>
    <t xml:space="preserve">1 C00024[r_im] + 1 C00487[r_im] &lt;- 1 C00010[r_im] + 1 C02571[r_im] </t>
  </si>
  <si>
    <t xml:space="preserve">#one carbon metabolism </t>
  </si>
  <si>
    <t>R07168[r_im]</t>
  </si>
  <si>
    <t xml:space="preserve">1 C00440[r_im] + 1 C00003[r_im] &lt;-&gt; 1 C00143[r_im] + 1 C00004[r_im] + 1 C00080[r_im] </t>
  </si>
  <si>
    <t>R01217[r_im]</t>
  </si>
  <si>
    <t xml:space="preserve">1 C00143[r_im] + 2 C00138[r_im] + 2 C00080[r_im] &lt;-&gt; 1 C00440[r_im] + 2 C00139[r_im] </t>
  </si>
  <si>
    <t xml:space="preserve">#Pyrimidine metabolism </t>
  </si>
  <si>
    <t>R00158[r_c]</t>
  </si>
  <si>
    <t xml:space="preserve">1 C00002[r_c] + 1 C00105[r_c] &lt;-&gt; 1 C00008[r_c] + 1 C00015[r_c] </t>
  </si>
  <si>
    <t>R00156[r_c]</t>
  </si>
  <si>
    <t xml:space="preserve">1 C00002[r_c] + 1 C00015[r_c] -&gt; 1 C00008[r_c] + 1 C00075[r_c] </t>
  </si>
  <si>
    <t xml:space="preserve">#Starch metabolism </t>
  </si>
  <si>
    <t>R02421[r_p]</t>
  </si>
  <si>
    <t xml:space="preserve">1 C00498[r_p] &lt;-&gt; 1 C00008[r_p] + 1 C00718[r_p] </t>
  </si>
  <si>
    <t>R02110[r_p]</t>
  </si>
  <si>
    <t xml:space="preserve">2 C00718[r_p] &lt;-&gt; 1 C00369[r_p] </t>
  </si>
  <si>
    <t>#glyoxylate and dicarboxylate metabolism</t>
  </si>
  <si>
    <t>R00472[r_im]</t>
  </si>
  <si>
    <t xml:space="preserve">1 C00149[r_im] + 1 C00010[r_im] &lt;-&gt; 1 C00024[r_im] + 1 C00001[r_im] + 1 C00048[r_im] </t>
  </si>
  <si>
    <t>R00479[r_im]</t>
  </si>
  <si>
    <t xml:space="preserve">1 C00311[r_im] &lt;-&gt; 1 C00042[r_im] + 1 C00048[r_im] </t>
  </si>
  <si>
    <t>R00472[r_c]</t>
  </si>
  <si>
    <t xml:space="preserve">1 C00149[r_c] + 1 C00010[r_c] &lt;-&gt; 1 C00024[r_c] + 1 C00001[r_c] + 1 C00048[r_c] </t>
  </si>
  <si>
    <t>R00479[r_c]</t>
  </si>
  <si>
    <t xml:space="preserve">1 C00311[r_c] &lt;-&gt; 1 C00042[r_c] + 1 C00048[r_c] </t>
  </si>
  <si>
    <t>R00342[r_c]</t>
  </si>
  <si>
    <t>1 C00149[r_c] + 1 C00003[r_c] &lt;-&gt; 1 C00036[r_c] + 1 C00004[r_c] + 1 C00080[r_c]</t>
  </si>
  <si>
    <t>R00351[r_c]</t>
  </si>
  <si>
    <t>1 C00158[r_c] + 1 C00010[r_c] &lt;-&gt; 1 C00024[r_c] + 1 C00001[r_c] + 1 C00036[r_c]</t>
  </si>
  <si>
    <t>R01325[r_c]</t>
  </si>
  <si>
    <t>1 C00158[r_c] &lt;-&gt; 1 C00417[r_c] + 1 C00001[r_c]</t>
  </si>
  <si>
    <t>R01900[r_c]</t>
  </si>
  <si>
    <t>1 C00311[r_c] &lt;-&gt; 1 C00417[r_c] + 1 C00001[r_c]</t>
  </si>
  <si>
    <t xml:space="preserve">#Transport and exchange reactions </t>
  </si>
  <si>
    <t>R001t[r]</t>
  </si>
  <si>
    <t xml:space="preserve">1 C00001[r_e] &lt;-&gt; 1 C00001[r_c] </t>
  </si>
  <si>
    <t>R002t[r]</t>
  </si>
  <si>
    <t xml:space="preserve">1 C00001[r_c] &lt;-&gt; 1 C00001[r_p] </t>
  </si>
  <si>
    <t>R003t[r]</t>
  </si>
  <si>
    <t xml:space="preserve">1 C00009[r_e] + 1 C00080[r_e] -&gt; 1 C00009[r_c] + 1 C00080[r_c] </t>
  </si>
  <si>
    <t>R004t[r]</t>
  </si>
  <si>
    <t xml:space="preserve">1 C00011[r_e] &lt;-&gt; 1 C00011[r_c] </t>
  </si>
  <si>
    <t>R005t[r]</t>
  </si>
  <si>
    <t xml:space="preserve">1 C00007[r_e] &lt;-&gt; 1 C00007[r_c] </t>
  </si>
  <si>
    <t>R006t[r]</t>
  </si>
  <si>
    <t xml:space="preserve">1 C00002[r_om] + 1 C00008[r_c] -&gt; 1 C00002[r_c] + 1 C00008[r_om] </t>
  </si>
  <si>
    <t>R007t[r]</t>
  </si>
  <si>
    <t xml:space="preserve">1 C00002[r_im] + 1 C00008[r_om] -&gt; 1 C00002[r_om] + 1 C00008[r_im] </t>
  </si>
  <si>
    <t>R008t[r]</t>
  </si>
  <si>
    <t xml:space="preserve">1 C00007[r_c] &lt;-&gt; 1 C00007[r_om] </t>
  </si>
  <si>
    <t>R009t[r]</t>
  </si>
  <si>
    <t xml:space="preserve">1 C00007[r_om] &lt;-&gt; 1 C00007[r_im] </t>
  </si>
  <si>
    <t>R014t[r]</t>
  </si>
  <si>
    <t xml:space="preserve">1 C00022[r_c] + 1 C00080[r_c] &lt;-&gt; 1 C00022[r_om] + 1 C00080[r_om] </t>
  </si>
  <si>
    <t>R015t[r]</t>
  </si>
  <si>
    <t xml:space="preserve">1 C00022[r_om] + 1 C00080[r_om] &lt;-&gt; 1 C00022[r_im] + 1 C00080[r_im] </t>
  </si>
  <si>
    <t>R016t[r]</t>
  </si>
  <si>
    <t xml:space="preserve">1 C00036[r_c] + 1 C00149[r_om] -&gt; 1 C00036[r_om] + 1 C00149[r_c] </t>
  </si>
  <si>
    <t>R017t[r]</t>
  </si>
  <si>
    <t xml:space="preserve">1 C00036[r_om] + 1 C00149[r_im] -&gt; 1 C00036[r_im] + 1 C00149[r_om] </t>
  </si>
  <si>
    <t>R116t[r]</t>
  </si>
  <si>
    <t xml:space="preserve">1 C00042[r_c] + 1 C00149[r_om] -&gt; 1 C00042[r_om] + 1 C00149[r_c] </t>
  </si>
  <si>
    <t>R117t[r]</t>
  </si>
  <si>
    <t xml:space="preserve">1 C00042[r_om] + 1 C00149[r_im] -&gt; 1 C00042[r_im] + 1 C00149[r_om] </t>
  </si>
  <si>
    <t>R018t[r]</t>
  </si>
  <si>
    <t xml:space="preserve">1 C00001[r_c] &lt;-&gt; 1 C00001[r_om] </t>
  </si>
  <si>
    <t>R019t[r]</t>
  </si>
  <si>
    <t xml:space="preserve">1 C00001[r_om] &lt;-&gt; 1 C00001[r_im] </t>
  </si>
  <si>
    <t>R020t[r]</t>
  </si>
  <si>
    <t xml:space="preserve">1 C00009[r_c] + 1 C00080[r_c] -&gt; 1 C00009[r_om] + 1 C00080[r_om] </t>
  </si>
  <si>
    <t>R021t[r]</t>
  </si>
  <si>
    <t xml:space="preserve">1 C00009[r_om] + 1 C00080[r_om] -&gt; 1 C00009[r_im] + 1 C00080[r_im] </t>
  </si>
  <si>
    <t>R025t[r]</t>
  </si>
  <si>
    <t xml:space="preserve">1 C00080[r_e] + 1 C00089[r_c] &lt;-&gt; 1 C00080[r_c] + 1 C00089[r_e] </t>
  </si>
  <si>
    <t>R026t[r]</t>
  </si>
  <si>
    <t xml:space="preserve">1 C00029[r_c] + 1 C00105[r_e] -&gt; 1 C00029[r_e] + 1 C00105[r_c] </t>
  </si>
  <si>
    <t>R027t[r]</t>
  </si>
  <si>
    <t xml:space="preserve">1 C00026[r_om] + 1 C00158[r_im] &lt;-&gt; 1 C00158[r_om] + 1 C00026[r_im] </t>
  </si>
  <si>
    <t>R028t[r]</t>
  </si>
  <si>
    <t xml:space="preserve">1 C00026[r_c] + 1 C00158[r_om] &lt;-&gt; 1 C00158[r_c] + 1 C00026[r_om] </t>
  </si>
  <si>
    <t>R033t[r]</t>
  </si>
  <si>
    <t xml:space="preserve">3 C00080[r_c] + 1 C00002[r_c] + 1 C00001[r_c] -&gt; 3 C00080[r_e] + 1 C00008[r_c] + 1 C00009[r_c] </t>
  </si>
  <si>
    <t>R034t[r]</t>
  </si>
  <si>
    <t>R035t[r]</t>
  </si>
  <si>
    <t>R036t[r]</t>
  </si>
  <si>
    <t xml:space="preserve">1 C00498[r_c] + 1 C00008[r_p] &lt;-&gt; 1 C00498[r_p] + 1 C00008[r_c] </t>
  </si>
  <si>
    <t>R900t[r]</t>
  </si>
  <si>
    <t xml:space="preserve">1 C02571[r_c] + 1 C00487[r_om] -&gt; 1 C02571[r_om] + 1 C00487[r_c] </t>
  </si>
  <si>
    <t>R901t[r]</t>
  </si>
  <si>
    <t xml:space="preserve">1 C02571[r_om] + 1 C00487[r_im] -&gt; 1 C02571[r_im] + 1 C00487[r_om] </t>
  </si>
  <si>
    <t>R902t[r]</t>
  </si>
  <si>
    <t>1 C00244[r_e] + 1 C00080[r_e] &lt;-&gt; 1 C00244[r_c] + 1 C00080[r_c]</t>
  </si>
  <si>
    <t>R903t[r]</t>
  </si>
  <si>
    <t>1 C00049[r_e] + 1 C00080[r_c] &lt;-&gt; 1 C00049[r_c] + 1 C00080[r_e]</t>
  </si>
  <si>
    <t>R904t[r]</t>
  </si>
  <si>
    <t>1 C00064[r_e] + 1 C00080[r_e] &lt;-&gt; 1 C00064[r_c] + 1 C00080[r_c]</t>
  </si>
  <si>
    <t>R034si[r]</t>
  </si>
  <si>
    <t xml:space="preserve">1 C00369[r_c] -&gt; </t>
  </si>
  <si>
    <t>R036si[r]</t>
  </si>
  <si>
    <t xml:space="preserve">1 C00760[r_e] -&gt; </t>
  </si>
  <si>
    <t>R037ex[r]</t>
  </si>
  <si>
    <t xml:space="preserve">1 C00244[r_e] &lt;- </t>
  </si>
  <si>
    <t>R038ex[r]</t>
  </si>
  <si>
    <t xml:space="preserve">1 C00244[r_e] -&gt; </t>
  </si>
  <si>
    <t>R039ex[r]</t>
  </si>
  <si>
    <t xml:space="preserve">1 C00001[r_e] -&gt;  </t>
  </si>
  <si>
    <t>R040ex[r]</t>
  </si>
  <si>
    <t xml:space="preserve">1 C00001[r_e] &lt;- </t>
  </si>
  <si>
    <t>R041ex[r]</t>
  </si>
  <si>
    <t xml:space="preserve">1 C00009[r_e] -&gt; </t>
  </si>
  <si>
    <t>R042ex[r]</t>
  </si>
  <si>
    <t xml:space="preserve">1 C00009[r_e] &lt;- </t>
  </si>
  <si>
    <t>R043ex[r]</t>
  </si>
  <si>
    <t xml:space="preserve">1 C00011[r_e] -&gt; </t>
  </si>
  <si>
    <t>R044ex[r]</t>
  </si>
  <si>
    <t xml:space="preserve">1 C00007[r_e] &lt;- </t>
  </si>
  <si>
    <t>R045ex[r]</t>
  </si>
  <si>
    <t xml:space="preserve">1 C00059[r_e] -&gt;  </t>
  </si>
  <si>
    <t>R046ex[r]</t>
  </si>
  <si>
    <t xml:space="preserve">1 C00059[r_e] &lt;- </t>
  </si>
  <si>
    <t>R047ex[r]</t>
  </si>
  <si>
    <t xml:space="preserve">1 C00089[r_e] &lt;-&gt; </t>
  </si>
  <si>
    <t>R049ex[r]</t>
  </si>
  <si>
    <t xml:space="preserve">1 C00080[r_e] &lt;-&gt; </t>
  </si>
  <si>
    <t>R050ex[r]</t>
  </si>
  <si>
    <t>R051ex[r]</t>
  </si>
  <si>
    <t>1 C00049[r_e] -&gt;</t>
  </si>
  <si>
    <t>R052ex[r]</t>
  </si>
  <si>
    <t>1 C00064[r_e] -&gt;</t>
  </si>
  <si>
    <t>0.059300067 C00089[st_c] + 0.056334363 C00031[st_c] + 0.018712463 C00095[st_c] + 0.009592008 C00369[st_c] + 0.009592008 C00369[st_p] + 5.088029976 C00760[st_e] + 30 C00001[st_c] + 30 C00002[st_c] &lt;-&gt; 1 StemBiomass[st_c] + 30 C00008[st_c] + 30 C00009[st_c]</t>
  </si>
  <si>
    <t>0.059300067 C00089[st_c] + 0.056334363 C00031[st_c] + 0.018712463 C00095[st_c] + 0.009592008 C00369[st_c] + 0.009592008 C00369[st_p] + 5.088029976 C00760[st_e] + 30 C00001[st_c] + 30 C00002[st_c] -&gt; 30 C00008[st_c] + 30 C00009[st_c]</t>
  </si>
  <si>
    <t xml:space="preserve">1 StemBiomass[st_c] &lt;-&gt; </t>
  </si>
  <si>
    <t>R00959[st_c]</t>
  </si>
  <si>
    <t xml:space="preserve">1 C00103[st_c] &lt;-&gt; 1 C00668[st_c] </t>
  </si>
  <si>
    <t>R02740[st_c]</t>
  </si>
  <si>
    <t xml:space="preserve">1 C00668[st_c] &lt;-&gt; 1 C05345[st_c] </t>
  </si>
  <si>
    <t>R04779[st_c]</t>
  </si>
  <si>
    <t xml:space="preserve">1 C00002[st_c] + 1 C05345[st_c] -&gt; 1 C00008[st_c] + 1 C05378[st_c] </t>
  </si>
  <si>
    <t>R01070[st_c]</t>
  </si>
  <si>
    <t xml:space="preserve">1 C05378[st_c] &lt;-&gt; 1 C00111[st_c] + 1 C00118[st_c] </t>
  </si>
  <si>
    <t>R01015[st_c]</t>
  </si>
  <si>
    <t xml:space="preserve">1 C00111[st_c] &lt;-&gt; 1 C00118[st_c] </t>
  </si>
  <si>
    <t>R01058[st_c]</t>
  </si>
  <si>
    <t xml:space="preserve">1 C00118[st_c] + 1 C00006[st_c] + 1 C00001[st_c] -&gt; 1 C00197[st_c] + 1 C00005[st_c] + 1 C00080[st_c] </t>
  </si>
  <si>
    <t>R01518[st_c]</t>
  </si>
  <si>
    <t xml:space="preserve">1 C00197[st_c] &lt;-&gt; 1 C00631[st_c] </t>
  </si>
  <si>
    <t>R00658[st_c]</t>
  </si>
  <si>
    <t xml:space="preserve">1 C00631[st_c] &lt;-&gt; 1 C00001[st_c] + 1 C00074[st_c] </t>
  </si>
  <si>
    <t>R00200[st_c]</t>
  </si>
  <si>
    <t xml:space="preserve">1 C00008[st_c] + 1 C00074[st_c] -&gt; 1 C00002[st_c] + 1 C00022[st_c] </t>
  </si>
  <si>
    <t>R00014[st_c]</t>
  </si>
  <si>
    <t xml:space="preserve">1 C00022[st_c] + 1 C00068[st_c] -&gt; 1 C05125[st_c] + 1 C00011[st_c] </t>
  </si>
  <si>
    <t>R03270[st_c]</t>
  </si>
  <si>
    <t xml:space="preserve">1 C05125[st_c] + 1 C15972[st_c] -&gt; 1 C16255[st_c] + 1 C00068[st_c] </t>
  </si>
  <si>
    <t>R07618[st_c]</t>
  </si>
  <si>
    <t xml:space="preserve">1 C15973[st_c] + 1 C00003[st_c] &lt;-&gt; 1 C15972[st_c] + 1 C00004[st_c] + 1 C00080[st_c] </t>
  </si>
  <si>
    <t>R02569[st_c]</t>
  </si>
  <si>
    <t xml:space="preserve">1 C00010[st_c] + 1 C16255[st_c] &lt;-&gt; 1 C00024[st_c] + 1 C15973[st_c] </t>
  </si>
  <si>
    <t>R01196[st_c]</t>
  </si>
  <si>
    <t xml:space="preserve">2 C00139[st_c] + 1 C00022[st_c] + 1 C00010[st_c] -&gt; 2 C00138[st_c] + 1 C00024[st_c] + 1 C00011[st_c] + 2 C00080[st_c] </t>
  </si>
  <si>
    <t>R01061[st_c]</t>
  </si>
  <si>
    <t xml:space="preserve">1 C00118[st_c] + 1 C00009[st_c] + 1 C00003[st_c] -&gt; 1 C00236[st_c] + 1 C00004[st_c] + 1 C00080[st_c] </t>
  </si>
  <si>
    <t>R01512[st_c]</t>
  </si>
  <si>
    <t xml:space="preserve">1 C00008[st_c] + 1 C00236[st_c] &lt;-&gt; 1 C00002[st_c] + 1 C00197[st_c] </t>
  </si>
  <si>
    <t>R00755[st_c]</t>
  </si>
  <si>
    <t xml:space="preserve">1 C05125[st_c] -&gt; 1 C00084[st_c] + 1 C00068[st_c] </t>
  </si>
  <si>
    <t>R00710[st_c]</t>
  </si>
  <si>
    <t xml:space="preserve">1 C00084[st_c] + 1 C00003[st_c] + 1 C00001[st_c] &lt;-&gt; 1 C00033[st_c] + 1 C00004[st_c] + 1 C00080[st_c] </t>
  </si>
  <si>
    <t>R00014[st_im]</t>
  </si>
  <si>
    <t xml:space="preserve">1 C00022[st_im] + 1 C00068[st_im] -&gt; 1 C05125[st_im] + 1 C00011[st_im] </t>
  </si>
  <si>
    <t>R03270[st_im]</t>
  </si>
  <si>
    <t xml:space="preserve">1 C05125[st_im] + 1 C15972[st_im] -&gt; 1 C16255[st_im] + 1 C00068[st_im] </t>
  </si>
  <si>
    <t>R02569[st_im]</t>
  </si>
  <si>
    <t xml:space="preserve">1 C00010[st_im] + 1 C16255[st_im] -&gt; 1 C00024[st_im] + 1 C15973[st_im] </t>
  </si>
  <si>
    <t>R00351[st_im]</t>
  </si>
  <si>
    <t xml:space="preserve">1 C00024[st_im] + 1 C00001[st_im] + 1 C00036[st_im] -&gt; 1 C00158[st_im] + 1 C00010[st_im] </t>
  </si>
  <si>
    <t>R00352[st_im]</t>
  </si>
  <si>
    <t xml:space="preserve">1 C00008[st_im] + 1 C00009[st_im] + 1 C00024[st_im] + 1 C00036[st_im] -&gt; 1 C00002[st_im] + 1 C00158[st_im] + 1 C00010[st_im] </t>
  </si>
  <si>
    <t>R01325[st_im]</t>
  </si>
  <si>
    <t xml:space="preserve">1 C00158[st_im] -&gt; 1 C00417[st_im] + 1 C00001[st_im] </t>
  </si>
  <si>
    <t>R01900[st_im]</t>
  </si>
  <si>
    <t xml:space="preserve">1 C00417[st_im] + 1 C00001[st_im] -&gt; C00311[st_im] </t>
  </si>
  <si>
    <t>R01899[st_im]</t>
  </si>
  <si>
    <t xml:space="preserve">1 C00311[st_im] + 1 C00006[st_im] -&gt; 1 C05379[st_im] + 1 C00005[st_im] + 1 C00080[st_im] </t>
  </si>
  <si>
    <t>R00268[st_im]</t>
  </si>
  <si>
    <t xml:space="preserve">1 C05379[st_im] -&gt; 1 C00026[st_im] + 1 C00011[st_im] </t>
  </si>
  <si>
    <t>R00709[st_im]</t>
  </si>
  <si>
    <t xml:space="preserve">1 C00311[st_im] + 1 C00003[st_im] -&gt; 1 C00026[st_im] + 1 C00011[st_im] + 1 C00004[st_im] + 1 C00080[st_im] </t>
  </si>
  <si>
    <t>R02570[st_im]</t>
  </si>
  <si>
    <t xml:space="preserve">1 C00010[st_im] + 1 C16254[st_im] &lt;-&gt; 1 C00091[st_im] + 1 C15973[st_im]  </t>
  </si>
  <si>
    <t>R00432[st_im]</t>
  </si>
  <si>
    <t xml:space="preserve">1 C00035[st_im] + 1 C00009[st_im] + 1 C00091[st_im] -&gt; 1 C00044[st_im] + 1 C00042[st_im] + 1 C00010[st_im] </t>
  </si>
  <si>
    <t>R00330[st_im]</t>
  </si>
  <si>
    <t xml:space="preserve">1 C00008[st_im] + 1 C00044[st_im] &lt;-&gt; 1 C00002[st_im] + 1 C00035[st_im] </t>
  </si>
  <si>
    <t>R00405[st_im]</t>
  </si>
  <si>
    <t xml:space="preserve">1 C00008[st_im] + 1 C00009[st_im] + 1 C00091[st_im] -&gt; 1 C00002[st_im] + 1 C00042[st_im] + 1 C00010[st_im] </t>
  </si>
  <si>
    <t>R10343[st_im]</t>
  </si>
  <si>
    <t xml:space="preserve">1 C00091[st_im] + 1 C00033[st_im] -&gt; 1 C00024[st_im] + 1 C00042[st_im] </t>
  </si>
  <si>
    <t>R01082[st_im]</t>
  </si>
  <si>
    <t xml:space="preserve">1 C00122[st_im] + 1 C00001[st_im] -&gt; 1 C00149[st_im] </t>
  </si>
  <si>
    <t>R01197[st_im]</t>
  </si>
  <si>
    <t xml:space="preserve">2 C00139[st_im] + 1 C00026[st_im] + 1 C00010[st_im] -&gt; 2 C00138[st_im] + 1 C00091[st_im] + 1 C00011[st_im] + 2 C00080[st_im] </t>
  </si>
  <si>
    <t>R03316[st_im]</t>
  </si>
  <si>
    <t xml:space="preserve">1 C05381[st_im] + 1 C15972[st_im] -&gt; 1 C16254[st_im] + 1 C00068[st_im] </t>
  </si>
  <si>
    <t>R00621[st_im]</t>
  </si>
  <si>
    <t xml:space="preserve">1 C00026[st_im] + 1 C00068[st_im] -&gt; 1 C05381[st_im] + 1 C00011[st_im] </t>
  </si>
  <si>
    <t>R07618[st_im]</t>
  </si>
  <si>
    <t xml:space="preserve">1 C15973[st_im] + 1 C00003[st_im] -&gt; 1 C15972[st_im] + 1 C00004[st_im] + 1 C00080[st_im] </t>
  </si>
  <si>
    <t>R01195[st_im]</t>
  </si>
  <si>
    <t xml:space="preserve">2 C00138[st_im] + 1 C00006[st_im] + 1 C00080[st_im] &lt;-&gt; 2 C00139[st_im] + 1 C00005[st_im]  </t>
  </si>
  <si>
    <t>R00361[st_im]</t>
  </si>
  <si>
    <t xml:space="preserve">1 C00149[st_im] + 1 C15602[st_im] -&gt; 1 C00036[st_im] + 1 C15603[st_im] </t>
  </si>
  <si>
    <t>R00235[st_im]</t>
  </si>
  <si>
    <t>1 C00002[st_im] + 1 C00033[st_im] + 1 C00010[st_im] &lt;- 1 C00020[st_im] + 1 C00013[st_im] + 1 C00024[st_im]</t>
  </si>
  <si>
    <t>R00087[st_im]</t>
  </si>
  <si>
    <t xml:space="preserve">1 C00002[st_im] + 1 C00001[st_im] -&gt; 1 C00020[st_im] + 1 C00013[st_im] </t>
  </si>
  <si>
    <t>R00127[st_im]</t>
  </si>
  <si>
    <t>1 C00002[st_im] + 1 C00020[st_im] -&gt; 2 C00008[st_im]</t>
  </si>
  <si>
    <t>R200[st_im]</t>
  </si>
  <si>
    <t xml:space="preserve">1 C00004[st_im] -&gt; 1 C00003[st_im] + 1 C00080[st_im] + 2 C05359[st_im] </t>
  </si>
  <si>
    <t>R201[st_im]</t>
  </si>
  <si>
    <t>1 C00399[st_im] + 2 C05359[st_im] + 6 C00080[st_im] -&gt; 1 C00390[st_im] + 4 C00080[st_om]</t>
  </si>
  <si>
    <t>R202[st_im]</t>
  </si>
  <si>
    <t xml:space="preserve">2 C00080[st_im] + 1 C00390[st_im] -&gt; 4 C00080[st_om] + 1 C00399[st_im] + 2 C05359[st_im] </t>
  </si>
  <si>
    <t>R203[st_im]</t>
  </si>
  <si>
    <t>1 C00007[st_im] + 8 C00080[st_im] + 4 C05359[st_im] -&gt; 2 C00001[st_im] + 4 C00080[st_om]</t>
  </si>
  <si>
    <t>R204[st_im]</t>
  </si>
  <si>
    <t>R02164[st_im]</t>
  </si>
  <si>
    <t xml:space="preserve">1 C15602[st_im] + 1 C00042[st_im] -&gt; 1 C15603[st_im] + 1 C00122[st_im] </t>
  </si>
  <si>
    <t>R07358[st_im]</t>
  </si>
  <si>
    <t>1 C00004[st_im] + 1 C00080[st_im] + 1 C15602[st_im] &lt;-&gt; 1 C00003[st_im] + 1 C15603[st_im]</t>
  </si>
  <si>
    <t>R02163[st_im]</t>
  </si>
  <si>
    <t>1 C00390[st_im] + 1 C00003[st_im] &lt;-&gt; 1 C00399[st_im] + 1 C00004[st_im] + 1 C00080[st_im]</t>
  </si>
  <si>
    <t>R01823[st_c]</t>
  </si>
  <si>
    <t xml:space="preserve">1 C00089[st_c] &lt;-&gt; 1 C00095[st_c] + 1 C00718[st_c] </t>
  </si>
  <si>
    <t>R00760[st_c]</t>
  </si>
  <si>
    <t xml:space="preserve">1 C00002[st_c] + 1 C00095[st_c] -&gt; 1 C00008[st_c] + 1 C00085[st_c] </t>
  </si>
  <si>
    <t>R00771[st_c]</t>
  </si>
  <si>
    <t xml:space="preserve">1 C00085[st_c] &lt;-&gt; 1 C00092[st_c] </t>
  </si>
  <si>
    <t>R08639[st_c]</t>
  </si>
  <si>
    <t xml:space="preserve">1 C00092[st_c] &lt;-&gt; 1 C00103[st_c]  </t>
  </si>
  <si>
    <t>R00289[st_c]</t>
  </si>
  <si>
    <t xml:space="preserve">1 C00075[st_c] + 1 C00103[st_c] -&gt; 1 C00013[st_c] + 1 C00029[st_c] </t>
  </si>
  <si>
    <t>R00948[st_c]</t>
  </si>
  <si>
    <t xml:space="preserve">1 C00002[st_c] + 1 C00103[st_c] -&gt; 1 C00013[st_c] + 1 C00498[st_c] </t>
  </si>
  <si>
    <t>R02421[st_c]</t>
  </si>
  <si>
    <t xml:space="preserve">1 C00498[st_c] &lt;-&gt; 1 C00008[st_c] + 1 C00718[st_c] </t>
  </si>
  <si>
    <t>R02110[st_c]</t>
  </si>
  <si>
    <t xml:space="preserve">2 C00718[st_c] &lt;-&gt; 1 C00369[st_c] </t>
  </si>
  <si>
    <t>R00803[st_c]</t>
  </si>
  <si>
    <t xml:space="preserve">1 C00089[st_c] + 1 C00009[st_c] &lt;-&gt; 1 C00095[st_c] + 1 C00103[st_c] </t>
  </si>
  <si>
    <t>R02889[st_e]</t>
  </si>
  <si>
    <t xml:space="preserve">1 C00029[st_e] -&gt; 1 C00015[st_e] + 1 C00760[st_e] </t>
  </si>
  <si>
    <t>R00155[st_e]</t>
  </si>
  <si>
    <t xml:space="preserve">1 C00015[st_e] + 1 C00001[st_e] -&gt; 1 C00105[st_e] + 1 C00009[st_e] </t>
  </si>
  <si>
    <t>R00801[st_c]</t>
  </si>
  <si>
    <t xml:space="preserve">1 C00089[st_c] + 1 C00001[st_c] &lt;-&gt; 1 C00095[st_c] + 1 C00031[st_c] </t>
  </si>
  <si>
    <t>R00004_1[st_c]</t>
  </si>
  <si>
    <t>1 C00013[st_c] + 1 C00001[st_c] + 1 C00080[st_c] -&gt; 2 C00009[st_c] + 1 C00080[st_e]</t>
  </si>
  <si>
    <t>R00004_2[st_c]</t>
  </si>
  <si>
    <t>1 C00013[st_c] + 1 C00001[st_c] + 1 C00080[st_c] -&gt; 2 C00009[st_c] + 1 C00080[st_p]</t>
  </si>
  <si>
    <t>R00004[st_im]</t>
  </si>
  <si>
    <t>1 C00013[st_im] + 1 C00001[st_im] + 1 C00080[st_im] -&gt; 2 C00009[st_im] + 1 C00080[st_c]</t>
  </si>
  <si>
    <t>R01195[st_c]</t>
  </si>
  <si>
    <t xml:space="preserve">2 C00138[st_c] + 1 C00006[st_c] + 1 C00080[st_c] &lt;-&gt; 2 C00139[st_c] + 1 C00005[st_c] </t>
  </si>
  <si>
    <t>R00112[st_c]</t>
  </si>
  <si>
    <t xml:space="preserve">1 C00005[st_c] + 1 C00003[st_c] &lt;-&gt; 1 C00006[st_c] + 1 C00004[st_c] </t>
  </si>
  <si>
    <t>R00113[st_c]</t>
  </si>
  <si>
    <t xml:space="preserve">1 C00027[st_c] + 1 C00005[st_c] + 1 C00080[st_c] -&gt; 1 C00006[st_c] + 2 C00001[st_c] </t>
  </si>
  <si>
    <t>R00113[st_im]</t>
  </si>
  <si>
    <t xml:space="preserve">1 C00027[st_im] + 1 C00005[st_im] + 1 C00080[st_im] -&gt; 1 C00006[st_im] + 2 C00001[st_im] </t>
  </si>
  <si>
    <t>R00009[st_c]</t>
  </si>
  <si>
    <t xml:space="preserve">2 C00027[st_c] &lt;-&gt; 1 C00007[st_c] + 2 C00001[st_c] </t>
  </si>
  <si>
    <t>R00009[st_im]</t>
  </si>
  <si>
    <t xml:space="preserve">2 C00027[st_im] &lt;-&gt; 1 C00007[st_im] + 2 C00001[st_im] </t>
  </si>
  <si>
    <t>R02496[st_c]</t>
  </si>
  <si>
    <t xml:space="preserve">1 C00024[st_c] + 1 C00487[st_c] -&gt; 1 C00010[st_c] + 1 C02571[st_c] </t>
  </si>
  <si>
    <t>R02496[st_im]</t>
  </si>
  <si>
    <t xml:space="preserve">1 C00024[st_im] + 1 C00487[st_im] &lt;- 1 C00010[st_im] + 1 C02571[st_im] </t>
  </si>
  <si>
    <t>R07168[st_im]</t>
  </si>
  <si>
    <t xml:space="preserve">1 C00440[st_im] + 1 C00003[st_im] &lt;-&gt; 1 C00143[st_im] + 1 C00004[st_im] + 1 C00080[st_im] </t>
  </si>
  <si>
    <t>R01217[st_im]</t>
  </si>
  <si>
    <t xml:space="preserve">1 C00143[st_im] + 2 C00138[st_im] + 2 C00080[st_im] &lt;-&gt; 1 C00440[st_im] + 2 C00139[st_im] </t>
  </si>
  <si>
    <t>R00158[st_c]</t>
  </si>
  <si>
    <t xml:space="preserve">1 C00002[st_c] + 1 C00105[st_c] &lt;-&gt; 1 C00008[st_c] + 1 C00015[st_c] </t>
  </si>
  <si>
    <t>R00156[st_c]</t>
  </si>
  <si>
    <t xml:space="preserve">1 C00002[st_c] + 1 C00015[st_c] -&gt; 1 C00008[st_c] + 1 C00075[st_c] </t>
  </si>
  <si>
    <t>R02421[st_p]</t>
  </si>
  <si>
    <t xml:space="preserve">1 C00498[st_p] &lt;-&gt; 1 C00008[st_p] + 1 C00718[st_p] </t>
  </si>
  <si>
    <t>R02110[st_p]</t>
  </si>
  <si>
    <t xml:space="preserve">2 C00718[st_p] &lt;-&gt; 1 C00369[st_p] </t>
  </si>
  <si>
    <t>R00472[st_im]</t>
  </si>
  <si>
    <t xml:space="preserve">1 C00149[st_im] + 1 C00010[st_im] &lt;-&gt; 1 C00024[st_im] + 1 C00001[st_im] + 1 C00048[st_im] </t>
  </si>
  <si>
    <t>R00479[st_im]</t>
  </si>
  <si>
    <t xml:space="preserve">1 C00311[st_im] &lt;-&gt; 1 C00042[st_im] + 1 C00048[st_im] </t>
  </si>
  <si>
    <t>R00472[st_c]</t>
  </si>
  <si>
    <t xml:space="preserve">1 C00149[st_c] + 1 C00010[st_c] &lt;-&gt; 1 C00024[st_c] + 1 C00001[st_c] + 1 C00048[st_c] </t>
  </si>
  <si>
    <t>R00479[st_c]</t>
  </si>
  <si>
    <t xml:space="preserve">1 C00311[st_c] &lt;-&gt; 1 C00042[st_c] + 1 C00048[st_c] </t>
  </si>
  <si>
    <t>R00342[st_c]</t>
  </si>
  <si>
    <t>1 C00149[st_c] + 1 C00003[st_c] &lt;-&gt; 1 C00036[st_c] + 1 C00004[st_c] + 1 C00080[st_c]</t>
  </si>
  <si>
    <t>R00351[st_c]</t>
  </si>
  <si>
    <t>1 C00158[st_c] + 1 C00010[st_c] &lt;-&gt; 1 C00024[st_c] + 1 C00001[st_c] + 1 C00036[st_c]</t>
  </si>
  <si>
    <t>R01325[st_c]</t>
  </si>
  <si>
    <t>1 C00158[st_c] &lt;-&gt; 1 C00417[st_c] + 1 C00001[st_c]</t>
  </si>
  <si>
    <t>R01900[st_c]</t>
  </si>
  <si>
    <t>1 C00311[st_c] &lt;-&gt; 1 C00417[st_c] + 1 C00001[st_c]</t>
  </si>
  <si>
    <t>R001t[st]</t>
  </si>
  <si>
    <t xml:space="preserve">1 C00001[st_e] &lt;-&gt; 1 C00001[st_c] </t>
  </si>
  <si>
    <t>R002t[st]</t>
  </si>
  <si>
    <t xml:space="preserve">1 C00001[st_c] &lt;-&gt; 1 C00001[st_p] </t>
  </si>
  <si>
    <t>R003t[st]</t>
  </si>
  <si>
    <t xml:space="preserve">1 C00009[st_e] + 1 C00080[st_e] -&gt; 1 C00009[st_c] + 1 C00080[st_c] </t>
  </si>
  <si>
    <t>R004t[st]</t>
  </si>
  <si>
    <t xml:space="preserve">1 C00011[st_e] &lt;-&gt; 1 C00011[st_c] </t>
  </si>
  <si>
    <t>R005t[st]</t>
  </si>
  <si>
    <t xml:space="preserve">1 C00007[st_e] &lt;-&gt; 1 C00007[st_c] </t>
  </si>
  <si>
    <t>R006t[st]</t>
  </si>
  <si>
    <t xml:space="preserve">1 C00002[st_om] + 1 C00008[st_c] -&gt; 1 C00002[st_c] + 1 C00008[st_om] </t>
  </si>
  <si>
    <t>R007t[st]</t>
  </si>
  <si>
    <t xml:space="preserve">1 C00002[st_im] + 1 C00008[st_om] -&gt; 1 C00002[st_om] + 1 C00008[st_im] </t>
  </si>
  <si>
    <t>R008t[st]</t>
  </si>
  <si>
    <t xml:space="preserve">1 C00007[st_c] &lt;-&gt; 1 C00007[st_om] </t>
  </si>
  <si>
    <t>R009t[st]</t>
  </si>
  <si>
    <t xml:space="preserve">1 C00007[st_om] &lt;-&gt; 1 C00007[st_im] </t>
  </si>
  <si>
    <t>R014t[st]</t>
  </si>
  <si>
    <t xml:space="preserve">1 C00022[st_c] + 1 C00080[st_c] &lt;-&gt; 1 C00022[st_om] + 1 C00080[st_om] </t>
  </si>
  <si>
    <t>R015t[st]</t>
  </si>
  <si>
    <t xml:space="preserve">1 C00022[st_om] + 1 C00080[st_om] &lt;-&gt; 1 C00022[st_im] + 1 C00080[st_im] </t>
  </si>
  <si>
    <t>R016t[st]</t>
  </si>
  <si>
    <t xml:space="preserve">1 C00036[st_c] + 1 C00149[st_om] -&gt; 1 C00036[st_om] + 1 C00149[st_c] </t>
  </si>
  <si>
    <t>R017t[st]</t>
  </si>
  <si>
    <t xml:space="preserve">1 C00036[st_om] + 1 C00149[st_im] -&gt; 1 C00036[st_im] + 1 C00149[st_om] </t>
  </si>
  <si>
    <t>R116t[st]</t>
  </si>
  <si>
    <t xml:space="preserve">1 C00042[st_c] + 1 C00149[st_om] -&gt; 1 C00042[st_om] + 1 C00149[st_c] </t>
  </si>
  <si>
    <t>R117t[st]</t>
  </si>
  <si>
    <t xml:space="preserve">1 C00042[st_om] + 1 C00149[st_im] -&gt; 1 C00042[st_im] + 1 C00149[st_om] </t>
  </si>
  <si>
    <t>R018t[st]</t>
  </si>
  <si>
    <t xml:space="preserve">1 C00001[st_c] &lt;-&gt; 1 C00001[st_om] </t>
  </si>
  <si>
    <t>R019t[st]</t>
  </si>
  <si>
    <t xml:space="preserve">1 C00001[st_om] &lt;-&gt; 1 C00001[st_im] </t>
  </si>
  <si>
    <t>R020t[st]</t>
  </si>
  <si>
    <t xml:space="preserve">1 C00009[st_c] + 1 C00080[st_c] &lt;-&gt; 1 C00009[st_om] + 1 C00080[st_om] </t>
  </si>
  <si>
    <t>R021t[st]</t>
  </si>
  <si>
    <t xml:space="preserve">1 C00009[st_om] + 1 C00080[st_om] &lt;-&gt; 1 C00009[st_im] + 1 C00080[st_im] </t>
  </si>
  <si>
    <t>R025t[st]</t>
  </si>
  <si>
    <t xml:space="preserve">1 C00080[st_c] + 1 C00089[st_c] &lt;-&gt; 1 C00080[st_e] + 1 C00089[st_e] </t>
  </si>
  <si>
    <t>R026t[st]</t>
  </si>
  <si>
    <t xml:space="preserve">1 C00029[st_c] + 1 C00105[st_e] -&gt; 1 C00029[st_e] + 1 C00105[st_c] </t>
  </si>
  <si>
    <t>R027t[st]</t>
  </si>
  <si>
    <t xml:space="preserve">1 C00026[st_om] + 1 C00158[st_im] &lt;-&gt; 1 C00158[st_om] + 1 C00026[st_im] </t>
  </si>
  <si>
    <t>R028t[st]</t>
  </si>
  <si>
    <t xml:space="preserve">1 C00026[st_c] + 1 C00158[st_om] &lt;-&gt; 1 C00158[st_c] + 1 C00026[st_om] </t>
  </si>
  <si>
    <t>R033t[st]</t>
  </si>
  <si>
    <t xml:space="preserve">3 C00080[st_c] + 1 C00002[st_c] + 1 C00001[st_c] -&gt; 3 C00080[st_e] + 1 C00008[st_c] + 1 C00009[st_c] </t>
  </si>
  <si>
    <t>R034t[st]</t>
  </si>
  <si>
    <t xml:space="preserve">1 C00011[st_im] &lt;-&gt; 1 C00011[st_om] </t>
  </si>
  <si>
    <t>R035t[st]</t>
  </si>
  <si>
    <t xml:space="preserve">1 C00011[st_om] &lt;-&gt; 1 C00011[st_c] </t>
  </si>
  <si>
    <t>R036t[st]</t>
  </si>
  <si>
    <t xml:space="preserve">1 C00498[st_c] + 1 C00008[st_p] &lt;-&gt; 1 C00498[st_p] + 1 C00008[st_c] </t>
  </si>
  <si>
    <t>R900t[st]</t>
  </si>
  <si>
    <t xml:space="preserve">1 C02571[st_c] + 1 C00487[st_om] -&gt; 1 C02571[st_om] + 1 C00487[st_c] </t>
  </si>
  <si>
    <t>R901t[st]</t>
  </si>
  <si>
    <t xml:space="preserve">1 C02571[st_om] + 1 C00487[st_im] -&gt; 1 C02571[st_im] + 1 C00487[st_om] </t>
  </si>
  <si>
    <t>R034si[st]</t>
  </si>
  <si>
    <t>1 C00369[st_c] &lt;-&gt;</t>
  </si>
  <si>
    <t>R036si[st]</t>
  </si>
  <si>
    <t>R037si[st]</t>
  </si>
  <si>
    <t>R038ex[st]</t>
  </si>
  <si>
    <t>R039ex[st]</t>
  </si>
  <si>
    <t>R040ex[st]</t>
  </si>
  <si>
    <t>R041ex[st]</t>
  </si>
  <si>
    <t>R042ex[st]</t>
  </si>
  <si>
    <t>R043ex[st]</t>
  </si>
  <si>
    <t>R044ex[st]</t>
  </si>
  <si>
    <t>R045ex[st]</t>
  </si>
  <si>
    <t>R046ex[st]</t>
  </si>
  <si>
    <t>R047ex[st]</t>
  </si>
  <si>
    <t>R048ex[st]</t>
  </si>
  <si>
    <t>R049ex[st]</t>
  </si>
  <si>
    <t>R050ex[st]</t>
  </si>
  <si>
    <t>R051ex[st]</t>
  </si>
  <si>
    <t>R052ex[st]</t>
  </si>
  <si>
    <t>R053ex[st]</t>
  </si>
  <si>
    <t>R054ex[st]</t>
  </si>
  <si>
    <t>R055ex[st]</t>
  </si>
  <si>
    <t>R057ex[st]</t>
  </si>
  <si>
    <t>R058ex[st]</t>
  </si>
  <si>
    <t>R059ex[st]</t>
  </si>
  <si>
    <t>R060ex[st]</t>
  </si>
  <si>
    <t>1 C00244[st_e] &lt;-</t>
  </si>
  <si>
    <t>R061ex[st]</t>
  </si>
  <si>
    <t>1 C00244[st_e] -&gt;</t>
  </si>
  <si>
    <t>R062ex[st]</t>
  </si>
  <si>
    <t>R063ex[st]</t>
  </si>
  <si>
    <t>R064ex[st]</t>
  </si>
  <si>
    <t>R065ex[st]</t>
  </si>
  <si>
    <t>R066ex[st]</t>
  </si>
  <si>
    <t>R067ex[st]</t>
  </si>
  <si>
    <t>1 C00080[st_e] &lt;-&gt;</t>
  </si>
  <si>
    <t>R068ex[st]</t>
  </si>
  <si>
    <t>R069ex[st]</t>
  </si>
  <si>
    <t>R070ex[st]</t>
  </si>
  <si>
    <t>R071ex[st]</t>
  </si>
  <si>
    <t>R072ex[st]</t>
  </si>
  <si>
    <t>R073ex[st]</t>
  </si>
  <si>
    <t>R074ex[st]</t>
  </si>
  <si>
    <t>R075ex[st]</t>
  </si>
  <si>
    <t>R076ex[st]</t>
  </si>
  <si>
    <t>R077ex[st]</t>
  </si>
  <si>
    <t>R078ex[st]</t>
  </si>
  <si>
    <t>R079ex[st]</t>
  </si>
  <si>
    <t>R080ex[st]</t>
  </si>
  <si>
    <t>0.03816415 C08316[se_c] + 0.260687326 C16526[se_c] + 0.02008496 C08281[se_c] + 0.266159154 C06427[se_c] + 0.379430078 C01595[se_c] + 0.174906699 C00712[se_c] + 0.062832847 C01530[se_c] + 0.123010293 C00249[se_c] + 0.111465621 C00041[se_c] + 0.086888866 C00062[se_c] + 0.058241187 C00152[se_c] + 0.071242612 C00049[se_c] + 0.040907693 C00097[se_c] + 0.207253402 C00025[se_c] + 0.144220565 C00064[se_c] + 0.130252114 C00037[se_c] + 0.018354545 C00135[se_c] + 0.065579259 C00407[se_c] + 0.099038065 C00123[se_c] + 0.013765909 C00047[se_c] + 0.037573784 C00073[se_c] + 0.042827271 C00079[se_c] + 0.083991716 C00148[se_c] + 0.117392609 C00065[se_c] + 0.04875426 C00188[se_c] + 0.013391416 C00078[se_c] + 0.021796022 C00082[se_c] + 0.091581531 C00183[se_c] + 0.012809943 C00369[se_p] + 2.193485799 C00760[se_e] + 0.196355391 C00089[se_c] + 30 C00001[se_c] + 30 C00002[se_c] &lt;-&gt; 1 SeedBiomass[se_c] + 30 C00008[se_c] + 30 C00009[se_c]</t>
  </si>
  <si>
    <t>0.03816415 C08316[se_c] + 0.260687326 C16526[se_c] + 0.02008496 C08281[se_c] + 0.266159154 C06427[se_c] + 0.379430078 C01595[se_c] + 0.174906699 C00712[se_c] + 0.062832847 C01530[se_c] + 0.123010293 C00249[se_c] + 0.111465621 C00041[se_c] + 0.086888866 C00062[se_c] + 0.058241187 C00152[se_c] + 0.071242612 C00049[se_c] + 0.040907693 C00097[se_c] + 0.207253402 C00025[se_c] + 0.144220565 C00064[se_c] + 0.130252114 C00037[se_c] + 0.018354545 C00135[se_c] + 0.065579259 C00407[se_c] + 0.099038065 C00123[se_c] + 0.013765909 C00047[se_c] + 0.037573784 C00073[se_c] + 0.042827271 C00079[se_c] + 0.083991716 C00148[se_c] + 0.117392609 C00065[se_c] + 0.04875426 C00188[se_c] + 0.013391416 C00078[se_c] + 0.021796022 C00082[se_c] + 0.091581531 C00183[se_c] + 0.012809943 C00369[se_p] + 2.193485799 C00760[se_e] + 0.196355391 C00089[se_c] + 30 C00001[se_c] + 30 C00002[se_c] -&gt; 30 C00008[se_c] + 30 C00009[se_c]</t>
  </si>
  <si>
    <t>1 SeedBiomass[se_c] &lt;-&gt;</t>
  </si>
  <si>
    <t>R00533[se_c]</t>
  </si>
  <si>
    <t>1 C00094[se_c] + 1 C00007[se_c] + 1 C00001[se_c] &lt;-&gt; 1 C00059[se_c] + 1 C00027[se_c]</t>
  </si>
  <si>
    <t>R00858[se_c]</t>
  </si>
  <si>
    <t>R00586[se_c]</t>
  </si>
  <si>
    <t>R00897[se_c]</t>
  </si>
  <si>
    <t>#pantothenate and CoA biosynthesis</t>
  </si>
  <si>
    <t>R00006[se_c]</t>
  </si>
  <si>
    <t>R03051[se_c]</t>
  </si>
  <si>
    <t>R01209[se_c]</t>
  </si>
  <si>
    <t>R00760[se_c]</t>
  </si>
  <si>
    <t>R00771[se_c]</t>
  </si>
  <si>
    <t>R08639[se_c]</t>
  </si>
  <si>
    <t>R00289[se_c]</t>
  </si>
  <si>
    <t>R00948[se_c]</t>
  </si>
  <si>
    <t>R00803[se_c]</t>
  </si>
  <si>
    <t>R02889[se_e]</t>
  </si>
  <si>
    <t>R00155[se_e]</t>
  </si>
  <si>
    <t>R02737[se_c]</t>
  </si>
  <si>
    <t>R02778[se_c]</t>
  </si>
  <si>
    <t>R00010[se_c]</t>
  </si>
  <si>
    <t>R00299[se_c]</t>
  </si>
  <si>
    <t>R00801[se_e]</t>
  </si>
  <si>
    <t>#pyrimidine metabolism</t>
  </si>
  <si>
    <t>R00158[se_c]</t>
  </si>
  <si>
    <t>R00156[se_c]</t>
  </si>
  <si>
    <t>#glycolysis and gluconeogenesis</t>
  </si>
  <si>
    <t>R00959[se_c]</t>
  </si>
  <si>
    <t>R02740[se_c]</t>
  </si>
  <si>
    <t>R04779[se_c]</t>
  </si>
  <si>
    <t>R03321[se_c]</t>
  </si>
  <si>
    <t>R01070[se_c]</t>
  </si>
  <si>
    <t>R01015[se_c]</t>
  </si>
  <si>
    <t>R01518[se_c]</t>
  </si>
  <si>
    <t>R00658[se_c]</t>
  </si>
  <si>
    <t>R00341[se_c]</t>
  </si>
  <si>
    <t>R00200[se_c]</t>
  </si>
  <si>
    <t>R00014[se_c]</t>
  </si>
  <si>
    <t>R00755[se_c]</t>
  </si>
  <si>
    <t>R03270[se_c]</t>
  </si>
  <si>
    <t>R07618[se_c]</t>
  </si>
  <si>
    <t>R02569[se_c]</t>
  </si>
  <si>
    <t>R00710[se_c]</t>
  </si>
  <si>
    <t>R01196[se_c]</t>
  </si>
  <si>
    <t>R01061[se_c]</t>
  </si>
  <si>
    <t>R01512[se_c]</t>
  </si>
  <si>
    <t>#pentose phosphate pathway</t>
  </si>
  <si>
    <t>R01056[se_c]</t>
  </si>
  <si>
    <t>R01529[se_c]</t>
  </si>
  <si>
    <t>R01528[se_c]</t>
  </si>
  <si>
    <t>R02035[se_c]</t>
  </si>
  <si>
    <t>R02036[se_c]</t>
  </si>
  <si>
    <t>R02736[se_c]</t>
  </si>
  <si>
    <t>R05605[se_c]</t>
  </si>
  <si>
    <t>R01641[se_c]</t>
  </si>
  <si>
    <t>R01827[se_c]</t>
  </si>
  <si>
    <t>R01830[se_c]</t>
  </si>
  <si>
    <t>#pyruvate metabolism</t>
  </si>
  <si>
    <t>R00228[se_c]</t>
  </si>
  <si>
    <t>R00342[se_c]</t>
  </si>
  <si>
    <t>R00214[se_c]</t>
  </si>
  <si>
    <t>R08539[se_c]</t>
  </si>
  <si>
    <t>1 C00005[se_c] + 2 C00996[se_c] &lt;-&gt; 2 C00999[se_c] + 1 C00006[se_c]</t>
  </si>
  <si>
    <t>R00134[se_c]</t>
  </si>
  <si>
    <t>1 C00058[se_c] + 1 C00006[se_c] -&gt; 1 C00011[se_c] + 1 C00005[se_c] + 1 C00080[se_c]</t>
  </si>
  <si>
    <t>R00004_1[se_c]</t>
  </si>
  <si>
    <t>1 C00013[se_c] + 1 C00001[se_c] + 1 C00080[se_c] -&gt; 2 C00009[se_c] + 1 C00080[se_e]</t>
  </si>
  <si>
    <t>R00004_2[se_c]</t>
  </si>
  <si>
    <t>1 C00013[se_c] + 1 C00001[se_c] + 1 C00080[se_c] -&gt; 2 C00009[se_c] + 1 C00080[se_p]</t>
  </si>
  <si>
    <t>R00004[se_im]</t>
  </si>
  <si>
    <t>1 C00013[se_im] + 1 C00001[se_im] + 1 C00080[se_im] -&gt; 2 C00009[se_im] + 1 C00080[se_c]</t>
  </si>
  <si>
    <t>R01169[se_c]</t>
  </si>
  <si>
    <t>R00256[se_c]</t>
  </si>
  <si>
    <t>R00466[se_c]</t>
  </si>
  <si>
    <t>R00522[se_c]</t>
  </si>
  <si>
    <t>R03146[se_c]</t>
  </si>
  <si>
    <t>R00009[se_c]</t>
  </si>
  <si>
    <t>R00604[se_c]</t>
  </si>
  <si>
    <t>R00344[se_im]</t>
  </si>
  <si>
    <t>1 C00002[se_im] + 1 C00022[se_im] + 1 C00288[se_im] + 1 C00080[se_im] -&gt; 1 C00008[se_im] + 1 C00009[se_im] + 1 C00036[se_im]</t>
  </si>
  <si>
    <t>R10092[se_im]</t>
  </si>
  <si>
    <t>R00014[se_im]</t>
  </si>
  <si>
    <t>R03270[se_im]</t>
  </si>
  <si>
    <t>R02569[se_im]</t>
  </si>
  <si>
    <t>R00351[se_im]</t>
  </si>
  <si>
    <t>1 C00024[se_im] + 1 C00001[se_im] + 1 C00036[se_im] -&gt; 1 C00158[se_im] + 1 C00010[se_im]</t>
  </si>
  <si>
    <t>R00352[se_im]</t>
  </si>
  <si>
    <t>R01325[se_im]</t>
  </si>
  <si>
    <t>R01900[se_im]</t>
  </si>
  <si>
    <t>R01899[se_im]</t>
  </si>
  <si>
    <t>1 C00311[se_im] + 1 C00006[se_im] -&gt; 1 C05379[se_im] + 1 C00005[se_im] + 1 C00080[se_im]</t>
  </si>
  <si>
    <t>R00268[se_im]</t>
  </si>
  <si>
    <t>1 C05379[se_im] -&gt; 1 C00026[se_im] + 1 C00011[se_im]</t>
  </si>
  <si>
    <t>R00709[se_im]</t>
  </si>
  <si>
    <t>R02570[se_im]</t>
  </si>
  <si>
    <t>R00432[se_im]</t>
  </si>
  <si>
    <t>R00330[se_im]</t>
  </si>
  <si>
    <t>R00405[se_im]</t>
  </si>
  <si>
    <t>R10343[se_im]</t>
  </si>
  <si>
    <t>1 C00091[se_im] + 1 C00033[se_im] -&gt; 1 C00024[se_im] + 1 C00042[se_im]</t>
  </si>
  <si>
    <t>R01082[se_im]</t>
  </si>
  <si>
    <t>R01197[se_im]</t>
  </si>
  <si>
    <t>2 C00139[se_im] + 1 C00026[se_im] + 1 C00010[se_im] &lt;-&gt; 2 C00138[se_im] + 1 C00091[se_im] + 1 C00011[se_im] + 2 C00080[se_im]</t>
  </si>
  <si>
    <t>R03316[se_im]</t>
  </si>
  <si>
    <t>R00621[se_im]</t>
  </si>
  <si>
    <t>R07618[se_im]</t>
  </si>
  <si>
    <t>R01195[se_im]</t>
  </si>
  <si>
    <t>#seR00342[se_im]</t>
  </si>
  <si>
    <t>R00361[se_im]</t>
  </si>
  <si>
    <t>1 C00149[se_im] + 1 C15602[se_im] -&gt; 1 C00036[se_im] + 1 C15603[se_im]</t>
  </si>
  <si>
    <t>R00235[se_im]</t>
  </si>
  <si>
    <t xml:space="preserve">1 C00002[se_im] + 1 C00033[se_im] + 1 C00010[se_im] &lt;- 1 C00020[se_im] + 1 C00013[se_im] + 1 C00024[se_im] </t>
  </si>
  <si>
    <t>R00087[se_im]</t>
  </si>
  <si>
    <t>1 C00002[se_im] + 1 C00001[se_im] -&gt; 1 C00020[se_im] + 1 C00013[se_im]</t>
  </si>
  <si>
    <t>R200[se_im]</t>
  </si>
  <si>
    <t>R201[se_im]</t>
  </si>
  <si>
    <t>1 C00399[se_im] + 2 C05359[se_im] + 6 C00080[se_im] -&gt; 1 C00390[se_im] + 4 C00080[se_om]</t>
  </si>
  <si>
    <t>R202[se_im]</t>
  </si>
  <si>
    <t>2 C00080[se_im] + 1 C00390[se_im] -&gt; 4 C00080[se_om] + 1 C00399[se_im] + 2 C05359[se_im]</t>
  </si>
  <si>
    <t>R203[se_im]</t>
  </si>
  <si>
    <t>1 C00007[se_im] + 8 C00080[se_im] + 4 C05359[se_im] -&gt; 2 C00001[se_im] + 4 C00080[se_om]</t>
  </si>
  <si>
    <t>R204[se_im]</t>
  </si>
  <si>
    <t>R02164[se_im]</t>
  </si>
  <si>
    <t>1 C15602[se_im] + 1 C00042[se_im] -&gt; 1 C15603[se_im] + 1 C00122[se_im]</t>
  </si>
  <si>
    <t>R07358[se_im]</t>
  </si>
  <si>
    <t>1 C00004[se_im] + 1 C00080[se_im] + 1 C15602[se_im] &lt;-&gt; 1 C00003[se_im] + 1 C15603[se_im]</t>
  </si>
  <si>
    <t>R02163[se_im]</t>
  </si>
  <si>
    <t>1 C00390[se_im] + 1 C00003[se_im] &lt;-&gt; 1 C00399[se_im] + 1 C00004[se_im] + 1 C00080[se_im]</t>
  </si>
  <si>
    <t>R01049[se_p]</t>
  </si>
  <si>
    <t>R01056[se_p]</t>
  </si>
  <si>
    <t>R01529[se_p]</t>
  </si>
  <si>
    <t>R01528[se_p]</t>
  </si>
  <si>
    <t>R02035[se_p]</t>
  </si>
  <si>
    <t>R02036[se_p]</t>
  </si>
  <si>
    <t>R02736[se_p]</t>
  </si>
  <si>
    <t>R05605[se_p]</t>
  </si>
  <si>
    <t>R01070[se_p]</t>
  </si>
  <si>
    <t>R02740[se_p]</t>
  </si>
  <si>
    <t>R04779[se_p]</t>
  </si>
  <si>
    <t>R10860[se_p]</t>
  </si>
  <si>
    <t>R01061[se_p]</t>
  </si>
  <si>
    <t>R01512[se_p]</t>
  </si>
  <si>
    <t>R01641[se_p]</t>
  </si>
  <si>
    <t>R01827[se_p]</t>
  </si>
  <si>
    <t>R01830[se_p]</t>
  </si>
  <si>
    <t>#Alanine, aspartate, and glutamate metabolism</t>
  </si>
  <si>
    <t>R00578[se_p]</t>
  </si>
  <si>
    <t>R00355[se_p]</t>
  </si>
  <si>
    <t>R00253[se_p]</t>
  </si>
  <si>
    <t>R00248[se_p]</t>
  </si>
  <si>
    <t>1 C00026[se_p] + 1 C00014[se_p] + 1 C00005[se_p] + 1 C00080[se_p] &lt;- 1 C00025[se_p] + 1 C00006[se_p] + 1 C00001[se_p]</t>
  </si>
  <si>
    <t>#glycine, serine, and threonine metabolism</t>
  </si>
  <si>
    <t>R01513[se_p]</t>
  </si>
  <si>
    <t>R04173[se_p]</t>
  </si>
  <si>
    <t>R00582[se_p]</t>
  </si>
  <si>
    <t>R00945[se_p]</t>
  </si>
  <si>
    <t>R00372[se_p]</t>
  </si>
  <si>
    <t>R03425[se_p]</t>
  </si>
  <si>
    <t>R04125[se_p]</t>
  </si>
  <si>
    <t>R03815[se_p]</t>
  </si>
  <si>
    <t>R00751[se_p]</t>
  </si>
  <si>
    <t>#Phenylalanine, tryptophan, and tyrosine metabolism</t>
  </si>
  <si>
    <t>R01826[se_p]</t>
  </si>
  <si>
    <t>R03083[se_p]</t>
  </si>
  <si>
    <t>R03084[se_p]</t>
  </si>
  <si>
    <t>R02413[se_p]</t>
  </si>
  <si>
    <t>R02412[se_p]</t>
  </si>
  <si>
    <t>R03460[se_p]</t>
  </si>
  <si>
    <t>R01714[se_p]</t>
  </si>
  <si>
    <t>R01715[se_p]</t>
  </si>
  <si>
    <t>R01731[se_p]</t>
  </si>
  <si>
    <t>R00691[se_p]</t>
  </si>
  <si>
    <t>R00733[se_p]</t>
  </si>
  <si>
    <t>#valine, leucine, and isoleucine biosynthesis</t>
  </si>
  <si>
    <t>R00996[se_p]</t>
  </si>
  <si>
    <t>R08648[se_p]</t>
  </si>
  <si>
    <t>R05069[se_p]</t>
  </si>
  <si>
    <t>R05068[se_p]</t>
  </si>
  <si>
    <t>R05070[se_p]</t>
  </si>
  <si>
    <t>R02199[se_p]</t>
  </si>
  <si>
    <t>R00226[se_p]</t>
  </si>
  <si>
    <t>R05071[se_p]</t>
  </si>
  <si>
    <t>R04440[se_p]</t>
  </si>
  <si>
    <t>R04441[se_p]</t>
  </si>
  <si>
    <t>R01214[se_p]</t>
  </si>
  <si>
    <t>R01213[se_p]</t>
  </si>
  <si>
    <t>R03968[se_p]</t>
  </si>
  <si>
    <t>R04001[se_p]</t>
  </si>
  <si>
    <t>R04426[se_p]</t>
  </si>
  <si>
    <t>R01652[se_p]</t>
  </si>
  <si>
    <t>R01090[se_p]</t>
  </si>
  <si>
    <t>#lysine biosynthesis</t>
  </si>
  <si>
    <t>R00271[se_p]</t>
  </si>
  <si>
    <t>R03444[se_p]</t>
  </si>
  <si>
    <t>R04371[se_p]</t>
  </si>
  <si>
    <t>R01934[se_p]</t>
  </si>
  <si>
    <t>R01939[se_p]</t>
  </si>
  <si>
    <t>R03098[se_p]</t>
  </si>
  <si>
    <t>R04863[se_p]</t>
  </si>
  <si>
    <t>R04390[se_p]</t>
  </si>
  <si>
    <t>R02315[se_p]</t>
  </si>
  <si>
    <t>R00715[se_p]</t>
  </si>
  <si>
    <t>#histidine metabolism</t>
  </si>
  <si>
    <t>R01071[se_p]</t>
  </si>
  <si>
    <t>R04035[se_p]</t>
  </si>
  <si>
    <t>R04037[se_p]</t>
  </si>
  <si>
    <t>R04640[se_p]</t>
  </si>
  <si>
    <t>R04558[se_p]</t>
  </si>
  <si>
    <t>R03457[se_p]</t>
  </si>
  <si>
    <t>R03243[se_p]</t>
  </si>
  <si>
    <t>R03013[se_p]</t>
  </si>
  <si>
    <t>R03012[se_p]</t>
  </si>
  <si>
    <t>R01163[se_p]</t>
  </si>
  <si>
    <t>#starch storage</t>
  </si>
  <si>
    <t>R02421[se_p]</t>
  </si>
  <si>
    <t>R02110[se_p]</t>
  </si>
  <si>
    <t>R00004[se_p]</t>
  </si>
  <si>
    <t>R00122[se_p]</t>
  </si>
  <si>
    <t>R01015[se_p]</t>
  </si>
  <si>
    <t>R00200[se_p]</t>
  </si>
  <si>
    <t>R01518[se_p]</t>
  </si>
  <si>
    <t>R00658[se_p]</t>
  </si>
  <si>
    <t>R03321[se_p]</t>
  </si>
  <si>
    <t>R09093[se_p]</t>
  </si>
  <si>
    <t>R03270[se_p]</t>
  </si>
  <si>
    <t>R00014[se_p]</t>
  </si>
  <si>
    <t>R07618[se_p]</t>
  </si>
  <si>
    <t>R02569[se_p]</t>
  </si>
  <si>
    <t>R00214[se_p]</t>
  </si>
  <si>
    <t>#Unsaturated fatty acid biosynthesis</t>
  </si>
  <si>
    <t>R08178[se_c]</t>
  </si>
  <si>
    <t>R08177[se_c]</t>
  </si>
  <si>
    <t>R11043[se_c]</t>
  </si>
  <si>
    <t>R12205[se_c]</t>
  </si>
  <si>
    <t>R00100[se_c]</t>
  </si>
  <si>
    <t>R01274[se_c]</t>
  </si>
  <si>
    <t>R08174[se_c]</t>
  </si>
  <si>
    <t>R08184[se_c]</t>
  </si>
  <si>
    <t>R08176[se_c]</t>
  </si>
  <si>
    <t>R08186[se_c]</t>
  </si>
  <si>
    <t>R08187[se_c]</t>
  </si>
  <si>
    <t>R07758[se_c]</t>
  </si>
  <si>
    <t>R07759[se_c]</t>
  </si>
  <si>
    <t>R07760[se_c]</t>
  </si>
  <si>
    <t>R07761[se_c]</t>
  </si>
  <si>
    <t>R12048[se_c]</t>
  </si>
  <si>
    <t>R02224[se_c]</t>
  </si>
  <si>
    <t>R10825-8_1[se_c]</t>
  </si>
  <si>
    <t>R10825-8_2[se_c]</t>
  </si>
  <si>
    <t>R10825-8_3[se_c]</t>
  </si>
  <si>
    <t>#fatty acid biosynthesis</t>
  </si>
  <si>
    <t>R01279[se_c]</t>
  </si>
  <si>
    <t>R04738[se_c]</t>
  </si>
  <si>
    <t>R04737[se_c]</t>
  </si>
  <si>
    <t>R03991[se_c]</t>
  </si>
  <si>
    <t>R03990[se_c]</t>
  </si>
  <si>
    <t>R04740[se_c]</t>
  </si>
  <si>
    <t>R04739[se_c]</t>
  </si>
  <si>
    <t>R03858[se_c]</t>
  </si>
  <si>
    <t>R03857[se_c]</t>
  </si>
  <si>
    <t>R04170[se_c]</t>
  </si>
  <si>
    <t>R04741[se_c]</t>
  </si>
  <si>
    <t>R04742[se_c]</t>
  </si>
  <si>
    <t>R04754[se_c]</t>
  </si>
  <si>
    <t>R04744[se_c]</t>
  </si>
  <si>
    <t>R04743[se_c]</t>
  </si>
  <si>
    <t>R03778[se_c]</t>
  </si>
  <si>
    <t>R03777[se_c]</t>
  </si>
  <si>
    <t>R04746[se_c]</t>
  </si>
  <si>
    <t>R04745[se_c]</t>
  </si>
  <si>
    <t>R04747[se_c]</t>
  </si>
  <si>
    <t>R04751[se_c]</t>
  </si>
  <si>
    <t>R04749[se_c]</t>
  </si>
  <si>
    <t>R04748[se_c]</t>
  </si>
  <si>
    <t>R01177[se_c]</t>
  </si>
  <si>
    <t>R01175[se_c]</t>
  </si>
  <si>
    <t>R03026[se_c]</t>
  </si>
  <si>
    <t>R01975[se_c]</t>
  </si>
  <si>
    <t>R00742[se_c]</t>
  </si>
  <si>
    <t>#Lysine degredation</t>
  </si>
  <si>
    <t>R01090[se_c]</t>
  </si>
  <si>
    <t>R07601[se_c]</t>
  </si>
  <si>
    <t>R07602[se_c]</t>
  </si>
  <si>
    <t>R04097[se_c]</t>
  </si>
  <si>
    <t>R04095[se_c]</t>
  </si>
  <si>
    <t>R04138[se_c]</t>
  </si>
  <si>
    <t>R10092[se_c]</t>
  </si>
  <si>
    <t>R02085[se_c]</t>
  </si>
  <si>
    <t>R01360[se_c]</t>
  </si>
  <si>
    <t>1 C00356[se_c] -&gt; 1 C00024[se_c] + 1 C00164[se_c]</t>
  </si>
  <si>
    <t>R00405[se_c]</t>
  </si>
  <si>
    <t>1 C00002[se_c] + 1 C00042[se_c] + 1 C00010[se_c] -&gt; 1 C00008[se_c] + 1 C00009[se_c] + 1 C00091[se_c]</t>
  </si>
  <si>
    <t>R00410[se_c]</t>
  </si>
  <si>
    <t>R00238[se_c]</t>
  </si>
  <si>
    <t>R04560[se_c]</t>
  </si>
  <si>
    <t>R00941[se_c]</t>
  </si>
  <si>
    <t>R01127[se_c]</t>
  </si>
  <si>
    <t>R01135[se_c]</t>
  </si>
  <si>
    <t>R01083[se_c]</t>
  </si>
  <si>
    <t>R00122[se_c]</t>
  </si>
  <si>
    <t>R00181[se_c]</t>
  </si>
  <si>
    <t>R00369[se_c]</t>
  </si>
  <si>
    <t>R02496[se_c]</t>
  </si>
  <si>
    <t>1 C00024[se_c] + 1 C00487[se_c] -&gt; 1 C00010[se_c] + 1 C02571[se_c]</t>
  </si>
  <si>
    <t>R02496[se_im]</t>
  </si>
  <si>
    <t>1 C00024[se_im] + 1 C00487[se_im] &lt;- 1 C00010[se_im] + 1 C02571[se_im]</t>
  </si>
  <si>
    <t>#dicarboxyseate metaboseism</t>
  </si>
  <si>
    <t>R01523[se_c]</t>
  </si>
  <si>
    <t>1 C00002[se_c] + 1 C00199[se_c] -&gt; 1 C00008[se_c] + 1 C01182[se_c]</t>
  </si>
  <si>
    <t>R03140[se_c]</t>
  </si>
  <si>
    <t>1 C01182[se_c] + 1 C00007[se_c] &lt;-&gt; 1 C00197[se_c] + 1 C00988[se_c]</t>
  </si>
  <si>
    <t>R01334[se_c]</t>
  </si>
  <si>
    <t>1 C00988[se_c] + 1 C00001[se_c] &lt;-&gt; 1 C00160[se_c] + 1 C00009[se_c]</t>
  </si>
  <si>
    <t>R00475[se_c]</t>
  </si>
  <si>
    <t>1 C00160[se_c] + 1 C00007[se_c] -&gt; 1 C00048[se_c] + 1 C00027[se_c]</t>
  </si>
  <si>
    <t>R00351[se_c]</t>
  </si>
  <si>
    <t>1 C00158[se_c] + 1 C00010[se_c] &lt;-&gt; 1 C00024[se_c] + 1 C00001[se_c] + 1 C00036[se_c]</t>
  </si>
  <si>
    <t>R01325[se_c]</t>
  </si>
  <si>
    <t>1 C00158[se_c] &lt;-&gt; 1 C00417[se_c] + 1 C00001[se_c]</t>
  </si>
  <si>
    <t>R01900[se_c]</t>
  </si>
  <si>
    <t>1 C00311[se_c] &lt;-&gt; 1 C00417[se_c] + 1 C00001[se_c]</t>
  </si>
  <si>
    <t>R00479[se_c]</t>
  </si>
  <si>
    <t>1 C00311[se_c] -&gt; 1 C00042[se_c] + 1 C00048[se_c]</t>
  </si>
  <si>
    <t>R00372[se_c]</t>
  </si>
  <si>
    <t>1 C00037[se_c] + 1 C00026[se_c] &lt;- 1 C00048[se_c] + 1 C00025[se_c]</t>
  </si>
  <si>
    <t>R00588[se_c]</t>
  </si>
  <si>
    <t>1 C00065[se_c] + 1 C00048[se_c] -&gt; 1 C00168[se_c] + 1 C00037[se_c]</t>
  </si>
  <si>
    <t>R01388[se_c]</t>
  </si>
  <si>
    <t>1 C00258[se_c] + 1 C00003[se_c] &lt;- 1 C00168[se_c] + 1 C00004[se_c] + 1 C00080[se_c]</t>
  </si>
  <si>
    <t>R01392[se_c]</t>
  </si>
  <si>
    <t>1 C00258[se_c] + 1 C00006[se_c] &lt;- 1 C00168[se_c] + 1 C00005[se_c] + 1 C00080[se_c]</t>
  </si>
  <si>
    <t>R01514[se_c]</t>
  </si>
  <si>
    <t>1 C00002[se_c] + 1 C00258[se_c] -&gt; 1 C00008[se_c] + 1 C00197[se_c] + 1 C00080[se_c]</t>
  </si>
  <si>
    <t>R00253[se_c]</t>
  </si>
  <si>
    <t>1 C00002[se_c] + 1 C00025[se_c] + 1 C00014[se_c] -&gt; 1 C00008[se_c] + 1 C00009[se_c] + 1 C00064[se_c]</t>
  </si>
  <si>
    <t>R00021[se_c]</t>
  </si>
  <si>
    <t>2 C00025[se_c] + 2 C00139[se_c] &lt;- 1 C00064[se_c] + 1 C00026[se_c] + 2 C00138[se_c] + 2 C00080[se_c]</t>
  </si>
  <si>
    <t>R00113[se_c]</t>
  </si>
  <si>
    <t>1 C00027[se_c] + 1 C00005[se_c] + 1 C00080[se_c] -&gt; 1 C00006[se_c] + 2 C00001[se_c]</t>
  </si>
  <si>
    <t>R00790[se_c]</t>
  </si>
  <si>
    <t>1 C00014[se_c] + 2 C00001[se_c] + 6 C00139[se_c] &lt;- 1 C00088[se_c] + 6 C00138[se_c] + 6 C00080[se_c]</t>
  </si>
  <si>
    <t>R00794[se_c]</t>
  </si>
  <si>
    <t>1 C00088[se_c] + 1 C00003[se_c] + 1 C00001[se_c] &lt;- 1 C00244[se_c] + 1 C00004[se_c] + 1 C00080[se_c]</t>
  </si>
  <si>
    <t>#Transport and exchange reactions</t>
  </si>
  <si>
    <t>R001t[se]</t>
  </si>
  <si>
    <t>R002t[se]</t>
  </si>
  <si>
    <t>R003t[se]</t>
  </si>
  <si>
    <t>R004t[se]</t>
  </si>
  <si>
    <t>R005t[se]</t>
  </si>
  <si>
    <t>R006t[se]</t>
  </si>
  <si>
    <t>R007t[se]</t>
  </si>
  <si>
    <t>R008t[se]</t>
  </si>
  <si>
    <t>R009t[se]</t>
  </si>
  <si>
    <t>R010t[se]</t>
  </si>
  <si>
    <t>R011t[se]</t>
  </si>
  <si>
    <t>R012t[se]</t>
  </si>
  <si>
    <t>R013t[se]</t>
  </si>
  <si>
    <t>R014t[se]</t>
  </si>
  <si>
    <t>R015t[se]</t>
  </si>
  <si>
    <t>R016t[se]</t>
  </si>
  <si>
    <t>R017t[se]</t>
  </si>
  <si>
    <t>R018t[se]</t>
  </si>
  <si>
    <t>R020t[se]</t>
  </si>
  <si>
    <t>1 C00022[se_c] + 1 C00080[se_c] &lt;-&gt; 1 C00022[se_om] + 1 C00080[se_om]</t>
  </si>
  <si>
    <t>R021t[se]</t>
  </si>
  <si>
    <t>1 C00022[se_om] + 1 C00080[se_om] &lt;-&gt; 1 C00022[se_im] + 1 C00080[se_im]</t>
  </si>
  <si>
    <t>R122t[se]</t>
  </si>
  <si>
    <t>1 C00122[se_c] + 1 C00042[se_om] &lt;-&gt; 1 C00122[se_om] + 1 C00042[se_c]</t>
  </si>
  <si>
    <t>R123t[se]</t>
  </si>
  <si>
    <t>1 C00122[se_om] + 1 C00042[se_im] &lt;-&gt; 1 C00122[se_im] + 1 C00042[se_om]</t>
  </si>
  <si>
    <t>R022t[se]</t>
  </si>
  <si>
    <t>1 C00036[se_c] + 1 C00149[se_om] -&gt; 1 C00036[se_om] + 1 C00149[se_c]</t>
  </si>
  <si>
    <t>R023t[se]</t>
  </si>
  <si>
    <t>1 C00036[se_om] + 1 C00149[se_im] -&gt; 1 C00036[se_im] + 1 C00149[se_om]</t>
  </si>
  <si>
    <t>R030t[se]</t>
  </si>
  <si>
    <t>1 C00149[se_im] + 1 C00042[se_om] -&gt; 1 C00149[se_om] + 1 C00042[se_im]</t>
  </si>
  <si>
    <t>R031t[se]</t>
  </si>
  <si>
    <t>1 C00149[se_om] + 1 C00042[se_c] -&gt; 1 C00149[se_c] + 1 C00042[se_om]</t>
  </si>
  <si>
    <t>R900t[se]</t>
  </si>
  <si>
    <t>1 C02571[se_c] + 1 C00487[se_om] -&gt; 1 C02571[se_om] + 1 C00487[se_c]</t>
  </si>
  <si>
    <t>R901t[se]</t>
  </si>
  <si>
    <t>1 C02571[se_om] + 1 C00487[se_im] -&gt; 1 C02571[se_im] + 1 C00487[se_om]</t>
  </si>
  <si>
    <t>R025t[se]</t>
  </si>
  <si>
    <t>R026t[se]</t>
  </si>
  <si>
    <t>R027t[se]</t>
  </si>
  <si>
    <t>R028t[se]</t>
  </si>
  <si>
    <t>R033t[se]</t>
  </si>
  <si>
    <t>R034t[se]</t>
  </si>
  <si>
    <t>R036t[se]</t>
  </si>
  <si>
    <t>R037t[se]</t>
  </si>
  <si>
    <t>R038t[se]</t>
  </si>
  <si>
    <t>R039t[se]</t>
  </si>
  <si>
    <t>1 C00244[se_e] + 1 C00080[se_e] &lt;-&gt; 1 C00244[se_c] + 1 C00080[se_c]</t>
  </si>
  <si>
    <t>R040t[se]</t>
  </si>
  <si>
    <t>1 C00014[se_c] + 1 C00080[se_c] &lt;-&gt; 1 C00014[se_p] + 1 C00080[se_p]</t>
  </si>
  <si>
    <t>R041t[se]</t>
  </si>
  <si>
    <t>R042t[se]</t>
  </si>
  <si>
    <t>R043t[se]</t>
  </si>
  <si>
    <t>R044t[se]</t>
  </si>
  <si>
    <t>R046t[se]</t>
  </si>
  <si>
    <t>R047t[se]</t>
  </si>
  <si>
    <t>R048t[se]</t>
  </si>
  <si>
    <t>R051t[se]</t>
  </si>
  <si>
    <t>R052t[se]</t>
  </si>
  <si>
    <t>R053t[se]</t>
  </si>
  <si>
    <t>R054t[se]</t>
  </si>
  <si>
    <t>R055t[se]</t>
  </si>
  <si>
    <t>R056t[se]</t>
  </si>
  <si>
    <t>R057t[se]</t>
  </si>
  <si>
    <t>R058t[se]</t>
  </si>
  <si>
    <t>R059t[se]</t>
  </si>
  <si>
    <t>R060t[se]</t>
  </si>
  <si>
    <t>R061t[se]</t>
  </si>
  <si>
    <t>R062t[se]</t>
  </si>
  <si>
    <t>1 C00047[se_p] + 1 C00080[se_p] -&gt; 1 C00047[se_c] + 1 C00080[se_c]</t>
  </si>
  <si>
    <t>R063t[se]</t>
  </si>
  <si>
    <t>1 C00407[se_p] + 1 C00080[se_p] -&gt; 1 C00407[se_c] + 1 C00080[se_c]</t>
  </si>
  <si>
    <t>R064t[se]</t>
  </si>
  <si>
    <t>1 C00123[se_p] + 1 C00080[se_p] -&gt; 1 C00123[se_c] + 1 C00080[se_c]</t>
  </si>
  <si>
    <t>R065t[se]</t>
  </si>
  <si>
    <t>R066t[se]</t>
  </si>
  <si>
    <t>1 C00152[se_p] + 1 C00080[se_p] &lt;-&gt; 1 C00152[se_c] + 1 C00080[se_c]</t>
  </si>
  <si>
    <t>R067t[se]</t>
  </si>
  <si>
    <t>1 C00135[se_p] + 1 C00080[se_p] &lt;-&gt; 1 C00135[se_c] + 1 C00080[se_c]</t>
  </si>
  <si>
    <t>R068t[se]</t>
  </si>
  <si>
    <t>1 C00065[se_p] + 1 C00080[se_p] &lt;-&gt; 1 C00065[se_c] + 1 C00080[se_c]</t>
  </si>
  <si>
    <t>R069t[se]</t>
  </si>
  <si>
    <t>R070t[se]</t>
  </si>
  <si>
    <t>R071t[se]</t>
  </si>
  <si>
    <t>R072t[se]</t>
  </si>
  <si>
    <t>R073t[se]</t>
  </si>
  <si>
    <t>R074t[se]</t>
  </si>
  <si>
    <t>5 C00080[se_c] + 1 C00002[se_c] -&gt; 5 C00080[se_e] + 1 C00008[se_c] + 1 C00009[se_c]</t>
  </si>
  <si>
    <t>R075t[se]</t>
  </si>
  <si>
    <t>1 C00062[se_e] + 1 C00080[se_e] &lt;-&gt; 1 C00062[se_c] + 1 C00080[se_c]</t>
  </si>
  <si>
    <t>R076t[se]</t>
  </si>
  <si>
    <t>1 C00097[se_e] + 1 C00080[se_e] &lt;-&gt; 1 C00097[se_c] + 1 C00080[se_c]</t>
  </si>
  <si>
    <t>R077t[se]</t>
  </si>
  <si>
    <t>1 C00047[se_e] + 1 C00080[se_e] &lt;-&gt; 1 C00047[se_c] + 1 C00080[se_c]</t>
  </si>
  <si>
    <t>R078t[se]</t>
  </si>
  <si>
    <t>1 C00073[se_e] + 1 C00080[se_e] &lt;-&gt; 1 C00073[se_c] + 1 C00080[se_c]</t>
  </si>
  <si>
    <t>R079t[se]</t>
  </si>
  <si>
    <t>1 C00148[se_e] + 1 C00080[se_e] &lt;-&gt; 1 C00148[se_c] + 1 C00080[se_c]</t>
  </si>
  <si>
    <t>R080t[se]</t>
  </si>
  <si>
    <t>1 C00078[se_e] + 1 C00080[se_e] &lt;-&gt; 1 C00078[se_c] + 1 C00080[se_c]</t>
  </si>
  <si>
    <t>R081t[se]</t>
  </si>
  <si>
    <t>R082t[se]</t>
  </si>
  <si>
    <t>R083t[se]</t>
  </si>
  <si>
    <t>R086t[se]</t>
  </si>
  <si>
    <t>R087t[se]</t>
  </si>
  <si>
    <t>R088t[se]</t>
  </si>
  <si>
    <t>R089t[se]</t>
  </si>
  <si>
    <t>R090t[se]</t>
  </si>
  <si>
    <t>R091t[se]</t>
  </si>
  <si>
    <t>R092t[se]</t>
  </si>
  <si>
    <t>R093t[se]</t>
  </si>
  <si>
    <t>R094t[se]</t>
  </si>
  <si>
    <t>R095t[se]</t>
  </si>
  <si>
    <t>R096t[se]</t>
  </si>
  <si>
    <t>R097t[se]</t>
  </si>
  <si>
    <t>R099t[se]</t>
  </si>
  <si>
    <t>1 C00049[se_e] + 1 C00080[se_e] -&gt; 1 C00049[se_c] + 1 C00080[se_c]</t>
  </si>
  <si>
    <t>R100t[se]</t>
  </si>
  <si>
    <t>1 C00188[se_e] + 1 C00080[se_e] -&gt; 1 C00188[se_c] + 1 C00080[se_c]</t>
  </si>
  <si>
    <t>R101t[se]</t>
  </si>
  <si>
    <t>1 C00065[se_e] + 1 C00080[se_e] -&gt; 1 C00065[se_c] + 1 C00080[se_c]</t>
  </si>
  <si>
    <t>R102t[se]</t>
  </si>
  <si>
    <t>1 C00025[se_e] + 1 C00080[se_e] -&gt; 1 C00025[se_c] + 1 C00080[se_c]</t>
  </si>
  <si>
    <t>R103t[se]</t>
  </si>
  <si>
    <t>R104t[se]</t>
  </si>
  <si>
    <t>R105t[se]</t>
  </si>
  <si>
    <t>R106si[se]</t>
  </si>
  <si>
    <t xml:space="preserve">1 C00369[se_p] -&gt; </t>
  </si>
  <si>
    <t>R108si[se]</t>
  </si>
  <si>
    <t>R109si[se]</t>
  </si>
  <si>
    <t>R110ex[se]</t>
  </si>
  <si>
    <t>R111ex[se]</t>
  </si>
  <si>
    <t>R112ex[se]</t>
  </si>
  <si>
    <t>R113ex[se]</t>
  </si>
  <si>
    <t>1 C00244[se_e] &lt;-</t>
  </si>
  <si>
    <t>R114ex[se]</t>
  </si>
  <si>
    <t>R115ex[se]</t>
  </si>
  <si>
    <t>R116ex[se]</t>
  </si>
  <si>
    <t>R117ex[se]</t>
  </si>
  <si>
    <t>R119ex[se]</t>
  </si>
  <si>
    <t>R120ex[se]</t>
  </si>
  <si>
    <t>R121ex[se]</t>
  </si>
  <si>
    <t>R122ex[se]</t>
  </si>
  <si>
    <t>R123ex[se]</t>
  </si>
  <si>
    <t>R124ex[se]</t>
  </si>
  <si>
    <t>R125ex[se]</t>
  </si>
  <si>
    <t>R126ex[se]</t>
  </si>
  <si>
    <t>R127ex[se]</t>
  </si>
  <si>
    <t>R128ex[se]</t>
  </si>
  <si>
    <t>R129ex[se]</t>
  </si>
  <si>
    <t>R130ex[se]</t>
  </si>
  <si>
    <t>R131ex[se]</t>
  </si>
  <si>
    <t>R132ex[se]</t>
  </si>
  <si>
    <t>R133ex[se]</t>
  </si>
  <si>
    <t>#Fatty acid storage reactions</t>
  </si>
  <si>
    <t>R134ex[se]</t>
  </si>
  <si>
    <t>R135ex[se]</t>
  </si>
  <si>
    <t>R136ex[se]</t>
  </si>
  <si>
    <t>R137ex[se]</t>
  </si>
  <si>
    <t>R138ex[se]</t>
  </si>
  <si>
    <t>R139ex[se]</t>
  </si>
  <si>
    <t>R140ex[se]</t>
  </si>
  <si>
    <t>R141ex[se]</t>
  </si>
  <si>
    <t>(6.2.1.1)</t>
  </si>
  <si>
    <t>(ath:AT5G36880|ath:AT3G16910)</t>
  </si>
  <si>
    <t>(3.6.1.8|3.6.1.9)</t>
  </si>
  <si>
    <t>(2.7.4.3)</t>
  </si>
  <si>
    <t>(ath:AT5G47840|ath:AT5G50370|ath:AT5G63400|ath:AT5G35170|ath:AT2G39270|ath:AT2G37250|ath:AT5G60340|ath:AT3G01820)</t>
  </si>
  <si>
    <t>(1.6.5.2|1.6.5.9)</t>
  </si>
  <si>
    <t>(1.4.4.2|1.8.1.4|2.1.2.10)</t>
  </si>
  <si>
    <t>(ath:AT2G26080|ath:AT4G33010)||(ath:AT3G17240|ath:AT3G16950|ath:AT1G48030|ath:AT4G16155)||(ath:AT1G11860)</t>
  </si>
  <si>
    <t>(1.5.1.20)</t>
  </si>
  <si>
    <t>(ath:AT3G59970|ath:AT2G44160)</t>
  </si>
  <si>
    <t>(1.5.7.1)</t>
  </si>
  <si>
    <t>(3.1.3.18)</t>
  </si>
  <si>
    <t>(ath:AT5G47760|ath:AT5G36790|ath:AT5G36700)</t>
  </si>
  <si>
    <t>(1.1.3.15)</t>
  </si>
  <si>
    <t>(ath:AT3G14415|ath:AT4G18360|ath:AT3G14150|ath:AT3G14130|ath:AT3G14420)</t>
  </si>
  <si>
    <t>(2.6.1.45)</t>
  </si>
  <si>
    <t>(ath:AT2G13360)</t>
  </si>
  <si>
    <t>(1.4.7.1)</t>
  </si>
  <si>
    <t>(ath:AT2G41220|ath:AT5G04140)</t>
  </si>
  <si>
    <t>(1.11.1.2)</t>
  </si>
  <si>
    <t>(1.7.7.1)</t>
  </si>
  <si>
    <t>(ath:AT2G15620)</t>
  </si>
  <si>
    <t>(1.7.1.1|1.7.1.2)</t>
  </si>
  <si>
    <t>(ath:AT1G37130|ath:AT1G77760)||(ath:AT1G37130|ath:AT1G77760)</t>
  </si>
  <si>
    <t>(1.6.2.4)</t>
  </si>
  <si>
    <t>(ath:AT4G30210|ath:AT4G24520)</t>
  </si>
  <si>
    <t>(1.17.1.10)</t>
  </si>
  <si>
    <t>(ath:AT4G36750|ath:AT4G27270|ath:AT5G58800|ath:AT5G54500)||(ath:AT4G05020|ath:AT2G20800|ath:AT1G07180|ath:AT2G29990|ath:AT4G28220|ath:AT4G21490)</t>
  </si>
  <si>
    <t>(ath:AT1G50090|ath:AT1G50110|ath:AT1G10070|ath:AT3G49680|ath:AT5G65780|ath:AT1G10060)</t>
  </si>
  <si>
    <t>(ath:AT1G50090|ath:AT1G50110|ath:AT1G10070|ath:AT3G49680|ath:AT5G65780|ath:AT1G10060)||()</t>
  </si>
  <si>
    <t>(ath:AT1G50090|ath:AT1G50110|ath:AT1G10070|ath:AT3G49680|ath:AT5G65780|ath:AT1G10060)||()||()</t>
  </si>
  <si>
    <t>biomass reactions necessary and literature-supported</t>
  </si>
  <si>
    <t>this is the ATPase uncoupling protein, is present according to literature</t>
  </si>
  <si>
    <t>had to artificially define component reactions of photosynthesis ETC, but is present</t>
  </si>
  <si>
    <t>3.6.1.1</t>
  </si>
  <si>
    <t>(AT2G46860|AT3G53620|AT4G01480|AT1G01050|AT2G18230|AT5G09650)</t>
  </si>
  <si>
    <t>literature-supported inclusion, vital to proton balancing</t>
  </si>
  <si>
    <t>reactions related to uptake of nutrients form endosperm and cotyledons. Literature support for this function</t>
  </si>
  <si>
    <t>related to storage in seedling</t>
  </si>
  <si>
    <t>exchange reactions</t>
  </si>
  <si>
    <t>literature-supported as to what is exchanged</t>
  </si>
  <si>
    <t>related to oxydative phosphorylation</t>
  </si>
  <si>
    <t>well-documented to be present</t>
  </si>
  <si>
    <t>had to manually define ETC reactions</t>
  </si>
  <si>
    <t>chirality change, can happen spontaneously but not in the KEGG database</t>
  </si>
  <si>
    <t>literature evidence for transport</t>
  </si>
  <si>
    <t>first author</t>
  </si>
  <si>
    <t>year</t>
  </si>
  <si>
    <t>AAC</t>
  </si>
  <si>
    <t>Haferkamp</t>
  </si>
  <si>
    <t>(ath:AT3G08580|ath:AT4G28390|ath:AT5G01500|ath:AT5G13490)</t>
  </si>
  <si>
    <t>gene present + literature evidence</t>
  </si>
  <si>
    <t>Fisher</t>
  </si>
  <si>
    <t>sucrose proton symporter reported in literature</t>
  </si>
  <si>
    <t>(ath:AT1G22710|ath:AT1G71880|ath:AT1G66570|ath:AT2G14670|ath:AT5G43610|ath:AT5G06170)</t>
  </si>
  <si>
    <t>SUC1-9</t>
  </si>
  <si>
    <t>necessary for heterotrophic tissues</t>
  </si>
  <si>
    <t>oxygen diffusion into mitochondria</t>
  </si>
  <si>
    <t>malate-glutamate antiport</t>
  </si>
  <si>
    <t>oxaloacetate-malate antiporter</t>
  </si>
  <si>
    <t>glutamine-proton symport</t>
  </si>
  <si>
    <t>Amino acid export in plants: A missing link in nitrogen cycling</t>
  </si>
  <si>
    <t>Okumoto</t>
  </si>
  <si>
    <t>Scheibe</t>
  </si>
  <si>
    <t>glycine-proton symport</t>
  </si>
  <si>
    <t>serine-proton symport</t>
  </si>
  <si>
    <t>phosphoenopyruvate-phosphate antiport</t>
  </si>
  <si>
    <t>d-frucose 6-phoshate transport, necessary for modeling</t>
  </si>
  <si>
    <t>l-phenylalanine proton symport</t>
  </si>
  <si>
    <t>pyruvate-proton symport, probably exists</t>
  </si>
  <si>
    <t>The growing family of mitochondrial carriers in Arabidopsis</t>
  </si>
  <si>
    <t>Picault</t>
  </si>
  <si>
    <t>phosphate-proton symport</t>
  </si>
  <si>
    <t>malate-succinate antiport</t>
  </si>
  <si>
    <t>l-aspartate proton antiport</t>
  </si>
  <si>
    <t>the arabidopsis mutant dct is deficient in the plastidic glutamate/malate transpocator DiT2</t>
  </si>
  <si>
    <t>Renne</t>
  </si>
  <si>
    <t>Amino acid export in plants: A missing link in nitrogen cycling
Proton-coupled sugar and amino acid transport in plants</t>
  </si>
  <si>
    <t>Okumoto
Bush</t>
  </si>
  <si>
    <t>2011
1993</t>
  </si>
  <si>
    <t>l-glutamine proton symporter</t>
  </si>
  <si>
    <t>generalized amino acid transporters</t>
  </si>
  <si>
    <t>(ath:AT3G11900|ath:AT4G38250|ath:AT5G65990)</t>
  </si>
  <si>
    <t>DiT2</t>
  </si>
  <si>
    <t>(ath:AT5G64290|ath:AT5G64280)</t>
  </si>
  <si>
    <t>unknown</t>
  </si>
  <si>
    <t>PiC</t>
  </si>
  <si>
    <t>(ath:AT5G51050|ath:AT5G07320|ath:AT5G14040|ath:AT5G61810|ath:AT3G51870|ath:AT3G48850|ath:AT3G21390)</t>
  </si>
  <si>
    <t>SFC</t>
  </si>
  <si>
    <t>(ath:AT5G13300|ath:AT5G01340)</t>
  </si>
  <si>
    <t>Fischer</t>
  </si>
  <si>
    <t>PPT</t>
  </si>
  <si>
    <t>(ath:AT3G01550)</t>
  </si>
  <si>
    <t>AtUTR1</t>
  </si>
  <si>
    <t>(ath:AT1G14360|ath:AT2G02810|ath:AT3G46180)</t>
  </si>
  <si>
    <t>udp galactose transport</t>
  </si>
  <si>
    <t>Transport of UDP-galactose in plants</t>
  </si>
  <si>
    <t>Norambuena</t>
  </si>
  <si>
    <t>NRT1</t>
  </si>
  <si>
    <t>(ath:AT1G69850|ath:AT1G69870|ath:AT1G32450|ath:ATG12110|ath:AT1G27080|ath:AT1G18880|ath:AT4G21680)</t>
  </si>
  <si>
    <t>nitrate transport</t>
  </si>
  <si>
    <t>Uptake, allocation, and signaling of nitrate</t>
  </si>
  <si>
    <t>Wang</t>
  </si>
  <si>
    <t>l-alanine-proton symport</t>
  </si>
  <si>
    <t>adp-glucose transport</t>
  </si>
  <si>
    <t>acetyl-CoA transport</t>
  </si>
  <si>
    <t>Sulfate transport</t>
  </si>
  <si>
    <t>FADH2 transport</t>
  </si>
  <si>
    <t>CoA transport</t>
  </si>
  <si>
    <t>FAD transport</t>
  </si>
  <si>
    <t xml:space="preserve">NADH transport </t>
  </si>
  <si>
    <t>NAD+ transpot</t>
  </si>
  <si>
    <t>Carbomoyl phosphate transport</t>
  </si>
  <si>
    <t>l-valine-proton symport</t>
  </si>
  <si>
    <t>oxygen diffusion</t>
  </si>
  <si>
    <t>phosphate uptake</t>
  </si>
  <si>
    <t>pyruvate transport</t>
  </si>
  <si>
    <t>3-methyl-2-oxobutonic acid transport</t>
  </si>
  <si>
    <t>L-lysine transport out of plastid</t>
  </si>
  <si>
    <t>L-isolysine transport out of plastid</t>
  </si>
  <si>
    <t>l-lysine-proton symport</t>
  </si>
  <si>
    <t>acetylaldehyde transport plastid</t>
  </si>
  <si>
    <t>glycerone phosphate plastid</t>
  </si>
  <si>
    <t>beta-d-glucose 6-phosphate teransport</t>
  </si>
  <si>
    <t>l-arginine-proton symport</t>
  </si>
  <si>
    <t>l-serine-proton symport</t>
  </si>
  <si>
    <t>l-threonine-proton symport</t>
  </si>
  <si>
    <t>l-histidine-proton symport</t>
  </si>
  <si>
    <t>amylose transport</t>
  </si>
  <si>
    <t>d-ribose 5-pnosphate transport</t>
  </si>
  <si>
    <t>d-glycerate-3-phosphate-phosphate antiport</t>
  </si>
  <si>
    <t>Eicks</t>
  </si>
  <si>
    <t>carbon dioxide diffusion</t>
  </si>
  <si>
    <t>starch storage in plastid</t>
  </si>
  <si>
    <t>starch storage in cytosol</t>
  </si>
  <si>
    <t>carnitine and acetyl-carnitine antiporter</t>
  </si>
  <si>
    <t>CAC</t>
  </si>
  <si>
    <t>(ath:AT3G38040|ath:AT5G35360)</t>
  </si>
  <si>
    <t>GPT</t>
  </si>
  <si>
    <t>glucose-phosphate phosphate antiporter</t>
  </si>
  <si>
    <t>Kammerer</t>
  </si>
  <si>
    <t>(ath:AT1G61800|ath:AT5G54800)</t>
  </si>
  <si>
    <t>light penetration</t>
  </si>
  <si>
    <t>glycerone phosphate chloroplast</t>
  </si>
  <si>
    <t>The plant mitochondrial carrier family: Functional and evolutionary aspects</t>
  </si>
  <si>
    <t>citrate and 2-oxogluterate antiporter</t>
  </si>
  <si>
    <t>DIC</t>
  </si>
  <si>
    <t>(ath:AT5G09470|ath:AT4G24570)</t>
  </si>
  <si>
    <t>citrate transport to plastid</t>
  </si>
  <si>
    <t>L-homocystein transport</t>
  </si>
  <si>
    <t>l-tryptophan-proton antiport</t>
  </si>
  <si>
    <t>l-proline-proton antiport</t>
  </si>
  <si>
    <t>l-arginine-proton antiport</t>
  </si>
  <si>
    <t>l-methionine-proton antiport</t>
  </si>
  <si>
    <t>o-succinyl-l-homoserine transport</t>
  </si>
  <si>
    <t>succinate transport</t>
  </si>
  <si>
    <t>d-xylulose 5-phosphate transport</t>
  </si>
  <si>
    <t>l-lysine-proton antiport</t>
  </si>
  <si>
    <t>5-phospho-alpaha-d-ribose 1-diphospahte transport</t>
  </si>
  <si>
    <t>AICAR transport</t>
  </si>
  <si>
    <t>gtp/gdp antiport</t>
  </si>
  <si>
    <t>l-cysteine proton antiport</t>
  </si>
  <si>
    <t>glucose proton symport</t>
  </si>
  <si>
    <t>maltose proton antiporter</t>
  </si>
  <si>
    <t>l-glycine-proton antiport</t>
  </si>
  <si>
    <t>l-aspartate-proton antiport</t>
  </si>
  <si>
    <t>l-threonine-proton antiport</t>
  </si>
  <si>
    <t>l-serine-proton antiport</t>
  </si>
  <si>
    <t>glutamate-proton symport</t>
  </si>
  <si>
    <t>l-leucine-proton symport</t>
  </si>
  <si>
    <t>transport of amino acids from endosperm/cotyledon into cell to metabolize it</t>
  </si>
  <si>
    <t>confidence score bins</t>
  </si>
  <si>
    <t>(1.4.3.16|1.4.3.2)</t>
  </si>
  <si>
    <t>(ath:AT5G14760)||()</t>
  </si>
  <si>
    <t>(1.4.1.14|1.4.1.2|1.4.1.3)</t>
  </si>
  <si>
    <t>(ath:AT5G53460)||()||(ath:AT5G07440|ath:AT5G18170|ath:AT3G03910)</t>
  </si>
  <si>
    <t>ath:AT5G14760</t>
  </si>
  <si>
    <t>ath:AT1G37130</t>
  </si>
  <si>
    <t>ath:AT1G77760</t>
  </si>
  <si>
    <t>ath:AT2G15620</t>
  </si>
  <si>
    <t>ath:AT5G37600</t>
  </si>
  <si>
    <t>ath:AT3G17820</t>
  </si>
  <si>
    <t>ath:AT1G48470</t>
  </si>
  <si>
    <t>ath:AT5G35630</t>
  </si>
  <si>
    <t>ath:AT5G16570</t>
  </si>
  <si>
    <t>ath:AT1G66200</t>
  </si>
  <si>
    <t>ath:AT5G53460</t>
  </si>
  <si>
    <t>ath:AT5G07440</t>
  </si>
  <si>
    <t>ath:AT5G18170</t>
  </si>
  <si>
    <t>ath:AT3G03910</t>
  </si>
  <si>
    <t>ath:AT5G51820</t>
  </si>
  <si>
    <t>ath:AT1G23190</t>
  </si>
  <si>
    <t>ath:AT1G70730</t>
  </si>
  <si>
    <t>ath:AT4G24620</t>
  </si>
  <si>
    <t>ath:AT5G42740</t>
  </si>
  <si>
    <t>ath:AT4G32840</t>
  </si>
  <si>
    <t>ath:AT5G56630</t>
  </si>
  <si>
    <t>ath:AT5G61580</t>
  </si>
  <si>
    <t>ath:AT4G29220</t>
  </si>
  <si>
    <t>ath:AT2G22480</t>
  </si>
  <si>
    <t>ath:AT4G26270</t>
  </si>
  <si>
    <t>ath:AT5G47810</t>
  </si>
  <si>
    <t>ath:AT4G26520</t>
  </si>
  <si>
    <t>ath:AT2G36460</t>
  </si>
  <si>
    <t>ath:AT3G52930</t>
  </si>
  <si>
    <t>ath:AT2G01140</t>
  </si>
  <si>
    <t>ath:AT4G38970</t>
  </si>
  <si>
    <t>ath:AT4G26530</t>
  </si>
  <si>
    <t>ath:AT5G03690</t>
  </si>
  <si>
    <t>ath:AT2G21330</t>
  </si>
  <si>
    <t>ath:AT3G55440</t>
  </si>
  <si>
    <t>ath:AT2G21170</t>
  </si>
  <si>
    <t>ath:AT2G24270</t>
  </si>
  <si>
    <t>ath:AT1G22170</t>
  </si>
  <si>
    <t>ath:AT1G78050</t>
  </si>
  <si>
    <t>ath:AT1G09780</t>
  </si>
  <si>
    <t>ath:AT3G08590</t>
  </si>
  <si>
    <t>ath:AT3G50520</t>
  </si>
  <si>
    <t>ath:AT1G74030</t>
  </si>
  <si>
    <t>ath:AT2G36530</t>
  </si>
  <si>
    <t>ath:AT2G29560</t>
  </si>
  <si>
    <t>ath:AT3G04050</t>
  </si>
  <si>
    <t>ath:AT5G52920</t>
  </si>
  <si>
    <t>ath:AT5G56350</t>
  </si>
  <si>
    <t>ath:AT3G25960</t>
  </si>
  <si>
    <t>ath:AT3G52990</t>
  </si>
  <si>
    <t>ath:AT3G55650</t>
  </si>
  <si>
    <t>ath:AT3G55810</t>
  </si>
  <si>
    <t>ath:AT5G08570</t>
  </si>
  <si>
    <t>ath:AT5G63680</t>
  </si>
  <si>
    <t>ath:AT4G26390</t>
  </si>
  <si>
    <t>ath:AT1G32440</t>
  </si>
  <si>
    <t>ath:AT3G49160</t>
  </si>
  <si>
    <t>ath:AT3G22960</t>
  </si>
  <si>
    <t>ath:AT2G36580</t>
  </si>
  <si>
    <t>ath:AT5G50850</t>
  </si>
  <si>
    <t>ath:AT1G59900</t>
  </si>
  <si>
    <t>ath:AT1G01090</t>
  </si>
  <si>
    <t>ath:AT1G24180</t>
  </si>
  <si>
    <t>ath:AT2G34590</t>
  </si>
  <si>
    <t>ath:AT1G30120</t>
  </si>
  <si>
    <t>ath:AT3G48560</t>
  </si>
  <si>
    <t>ath:AT2G31810</t>
  </si>
  <si>
    <t>ath:AT5G16290</t>
  </si>
  <si>
    <t>ath:AT4G33070</t>
  </si>
  <si>
    <t>ath:AT5G01320</t>
  </si>
  <si>
    <t>ath:AT5G01330</t>
  </si>
  <si>
    <t>ath:AT5G54960</t>
  </si>
  <si>
    <t>ath:AT3G17240</t>
  </si>
  <si>
    <t>ath:AT3G16950</t>
  </si>
  <si>
    <t>ath:AT1G48030</t>
  </si>
  <si>
    <t>ath:AT4G16155</t>
  </si>
  <si>
    <t>ath:AT1G34430</t>
  </si>
  <si>
    <t>ath:AT3G52200</t>
  </si>
  <si>
    <t>ath:AT1G54220</t>
  </si>
  <si>
    <t>ath:AT3G13930</t>
  </si>
  <si>
    <t>ath:AT3G25860</t>
  </si>
  <si>
    <t>ath:AT1G13440</t>
  </si>
  <si>
    <t>ath:AT1G16300</t>
  </si>
  <si>
    <t>ath:AT1G79530</t>
  </si>
  <si>
    <t>ath:AT3G04120</t>
  </si>
  <si>
    <t>ath:AT3G12780</t>
  </si>
  <si>
    <t>ath:AT1G56190</t>
  </si>
  <si>
    <t>ath:AT1G79550</t>
  </si>
  <si>
    <t>ath:AT1G23800</t>
  </si>
  <si>
    <t>ath:AT3G48000</t>
  </si>
  <si>
    <t>ath:AT4G34240</t>
  </si>
  <si>
    <t>ath:AT1G54100</t>
  </si>
  <si>
    <t>ath:AT1G44170</t>
  </si>
  <si>
    <t>ath:AT4G36250</t>
  </si>
  <si>
    <t>ath:AT3G52720</t>
  </si>
  <si>
    <t>ath:AT4G21000</t>
  </si>
  <si>
    <t>ath:AT1G08080</t>
  </si>
  <si>
    <t>ath:AT1G08065</t>
  </si>
  <si>
    <t>ath:AT4G20990</t>
  </si>
  <si>
    <t>ath:AT5G04180</t>
  </si>
  <si>
    <t>ath:AT2G28210</t>
  </si>
  <si>
    <t>ath:AT5G14740</t>
  </si>
  <si>
    <t>ath:AT1G23730</t>
  </si>
  <si>
    <t>ath:AT3G01500</t>
  </si>
  <si>
    <t>ath:AT1G58180</t>
  </si>
  <si>
    <t>ath:AT1G70410</t>
  </si>
  <si>
    <t>ath:AT4G33580</t>
  </si>
  <si>
    <t>ath:AT5G56330</t>
  </si>
  <si>
    <t>ath:AT2G42790</t>
  </si>
  <si>
    <t>ath:AT3G58740</t>
  </si>
  <si>
    <t>ath:AT3G58750</t>
  </si>
  <si>
    <t>ath:AT3G60100</t>
  </si>
  <si>
    <t>ath:AT2G44350</t>
  </si>
  <si>
    <t>ath:AT3G06650</t>
  </si>
  <si>
    <t>ath:AT5G49460</t>
  </si>
  <si>
    <t>ath:AT1G60810</t>
  </si>
  <si>
    <t>ath:AT1G10670</t>
  </si>
  <si>
    <t>ath:AT1G09430</t>
  </si>
  <si>
    <t>ath:AT4G35830</t>
  </si>
  <si>
    <t>ath:AT2G05710</t>
  </si>
  <si>
    <t>ath:AT4G26970</t>
  </si>
  <si>
    <t>ath:AT1G65930</t>
  </si>
  <si>
    <t>ath:AT1G54340</t>
  </si>
  <si>
    <t>ath:AT5G14590</t>
  </si>
  <si>
    <t>ath:AT3G55410</t>
  </si>
  <si>
    <t>ath:AT5G65750</t>
  </si>
  <si>
    <t>ath:AT1G20020</t>
  </si>
  <si>
    <t>ath:AT1G30510</t>
  </si>
  <si>
    <t>ath:AT5G66190</t>
  </si>
  <si>
    <t>ath:AT4G05390</t>
  </si>
  <si>
    <t>list of unique genes</t>
  </si>
  <si>
    <t>ath:AT4G35650</t>
  </si>
  <si>
    <t>ath:AT5G03290</t>
  </si>
  <si>
    <t>ath:AT2G17130</t>
  </si>
  <si>
    <t>ath:AT4G35260</t>
  </si>
  <si>
    <t>ath:AT3G09810</t>
  </si>
  <si>
    <t>ath:AT1G32480</t>
  </si>
  <si>
    <t>ath:AT5G55070</t>
  </si>
  <si>
    <t>ath:AT4G26910</t>
  </si>
  <si>
    <t>ath:AT5G08300</t>
  </si>
  <si>
    <t>ath:AT5G23250</t>
  </si>
  <si>
    <t>ath:AT2G20420</t>
  </si>
  <si>
    <t>ath:AT4G23900</t>
  </si>
  <si>
    <t>ath:AT5G63310</t>
  </si>
  <si>
    <t>ath:AT4G11010</t>
  </si>
  <si>
    <t>ath:AT4G09320</t>
  </si>
  <si>
    <t>ath:AT5G50950</t>
  </si>
  <si>
    <t>ath:AT2G47510</t>
  </si>
  <si>
    <t>ath:AT5G36880</t>
  </si>
  <si>
    <t>ath:AT3G16910</t>
  </si>
  <si>
    <t>ath:AT5G47840</t>
  </si>
  <si>
    <t>ath:AT5G50370</t>
  </si>
  <si>
    <t>ath:AT5G63400</t>
  </si>
  <si>
    <t>ath:AT5G35170</t>
  </si>
  <si>
    <t>ath:AT2G39270</t>
  </si>
  <si>
    <t>ath:AT2G37250</t>
  </si>
  <si>
    <t>ath:AT5G60340</t>
  </si>
  <si>
    <t>ath:AT3G01820</t>
  </si>
  <si>
    <t>ath:AT4G03280</t>
  </si>
  <si>
    <t>ath:AT4G13890</t>
  </si>
  <si>
    <t>ath:AT4G13930</t>
  </si>
  <si>
    <t>ath:AT1G22020</t>
  </si>
  <si>
    <t>ath:AT4G32520</t>
  </si>
  <si>
    <t>ath:AT4G37930</t>
  </si>
  <si>
    <t>ath:AT1G36370</t>
  </si>
  <si>
    <t>ath:AT5G26780</t>
  </si>
  <si>
    <t>ath:AT2G26080</t>
  </si>
  <si>
    <t>ath:AT4G33010</t>
  </si>
  <si>
    <t>ath:AT1G11860</t>
  </si>
  <si>
    <t>ath:AT3G59970</t>
  </si>
  <si>
    <t>ath:AT2G44160</t>
  </si>
  <si>
    <t>ath:AT1G67090</t>
  </si>
  <si>
    <t>ath:ArthCp030</t>
  </si>
  <si>
    <t>ath:AT5G38420</t>
  </si>
  <si>
    <t>ath:AT5G38410</t>
  </si>
  <si>
    <t>ath:AT5G38430</t>
  </si>
  <si>
    <t>ath:AT3G26650</t>
  </si>
  <si>
    <t>ath:AT1G42970</t>
  </si>
  <si>
    <t>ath:AT1G12900</t>
  </si>
  <si>
    <t>ath:AT1G43670</t>
  </si>
  <si>
    <t>ath:AT3G54050</t>
  </si>
  <si>
    <t>ath:AT5G64380</t>
  </si>
  <si>
    <t>ath:AT3G60750</t>
  </si>
  <si>
    <t>ath:AT2G45290</t>
  </si>
  <si>
    <t>ath:AT3G55800</t>
  </si>
  <si>
    <t>ath:AT1G71100</t>
  </si>
  <si>
    <t>ath:AT2G01290</t>
  </si>
  <si>
    <t>ath:AT3G04790</t>
  </si>
  <si>
    <t>ath:AT5G44520</t>
  </si>
  <si>
    <t>ath:AT1G63290</t>
  </si>
  <si>
    <t>ath:AT5G61410</t>
  </si>
  <si>
    <t>ath:AT3G01850</t>
  </si>
  <si>
    <t>ath:AT1G32060</t>
  </si>
  <si>
    <t>ath:AT5G47760</t>
  </si>
  <si>
    <t>ath:AT5G36790</t>
  </si>
  <si>
    <t>ath:AT5G36700</t>
  </si>
  <si>
    <t>ath:AT3G14415</t>
  </si>
  <si>
    <t>ath:AT4G18360</t>
  </si>
  <si>
    <t>ath:AT3G14150</t>
  </si>
  <si>
    <t>ath:AT3G14130</t>
  </si>
  <si>
    <t>ath:AT3G14420</t>
  </si>
  <si>
    <t>ath:AT3G21720</t>
  </si>
  <si>
    <t>ath:AT1G70580</t>
  </si>
  <si>
    <t>ath:AT1G23310</t>
  </si>
  <si>
    <t>ath:AT4G39660</t>
  </si>
  <si>
    <t>ath:AT3G08860</t>
  </si>
  <si>
    <t>ath:AT2G38400</t>
  </si>
  <si>
    <t>ath:AT2G13360</t>
  </si>
  <si>
    <t>ath:AT2G41220</t>
  </si>
  <si>
    <t>ath:AT5G04140</t>
  </si>
  <si>
    <t>ath:AT4G14680</t>
  </si>
  <si>
    <t>ath:AT3G22890</t>
  </si>
  <si>
    <t>ath:AT1G19920</t>
  </si>
  <si>
    <t>ath:AT5G43780</t>
  </si>
  <si>
    <t>ath:AT5G04590</t>
  </si>
  <si>
    <t>ath:AT3G01120</t>
  </si>
  <si>
    <t>ath:AT1G33320</t>
  </si>
  <si>
    <t>ath:AT3G57050</t>
  </si>
  <si>
    <t>ath:AT3G62130</t>
  </si>
  <si>
    <t>ath:AT5G26600</t>
  </si>
  <si>
    <t>ath:AT1G20630</t>
  </si>
  <si>
    <t>ath:AT4G35090</t>
  </si>
  <si>
    <t>ath:AT1G20620</t>
  </si>
  <si>
    <t>ath:AT3G01910</t>
  </si>
  <si>
    <t>ath:AT3G58610</t>
  </si>
  <si>
    <t>ath:AT3G23940</t>
  </si>
  <si>
    <t>ath:AT5G52560</t>
  </si>
  <si>
    <t>ath:AT5G17310</t>
  </si>
  <si>
    <t>ath:AT3G56040</t>
  </si>
  <si>
    <t>ath:AT3G03250</t>
  </si>
  <si>
    <t>ath:AT1G27680</t>
  </si>
  <si>
    <t>ath:AT5G48300</t>
  </si>
  <si>
    <t>ath:AT1G05610</t>
  </si>
  <si>
    <t>ath:AT4G39210</t>
  </si>
  <si>
    <t>ath:AT5G19220</t>
  </si>
  <si>
    <t>ath:AT2G21590</t>
  </si>
  <si>
    <t>ath:AT4G11980</t>
  </si>
  <si>
    <t>ath:AT5G24300</t>
  </si>
  <si>
    <t>ath:AT3G01180</t>
  </si>
  <si>
    <t>ath:AT1G11720</t>
  </si>
  <si>
    <t>ath:AT4G18240</t>
  </si>
  <si>
    <t>ath:AT1G32900</t>
  </si>
  <si>
    <t>ath:AT5G03650</t>
  </si>
  <si>
    <t>ath:AT2G36390</t>
  </si>
  <si>
    <t>ath:AT3G20440</t>
  </si>
  <si>
    <t>ath:AT4G39350</t>
  </si>
  <si>
    <t>ath:AT5G17420</t>
  </si>
  <si>
    <t>ath:AT5G09870</t>
  </si>
  <si>
    <t>ath:AT5G64740</t>
  </si>
  <si>
    <t>ath:AT2G21770</t>
  </si>
  <si>
    <t>ath:AT5G44030</t>
  </si>
  <si>
    <t>ath:AT4G18780</t>
  </si>
  <si>
    <t>ath:AT2G25540</t>
  </si>
  <si>
    <t>ath:AT5G05170</t>
  </si>
  <si>
    <t>ath:AT4G32410</t>
  </si>
  <si>
    <t>ath:AT3G04080</t>
  </si>
  <si>
    <t>ath:AT5G18280</t>
  </si>
  <si>
    <t>ath:AT1G14250</t>
  </si>
  <si>
    <t>ath:AT1G14230</t>
  </si>
  <si>
    <t>ath:AT1G14240</t>
  </si>
  <si>
    <t>ath:AT2G02970</t>
  </si>
  <si>
    <t>ath:AT3G43190</t>
  </si>
  <si>
    <t>ath:AT5G20830</t>
  </si>
  <si>
    <t>ath:AT5G49190</t>
  </si>
  <si>
    <t>ath:AT1G73370</t>
  </si>
  <si>
    <t>ath:AT4G02280</t>
  </si>
  <si>
    <t>ath:AT5G37180</t>
  </si>
  <si>
    <t>ath:AT3G45940</t>
  </si>
  <si>
    <t>ath:AT5G11720</t>
  </si>
  <si>
    <t>ath:AT2G36190</t>
  </si>
  <si>
    <t>ath:AT3G13790</t>
  </si>
  <si>
    <t>ath:AT1G12240</t>
  </si>
  <si>
    <t>ath:AT1G62660</t>
  </si>
  <si>
    <t>ath:AT3G13784</t>
  </si>
  <si>
    <t>ath:AT5G11920</t>
  </si>
  <si>
    <t>ath:AT3G52600</t>
  </si>
  <si>
    <t>ath:AT2G40840</t>
  </si>
  <si>
    <t>ath:AT5G64860</t>
  </si>
  <si>
    <t>ath:AT3G29320</t>
  </si>
  <si>
    <t>ath:AT3G46970</t>
  </si>
  <si>
    <t>ath:AT5G20280</t>
  </si>
  <si>
    <t>ath:AT1G04920</t>
  </si>
  <si>
    <t>ath:AT4G10120</t>
  </si>
  <si>
    <t>ath:AT5G11110</t>
  </si>
  <si>
    <t>ath:AT2G39930</t>
  </si>
  <si>
    <t>ath:AT4G09020</t>
  </si>
  <si>
    <t>ath:AT1G03310</t>
  </si>
  <si>
    <t>ath:AT4G25000</t>
  </si>
  <si>
    <t>ath:AT1G76130</t>
  </si>
  <si>
    <t>ath:AT1G69830</t>
  </si>
  <si>
    <t>ath:AT4G17090</t>
  </si>
  <si>
    <t>ath:AT3G23920</t>
  </si>
  <si>
    <t>ath:AT4G00490</t>
  </si>
  <si>
    <t>ath:AT2G45880</t>
  </si>
  <si>
    <t>ath:AT5G45300</t>
  </si>
  <si>
    <t>ath:AT4G15210</t>
  </si>
  <si>
    <t>ath:AT2G32290</t>
  </si>
  <si>
    <t>ath:AT1G51420</t>
  </si>
  <si>
    <t>ath:AT3G52340</t>
  </si>
  <si>
    <t>ath:AT2G35840</t>
  </si>
  <si>
    <t>ath:AT3G54270</t>
  </si>
  <si>
    <t>ath:AT4G37840</t>
  </si>
  <si>
    <t>ath:AT1G47840</t>
  </si>
  <si>
    <t>ath:AT2G19860</t>
  </si>
  <si>
    <t>ath:AT4G29130</t>
  </si>
  <si>
    <t>ath:AT1G50460</t>
  </si>
  <si>
    <t>ath:AT3G20040</t>
  </si>
  <si>
    <t>ath:AT5G51830</t>
  </si>
  <si>
    <t>ath:AT2G31390</t>
  </si>
  <si>
    <t>ath:AT4G10260</t>
  </si>
  <si>
    <t>ath:AT1G06030</t>
  </si>
  <si>
    <t>ath:AT3G59480</t>
  </si>
  <si>
    <t>ath:AT1G66430</t>
  </si>
  <si>
    <t>ath:AT1G06020</t>
  </si>
  <si>
    <t>ath:AT1G50390</t>
  </si>
  <si>
    <t>ath:AT3G27740</t>
  </si>
  <si>
    <t>ath:AT1G29900</t>
  </si>
  <si>
    <t>ath:AT3G20330</t>
  </si>
  <si>
    <t>ath:AT4G22930</t>
  </si>
  <si>
    <t>ath:AT3G54470</t>
  </si>
  <si>
    <t>ath:AT5G26667</t>
  </si>
  <si>
    <t>ath:AT4G25280</t>
  </si>
  <si>
    <t>ath:AT3G60180</t>
  </si>
  <si>
    <t>ath:AT3G18680</t>
  </si>
  <si>
    <t>ath:AT5G14580</t>
  </si>
  <si>
    <t>ath:AT3G03710</t>
  </si>
  <si>
    <t>ath:AT2G35040</t>
  </si>
  <si>
    <t>ath:AT3G57610</t>
  </si>
  <si>
    <t>ath:AT1G36280</t>
  </si>
  <si>
    <t>ath:AT4G18440</t>
  </si>
  <si>
    <t>ath:AT2G38280</t>
  </si>
  <si>
    <t>ath:AT5G65690</t>
  </si>
  <si>
    <t>ath:AT4G37870</t>
  </si>
  <si>
    <t>ath:AT2G44530</t>
  </si>
  <si>
    <t>ath:AT1G32380</t>
  </si>
  <si>
    <t>ath:AT2G35390</t>
  </si>
  <si>
    <t>ath:AT1G64190</t>
  </si>
  <si>
    <t>ath:AT5G41670</t>
  </si>
  <si>
    <t>ath:AT3G02360</t>
  </si>
  <si>
    <t>ath:AT5G24410</t>
  </si>
  <si>
    <t>ath:AT5G24420</t>
  </si>
  <si>
    <t>ath:AT3G49360</t>
  </si>
  <si>
    <t>ath:AT1G13700</t>
  </si>
  <si>
    <t>ath:AT5G24400</t>
  </si>
  <si>
    <t>ath:AT3G27300</t>
  </si>
  <si>
    <t>ath:AT5G13110</t>
  </si>
  <si>
    <t>ath:AT1G09420</t>
  </si>
  <si>
    <t>ath:AT5G35790</t>
  </si>
  <si>
    <t>ath:AT1G24280</t>
  </si>
  <si>
    <t>ath:AT5G40760</t>
  </si>
  <si>
    <t>ath:AT3G47520</t>
  </si>
  <si>
    <t>ath:AT1G53240</t>
  </si>
  <si>
    <t>ath:AT2G22780</t>
  </si>
  <si>
    <t>ath:AT3G15020</t>
  </si>
  <si>
    <t>ath:AT5G09660</t>
  </si>
  <si>
    <t>ath:AT1G04410</t>
  </si>
  <si>
    <t>ath:AT5G56720</t>
  </si>
  <si>
    <t>ath:AT5G43330</t>
  </si>
  <si>
    <t>ath:AT2G46860</t>
  </si>
  <si>
    <t>ath:AT3G53620</t>
  </si>
  <si>
    <t>ath:AT4G01480</t>
  </si>
  <si>
    <t>ath:AT1G01050</t>
  </si>
  <si>
    <t>ath:AT2G18230</t>
  </si>
  <si>
    <t>ath:AT5G09650</t>
  </si>
  <si>
    <t>ath:AT4G30210</t>
  </si>
  <si>
    <t>ath:AT4G24520</t>
  </si>
  <si>
    <t>ath:AT5G49650</t>
  </si>
  <si>
    <t>ath:AT5G57655</t>
  </si>
  <si>
    <t>ath:AT5G66760</t>
  </si>
  <si>
    <t>ath:AT5G40650</t>
  </si>
  <si>
    <t>ath:AT5G65165</t>
  </si>
  <si>
    <t>ath:AT3G27380</t>
  </si>
  <si>
    <t>ath:AT2G18450</t>
  </si>
  <si>
    <t>ath:AT4G36750</t>
  </si>
  <si>
    <t>ath:AT4G27270</t>
  </si>
  <si>
    <t>ath:AT5G58800</t>
  </si>
  <si>
    <t>ath:AT5G54500</t>
  </si>
  <si>
    <t>ath:AT4G05020</t>
  </si>
  <si>
    <t>ath:AT2G20800</t>
  </si>
  <si>
    <t>ath:AT1G07180</t>
  </si>
  <si>
    <t>ath:AT2G29990</t>
  </si>
  <si>
    <t>ath:AT4G28220</t>
  </si>
  <si>
    <t>ath:AT4G21490</t>
  </si>
  <si>
    <t>ath:AT4G23730</t>
  </si>
  <si>
    <t>ath:AT3G61610</t>
  </si>
  <si>
    <t>ath:AT3G01590</t>
  </si>
  <si>
    <t>ath:AT5G57330</t>
  </si>
  <si>
    <t>ath:AT5G14500</t>
  </si>
  <si>
    <t>ath:AT4G25900</t>
  </si>
  <si>
    <t>ath:AT5G66530</t>
  </si>
  <si>
    <t>ath:AT5G65010</t>
  </si>
  <si>
    <t>ath:AT3G47340</t>
  </si>
  <si>
    <t>ath:AT5G10240</t>
  </si>
  <si>
    <t>ath:AT2G30970</t>
  </si>
  <si>
    <t>ath:AT4G31990</t>
  </si>
  <si>
    <t>ath:AT5G19550</t>
  </si>
  <si>
    <t>ath:AT5G11520</t>
  </si>
  <si>
    <t>ath:AT1G62800</t>
  </si>
  <si>
    <t>ath:AT2G22250</t>
  </si>
  <si>
    <t>ath:AT1G51720</t>
  </si>
  <si>
    <t>ath:AT1G17290</t>
  </si>
  <si>
    <t>ath:AT1G72330</t>
  </si>
  <si>
    <t>ath:AT5G62530</t>
  </si>
  <si>
    <t>ath:AT3G19480</t>
  </si>
  <si>
    <t>ath:AT4G34200</t>
  </si>
  <si>
    <t>ath:AT1G17745</t>
  </si>
  <si>
    <t>ath:AT2G17630</t>
  </si>
  <si>
    <t>ath:AT4G35630</t>
  </si>
  <si>
    <t>ath:AT1G18640</t>
  </si>
  <si>
    <t>ath:AT2G46110</t>
  </si>
  <si>
    <t>ath:AT3G61530</t>
  </si>
  <si>
    <t>ath:AT5G19880</t>
  </si>
  <si>
    <t>ath:AT1G49570</t>
  </si>
  <si>
    <t>ath:AT1G68850</t>
  </si>
  <si>
    <t>ath:AT1G71695</t>
  </si>
  <si>
    <t>ath:AT2G18140</t>
  </si>
  <si>
    <t>ath:AT2G18150</t>
  </si>
  <si>
    <t>ath:AT2G18980</t>
  </si>
  <si>
    <t>ath:AT2G22420</t>
  </si>
  <si>
    <t>ath:AT2G24800</t>
  </si>
  <si>
    <t>ath:AT2G34060</t>
  </si>
  <si>
    <t>ath:AT2G37130</t>
  </si>
  <si>
    <t>ath:AT2G38390</t>
  </si>
  <si>
    <t>ath:AT2G39040</t>
  </si>
  <si>
    <t>ath:AT2G41480</t>
  </si>
  <si>
    <t>ath:AT2G43480</t>
  </si>
  <si>
    <t>ath:AT3G01190</t>
  </si>
  <si>
    <t>ath:AT3G03670</t>
  </si>
  <si>
    <t>ath:AT3G17070</t>
  </si>
  <si>
    <t>ath:AT3G21770</t>
  </si>
  <si>
    <t>ath:AT3G28200</t>
  </si>
  <si>
    <t>ath:AT3G49120</t>
  </si>
  <si>
    <t>ath:AT3G49960</t>
  </si>
  <si>
    <t>ath:AT4G08770</t>
  </si>
  <si>
    <t>ath:AT4G08780</t>
  </si>
  <si>
    <t>ath:AT4G11290</t>
  </si>
  <si>
    <t>ath:AT4G16270</t>
  </si>
  <si>
    <t>ath:AT4G17690</t>
  </si>
  <si>
    <t>ath:AT4G21960</t>
  </si>
  <si>
    <t>ath:AT4G26010</t>
  </si>
  <si>
    <t>ath:AT4G30170</t>
  </si>
  <si>
    <t>ath:AT4G31760</t>
  </si>
  <si>
    <t>ath:AT4G33420</t>
  </si>
  <si>
    <t>ath:AT4G36430</t>
  </si>
  <si>
    <t>ath:AT4G37520</t>
  </si>
  <si>
    <t>ath:AT4G37530</t>
  </si>
  <si>
    <t>ath:AT5G05340</t>
  </si>
  <si>
    <t>ath:AT5G06720</t>
  </si>
  <si>
    <t>ath:AT5G06730</t>
  </si>
  <si>
    <t>ath:AT5G14130</t>
  </si>
  <si>
    <t>ath:AT5G15180</t>
  </si>
  <si>
    <t>ath:AT5G17820</t>
  </si>
  <si>
    <t>ath:AT5G19890</t>
  </si>
  <si>
    <t>ath:AT5G22410</t>
  </si>
  <si>
    <t>ath:AT5G24070</t>
  </si>
  <si>
    <t>ath:AT5G40150</t>
  </si>
  <si>
    <t>ath:AT5G42180</t>
  </si>
  <si>
    <t>ath:AT5G47000</t>
  </si>
  <si>
    <t>ath:AT5G51890</t>
  </si>
  <si>
    <t>ath:AT5G58390</t>
  </si>
  <si>
    <t>ath:AT5G58400</t>
  </si>
  <si>
    <t>ath:AT5G64100</t>
  </si>
  <si>
    <t>ath:AT5G64110</t>
  </si>
  <si>
    <t>ath:AT5G64120</t>
  </si>
  <si>
    <t>ath:AT5G66390</t>
  </si>
  <si>
    <t>ath:AT5G67400</t>
  </si>
  <si>
    <t>ath:AT1G05260</t>
  </si>
  <si>
    <t>ath:AT1G14540</t>
  </si>
  <si>
    <t>ath:AT1G14550</t>
  </si>
  <si>
    <t>ath:AT1G24110</t>
  </si>
  <si>
    <t>ath:AT1G30870</t>
  </si>
  <si>
    <t>ath:AT1G34510</t>
  </si>
  <si>
    <t>ath:AT1G44970</t>
  </si>
  <si>
    <t>ath:AT2G38380</t>
  </si>
  <si>
    <t>ath:AT3G49110</t>
  </si>
  <si>
    <t>ath:AT1G48130</t>
  </si>
  <si>
    <t>ath:AT3G32980</t>
  </si>
  <si>
    <t>ath:AT1G05240</t>
  </si>
  <si>
    <t>ath:AT4G25980</t>
  </si>
  <si>
    <t>ath:AT1G77100</t>
  </si>
  <si>
    <t>ath:AT3G50990</t>
  </si>
  <si>
    <t>ath:AT1G05250</t>
  </si>
  <si>
    <t>ath:AT2G35380</t>
  </si>
  <si>
    <t>ath:AT5G39580</t>
  </si>
  <si>
    <t>ath:AT4G33870</t>
  </si>
  <si>
    <t>ath:AT5G14780</t>
  </si>
  <si>
    <t>ath:AT1G08630</t>
  </si>
  <si>
    <t>ath:AT3G04520</t>
  </si>
  <si>
    <t>ath:AT1G22410</t>
  </si>
  <si>
    <t>ath:AT4G33510</t>
  </si>
  <si>
    <t>ath:AT4G39980</t>
  </si>
  <si>
    <t>ath:AT5G66120</t>
  </si>
  <si>
    <t>ath:AT3G06350</t>
  </si>
  <si>
    <t>ath:AT2G21940</t>
  </si>
  <si>
    <t>ath:AT4G39540</t>
  </si>
  <si>
    <t>ath:AT1G48860</t>
  </si>
  <si>
    <t>ath:AT2G45300</t>
  </si>
  <si>
    <t>ath:AT1G48850</t>
  </si>
  <si>
    <t>ath:AT1G69370</t>
  </si>
  <si>
    <t>ath:AT5G10870</t>
  </si>
  <si>
    <t>ath:AT3G29200</t>
  </si>
  <si>
    <t>ath:AT2G27820</t>
  </si>
  <si>
    <t>ath:AT5G22630</t>
  </si>
  <si>
    <t>ath:AT3G44720</t>
  </si>
  <si>
    <t>ath:AT1G08250</t>
  </si>
  <si>
    <t>ath:AT1G11790</t>
  </si>
  <si>
    <t>ath:AT3G07630</t>
  </si>
  <si>
    <t>ath:AT5G34930</t>
  </si>
  <si>
    <t>ath:AT1G15710</t>
  </si>
  <si>
    <t>ath:AT3G55870</t>
  </si>
  <si>
    <t>ath:AT5G05730</t>
  </si>
  <si>
    <t>ath:AT5G57890</t>
  </si>
  <si>
    <t>ath:AT1G25220</t>
  </si>
  <si>
    <t>ath:AT1G24807</t>
  </si>
  <si>
    <t>ath:AT1G24909</t>
  </si>
  <si>
    <t>ath:AT2G29690</t>
  </si>
  <si>
    <t>ath:AT1G25083</t>
  </si>
  <si>
    <t>ath:AT1G25155</t>
  </si>
  <si>
    <t>ath:AT5G17990</t>
  </si>
  <si>
    <t>ath:AT1G07780</t>
  </si>
  <si>
    <t>ath:AT5G05590</t>
  </si>
  <si>
    <t>ath:AT1G29410</t>
  </si>
  <si>
    <t>ath:AT5G48220</t>
  </si>
  <si>
    <t>ath:AT2G04400</t>
  </si>
  <si>
    <t>ath:AT5G54810</t>
  </si>
  <si>
    <t>ath:AT4G02610</t>
  </si>
  <si>
    <t>ath:AT5G38530</t>
  </si>
  <si>
    <t>ath:AT3G54640</t>
  </si>
  <si>
    <t>ath:AT4G27070</t>
  </si>
  <si>
    <t>ath:AT5G28237</t>
  </si>
  <si>
    <t>ath:AT3G10050</t>
  </si>
  <si>
    <t>ath:AT1G50090</t>
  </si>
  <si>
    <t>ath:AT1G50110</t>
  </si>
  <si>
    <t>ath:AT1G10070</t>
  </si>
  <si>
    <t>ath:AT3G49680</t>
  </si>
  <si>
    <t>ath:AT5G65780</t>
  </si>
  <si>
    <t>ath:AT1G10060</t>
  </si>
  <si>
    <t>ath:AT1G18500</t>
  </si>
  <si>
    <t>ath:AT1G74040</t>
  </si>
  <si>
    <t>ath:AT2G43090</t>
  </si>
  <si>
    <t>ath:AT4G13430</t>
  </si>
  <si>
    <t>ath:AT2G43100</t>
  </si>
  <si>
    <t>ath:AT3G58990</t>
  </si>
  <si>
    <t>ath:AT1G31180</t>
  </si>
  <si>
    <t>ath:AT1G80560</t>
  </si>
  <si>
    <t>ath:AT5G14200</t>
  </si>
  <si>
    <t>ath:AT1G09795</t>
  </si>
  <si>
    <t>ath:AT1G58080</t>
  </si>
  <si>
    <t>ath:AT1G31860</t>
  </si>
  <si>
    <t>ath:AT2G36230</t>
  </si>
  <si>
    <t>ath:AT4G26900</t>
  </si>
  <si>
    <t>ath:AT4G14910</t>
  </si>
  <si>
    <t>ath:AT3G22425</t>
  </si>
  <si>
    <t>ath:AT1G71920</t>
  </si>
  <si>
    <t>ath:AT5G10330</t>
  </si>
  <si>
    <t>ath:AT4G39120</t>
  </si>
  <si>
    <t>ath:AT5G63890</t>
  </si>
  <si>
    <t>ath:AT3G22740</t>
  </si>
  <si>
    <t>ath:AT3G25900</t>
  </si>
  <si>
    <t>ath:AT3G63250</t>
  </si>
  <si>
    <t>ath:AT1G75330</t>
  </si>
  <si>
    <t>ath:AT4G24830</t>
  </si>
  <si>
    <t>ath:AT5G10920</t>
  </si>
  <si>
    <t>ath:AT4G08900</t>
  </si>
  <si>
    <t>ath:AT4G08870</t>
  </si>
  <si>
    <t>ath:AT1G67550</t>
  </si>
  <si>
    <t>ath:AT5G46180</t>
  </si>
  <si>
    <t>ath:AT5G14800</t>
  </si>
  <si>
    <t>ath:AT1G01710</t>
  </si>
  <si>
    <t>ath:AT4G00520</t>
  </si>
  <si>
    <t>ath:AT3G12120</t>
  </si>
  <si>
    <t>ath:AT5G17770</t>
  </si>
  <si>
    <t>ath:AT5G20080</t>
  </si>
  <si>
    <t>ath:AT4G17470</t>
  </si>
  <si>
    <t>ath:AT4G17480</t>
  </si>
  <si>
    <t>ath:AT4G17483</t>
  </si>
  <si>
    <t>ath:AT5G47340</t>
  </si>
  <si>
    <t>ath:AT5G47330</t>
  </si>
  <si>
    <t>ath:AT3G60340</t>
  </si>
  <si>
    <t>ath:AT5G47350</t>
  </si>
  <si>
    <t>ath:AT4G24760</t>
  </si>
  <si>
    <t>ath:AT2G24320</t>
  </si>
  <si>
    <t>ath:AT4G31020</t>
  </si>
  <si>
    <t>ath:AT5G38220</t>
  </si>
  <si>
    <t>ath:AT1G66900</t>
  </si>
  <si>
    <t>ath:AT1G13610</t>
  </si>
  <si>
    <t>ath:AT3G30380</t>
  </si>
  <si>
    <t>ath:AT1G32190</t>
  </si>
  <si>
    <t>ath:AT5G14390</t>
  </si>
  <si>
    <t>ath:AT3G01690</t>
  </si>
  <si>
    <t>ath:AT2G46720</t>
  </si>
  <si>
    <t>ath:AT1G01120</t>
  </si>
  <si>
    <t>ath:AT2G26640</t>
  </si>
  <si>
    <t>ath:AT3G10280</t>
  </si>
  <si>
    <t>ath:AT4G34510</t>
  </si>
  <si>
    <t>ath:AT1G04220</t>
  </si>
  <si>
    <t>ath:AT1G19440</t>
  </si>
  <si>
    <t>ath:AT1G25450</t>
  </si>
  <si>
    <t>ath:AT1G68530</t>
  </si>
  <si>
    <t>ath:AT1G71160</t>
  </si>
  <si>
    <t>ath:AT2G15090</t>
  </si>
  <si>
    <t>ath:AT2G16280</t>
  </si>
  <si>
    <t>ath:AT2G26250</t>
  </si>
  <si>
    <t>ath:AT4G34250</t>
  </si>
  <si>
    <t>ath:AT4G34520</t>
  </si>
  <si>
    <t>ath:AT5G43760</t>
  </si>
  <si>
    <t>ath:AT3G52160</t>
  </si>
  <si>
    <t>ath:AT2G28630</t>
  </si>
  <si>
    <t>ath:AT5G04530</t>
  </si>
  <si>
    <t>ath:AT1G07720</t>
  </si>
  <si>
    <t>ath:AT5G49070</t>
  </si>
  <si>
    <t>ath:AT1G67730</t>
  </si>
  <si>
    <t>ath:AT5G10480</t>
  </si>
  <si>
    <t>ath:AT5G59770</t>
  </si>
  <si>
    <t>ath:AT3G55360</t>
  </si>
  <si>
    <t>ath:AT2G35690</t>
  </si>
  <si>
    <t>ath:AT4G16760</t>
  </si>
  <si>
    <t>ath:AT5G65110</t>
  </si>
  <si>
    <t>ath:AT3G51840</t>
  </si>
  <si>
    <t>ath:AT1G06290</t>
  </si>
  <si>
    <t>ath:AT1G06310</t>
  </si>
  <si>
    <t>ath:AT3G06690</t>
  </si>
  <si>
    <t>ath:AT3G06810</t>
  </si>
  <si>
    <t>ath:AT3G06860</t>
  </si>
  <si>
    <t>ath:AT4G29010</t>
  </si>
  <si>
    <t>ath:AT4G16210</t>
  </si>
  <si>
    <t>ath:AT1G04710</t>
  </si>
  <si>
    <t>ath:AT2G33150</t>
  </si>
  <si>
    <t>ath:AT5G48880</t>
  </si>
  <si>
    <t>ath:AT5G48230</t>
  </si>
  <si>
    <t>ath:AT5G47720</t>
  </si>
  <si>
    <t>ath:AT2G38040</t>
  </si>
  <si>
    <t>ath:AT1G36160</t>
  </si>
  <si>
    <t>ath:AT5G35360</t>
  </si>
  <si>
    <t>ath:ArthCp031</t>
  </si>
  <si>
    <t>ath:AT1G36180</t>
  </si>
  <si>
    <t>ath:AT3G08580</t>
  </si>
  <si>
    <t>ath:AT4G28390</t>
  </si>
  <si>
    <t>ath:AT5G01500</t>
  </si>
  <si>
    <t>ath:AT5G13490</t>
  </si>
  <si>
    <t>ath:AT3G11900</t>
  </si>
  <si>
    <t>ath:AT4G38250</t>
  </si>
  <si>
    <t>ath:AT5G65990</t>
  </si>
  <si>
    <t>ath:AT5G64290</t>
  </si>
  <si>
    <t>ath:AT5G64280</t>
  </si>
  <si>
    <t>ath:AT3G01550</t>
  </si>
  <si>
    <t>ath:AT5G51050</t>
  </si>
  <si>
    <t>ath:AT5G07320</t>
  </si>
  <si>
    <t>ath:AT5G14040</t>
  </si>
  <si>
    <t>ath:AT5G61810</t>
  </si>
  <si>
    <t>ath:AT3G51870</t>
  </si>
  <si>
    <t>ath:AT3G48850</t>
  </si>
  <si>
    <t>ath:AT3G21390</t>
  </si>
  <si>
    <t>ath:AT5G13300</t>
  </si>
  <si>
    <t>ath:AT5G01340</t>
  </si>
  <si>
    <t>ath:AT1G22710</t>
  </si>
  <si>
    <t>ath:AT1G71880</t>
  </si>
  <si>
    <t>ath:AT1G66570</t>
  </si>
  <si>
    <t>ath:AT2G14670</t>
  </si>
  <si>
    <t>ath:AT5G43610</t>
  </si>
  <si>
    <t>ath:AT5G06170</t>
  </si>
  <si>
    <t>ath:AT1G14360</t>
  </si>
  <si>
    <t>ath:AT2G02810</t>
  </si>
  <si>
    <t>ath:AT3G46180</t>
  </si>
  <si>
    <t>ath:AT1G69850</t>
  </si>
  <si>
    <t>ath:AT1G69870</t>
  </si>
  <si>
    <t>ath:AT1G32450</t>
  </si>
  <si>
    <t>ath:ATG12110</t>
  </si>
  <si>
    <t>ath:AT1G27080</t>
  </si>
  <si>
    <t>ath:AT1G18880</t>
  </si>
  <si>
    <t>ath:AT4G21680</t>
  </si>
  <si>
    <t>ath:AT1G61800</t>
  </si>
  <si>
    <t>ath:AT5G54800</t>
  </si>
  <si>
    <t>ath:AT5G09470</t>
  </si>
  <si>
    <t>ath:AT4G24570</t>
  </si>
  <si>
    <t>ath:AT3G38040</t>
  </si>
  <si>
    <t>(1.1.1.26|1.1.1.29|1.1.1.81)</t>
  </si>
  <si>
    <t>()||(ath:AT1G68010)||(ath:AT1G79870|ath:AT1G12550)</t>
  </si>
  <si>
    <t>(1.1.1.79|1.1.1.81)</t>
  </si>
  <si>
    <t>(ath:AT1G79870|ath:AT3G25530|ath:AT1G17650|ath:AT1G12550)||(ath:AT1G79870|ath:AT1G12550)</t>
  </si>
  <si>
    <t>(2.7.1.31)</t>
  </si>
  <si>
    <t>(ath:AT1G80380)</t>
  </si>
  <si>
    <t>(1.6.5.9)</t>
  </si>
  <si>
    <t>(ath:AT1G07180|ath:AT2G20800|ath:AT2G29990|ath:AT4G05020|ath:AT4G21490|ath:AT4G28220)</t>
  </si>
  <si>
    <t>()|()|()</t>
  </si>
  <si>
    <t>(2.3.3.9)</t>
  </si>
  <si>
    <t>(AT5G03860)</t>
  </si>
  <si>
    <t>gene present + literature evidence (ATP/ADP antiport)</t>
  </si>
  <si>
    <t>SIP,TIP,NIP</t>
  </si>
  <si>
    <t>(ath:AT1G52180|ath:AT1G01620|ath:AT1G80760|ath:AT1G73190|ath:AT1G17810|ath:AT1G31885|ath:AT2G16835|ath:AT2G16850|ath:AT2G37170|ath:AT2G34390|ath:AT2G39010|ath:AT2G29870|ath:AT2G29870|ath:AT2G45960|ath:AT2G37180|ath:AT2G36830|ath:AT3G47440|ath:AT3G56950|ath:AT3G53420|ath:AT3G54820|ath:AT3G04090|ath:AT3G16240|ath:AT3G26520|ath:AT3G61430|ath:AT3G06100|ath:AT4G18910|ath:AT4G23400|ath:AT4G01470|ath:AT4G35100|ath:AT4G17340|ath:AT4G19030|ath:AT4G10380|ath:AT4G00430|ath:AT5G37820|ath:AT5G47450|ath:AT5G37810|ath:AT5G60660|ath:AT5G18290)</t>
  </si>
  <si>
    <t>water diffusion through aquaporins</t>
  </si>
  <si>
    <t>ath:AT1G52180</t>
  </si>
  <si>
    <t>ath:AT1G01620</t>
  </si>
  <si>
    <t>ath:AT1G80760</t>
  </si>
  <si>
    <t>ath:AT1G73190</t>
  </si>
  <si>
    <t>ath:AT1G17810</t>
  </si>
  <si>
    <t>ath:AT1G31885</t>
  </si>
  <si>
    <t>ath:AT2G16835</t>
  </si>
  <si>
    <t>ath:AT2G16850</t>
  </si>
  <si>
    <t>ath:AT2G37170</t>
  </si>
  <si>
    <t>ath:AT2G34390</t>
  </si>
  <si>
    <t>ath:AT2G39010</t>
  </si>
  <si>
    <t>ath:AT2G29870</t>
  </si>
  <si>
    <t>ath:AT2G45960</t>
  </si>
  <si>
    <t>ath:AT2G37180</t>
  </si>
  <si>
    <t>ath:AT2G36830</t>
  </si>
  <si>
    <t>ath:AT3G47440</t>
  </si>
  <si>
    <t>ath:AT3G56950</t>
  </si>
  <si>
    <t>ath:AT3G53420</t>
  </si>
  <si>
    <t>ath:AT3G54820</t>
  </si>
  <si>
    <t>ath:AT3G04090</t>
  </si>
  <si>
    <t>ath:AT3G16240</t>
  </si>
  <si>
    <t>ath:AT3G26520</t>
  </si>
  <si>
    <t>ath:AT3G61430</t>
  </si>
  <si>
    <t>ath:AT3G06100</t>
  </si>
  <si>
    <t>ath:AT4G18910</t>
  </si>
  <si>
    <t>ath:AT4G23400</t>
  </si>
  <si>
    <t>ath:AT4G01470</t>
  </si>
  <si>
    <t>ath:AT4G35100</t>
  </si>
  <si>
    <t>ath:AT4G17340</t>
  </si>
  <si>
    <t>ath:AT4G19030</t>
  </si>
  <si>
    <t>ath:AT4G10380</t>
  </si>
  <si>
    <t>ath:AT4G00430</t>
  </si>
  <si>
    <t>ath:AT5G37820</t>
  </si>
  <si>
    <t>ath:AT5G47450</t>
  </si>
  <si>
    <t>ath:AT5G37810</t>
  </si>
  <si>
    <t>ath:AT5G60660</t>
  </si>
  <si>
    <t>ath:AT5G18290</t>
  </si>
  <si>
    <t>Reaction GPR information</t>
  </si>
  <si>
    <t>proton pump using ATP, necessary for H+ balancing</t>
  </si>
  <si>
    <t>adp galactose ADP antiport</t>
  </si>
  <si>
    <t>l-glutamine-proton antiport</t>
  </si>
  <si>
    <t>unique genes</t>
  </si>
  <si>
    <t>ath:AT5G03860</t>
  </si>
  <si>
    <t>ath:AT1G12110</t>
  </si>
  <si>
    <t>(ath:AT1G12230|ath:AT5G13420)</t>
  </si>
  <si>
    <t>(ath:AT2G45290|ath:AT3G60750)</t>
  </si>
  <si>
    <t>()|(ath:AT2G13560|ath:AT4G00570)</t>
  </si>
  <si>
    <t>(6.3.5.4|6.3.5.5)</t>
  </si>
  <si>
    <t>(ath:AT3G47340|ath:AT5G10240|ath:AT5G65010)||(AT1G29900|ath:AT3G27740)</t>
  </si>
  <si>
    <t>formate dehydrogenase gene present</t>
  </si>
  <si>
    <t>(AT5G14780)</t>
  </si>
  <si>
    <t xml:space="preserve">NADP+ transport </t>
  </si>
  <si>
    <t>NADPH transpot</t>
  </si>
  <si>
    <t>l-phenylalanine-proton symport</t>
  </si>
  <si>
    <t>malate-fumurate antiport</t>
  </si>
  <si>
    <t>ammonia transport</t>
  </si>
  <si>
    <t>l-tyrosine-proton symport</t>
  </si>
  <si>
    <t>pyruvate transpot</t>
  </si>
  <si>
    <t>3-methyl-2-oxobutanoic acid transport</t>
  </si>
  <si>
    <t>2-Oxoadipate sink</t>
  </si>
  <si>
    <t xml:space="preserve">starch storage </t>
  </si>
  <si>
    <t>3-(Imidazol-4-yl)-2-oxopropyl phosphate sink</t>
  </si>
  <si>
    <t>l-glutamate-proton symport</t>
  </si>
  <si>
    <t>l-aspartate-proton symport</t>
  </si>
  <si>
    <t>formaldehyde transport</t>
  </si>
  <si>
    <t>succinyl-CoA transport</t>
  </si>
  <si>
    <t>l-glutamate proton antiport</t>
  </si>
  <si>
    <t>oxaloacetate transport from plastid</t>
  </si>
  <si>
    <t>d-fructose/proton symport</t>
  </si>
  <si>
    <t>glucose/proton symport</t>
  </si>
  <si>
    <t>reduced and oxidized ferredoxin antiport</t>
  </si>
  <si>
    <t>glyoxylate transport</t>
  </si>
  <si>
    <t>l-tryptophan-proton symport</t>
  </si>
  <si>
    <t>l-proline-proton symport</t>
  </si>
  <si>
    <t>l-methionine-proton symport</t>
  </si>
  <si>
    <t>l-cysteine-proton symport</t>
  </si>
  <si>
    <t>glucose-phosphate/proton symport</t>
  </si>
  <si>
    <t>acetylaldehyde transport</t>
  </si>
  <si>
    <t>l-isoleucine-proton symport</t>
  </si>
  <si>
    <t>ath:AT1G55920</t>
  </si>
  <si>
    <t>ath:AT5G56760</t>
  </si>
  <si>
    <t>ath:AT3G13110</t>
  </si>
  <si>
    <t>ath:AT4G35640</t>
  </si>
  <si>
    <t>ath:AT2G17640</t>
  </si>
  <si>
    <t>ath:AT1G55880</t>
  </si>
  <si>
    <t>ath:AT2G43750</t>
  </si>
  <si>
    <t>ath:AT3G04940</t>
  </si>
  <si>
    <t>ath:AT3G22460</t>
  </si>
  <si>
    <t>ath:AT5G28030</t>
  </si>
  <si>
    <t>ath:AT4G14880</t>
  </si>
  <si>
    <t>ath:AT3G61440</t>
  </si>
  <si>
    <t>ath:AT3G59760</t>
  </si>
  <si>
    <t>ath:AT5G28020</t>
  </si>
  <si>
    <t>ath:AT1G70290</t>
  </si>
  <si>
    <t>ath:AT4G17770</t>
  </si>
  <si>
    <t>ath:AT1G23870</t>
  </si>
  <si>
    <t>ath:AT2G18700</t>
  </si>
  <si>
    <t>ath:AT1G16980</t>
  </si>
  <si>
    <t>ath:AT1G17000</t>
  </si>
  <si>
    <t>ath:AT1G68020</t>
  </si>
  <si>
    <t>ath:AT1G06410</t>
  </si>
  <si>
    <t>ath:AT1G78580</t>
  </si>
  <si>
    <t>ath:AT1G60140</t>
  </si>
  <si>
    <t>ath:AT4G27550</t>
  </si>
  <si>
    <t>ath:AT1G78090</t>
  </si>
  <si>
    <t>ath:AT2G22190</t>
  </si>
  <si>
    <t>ath:AT5G65140</t>
  </si>
  <si>
    <t>ath:AT1G22210</t>
  </si>
  <si>
    <t>ath:AT1G35910</t>
  </si>
  <si>
    <t>ath:AT4G22590</t>
  </si>
  <si>
    <t>ath:AT5G10100</t>
  </si>
  <si>
    <t>ath:AT4G12430</t>
  </si>
  <si>
    <t>ath:AT4G39770</t>
  </si>
  <si>
    <t>ath:AT5G51460</t>
  </si>
  <si>
    <t>ath:AT4G24040</t>
  </si>
  <si>
    <t>ath:AT1G12230</t>
  </si>
  <si>
    <t>ath:AT5G13420</t>
  </si>
  <si>
    <t>ath:AT2G13560</t>
  </si>
  <si>
    <t>ath:AT4G00570</t>
  </si>
  <si>
    <t>Aath:T5G14780</t>
  </si>
  <si>
    <t>ath:AT1G21400</t>
  </si>
  <si>
    <t>ath:AT1G55510</t>
  </si>
  <si>
    <t>ath:AT5G09300</t>
  </si>
  <si>
    <t>ath:AT3G13450</t>
  </si>
  <si>
    <t>ath:AT5G34780</t>
  </si>
  <si>
    <t>ath:AT3G06850</t>
  </si>
  <si>
    <t>ath:AT3G45300</t>
  </si>
  <si>
    <t>ath:AT4G34030</t>
  </si>
  <si>
    <t>ath:AT1G03090</t>
  </si>
  <si>
    <t>ath:AT4G16800</t>
  </si>
  <si>
    <t>ath:AT2G26800</t>
  </si>
  <si>
    <t>ath:AT1G68010</t>
  </si>
  <si>
    <t>ath:AT1G79870</t>
  </si>
  <si>
    <t>ath:AT1G12550</t>
  </si>
  <si>
    <t>ath:AT3G25530</t>
  </si>
  <si>
    <t>ath:AT1G17650</t>
  </si>
  <si>
    <t>ath:AT1G80380</t>
  </si>
  <si>
    <t>starch sink</t>
  </si>
  <si>
    <t>cellulose sink</t>
  </si>
  <si>
    <t>sucrose sink</t>
  </si>
  <si>
    <t>Photosynthesis ETC</t>
  </si>
  <si>
    <t>Transport Reactions</t>
  </si>
  <si>
    <t>Exchange Reactions</t>
  </si>
  <si>
    <t>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</si>
</sst>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000000000"/>
    <numFmt numFmtId="166" formatCode="0.0000E+00"/>
    <numFmt numFmtId="167" formatCode="0.000000E+00"/>
  </numFmts>
  <fonts count="10" x14ac:knownFonts="1">
    <font>
      <sz val="11"/>
      <color theme="1"/>
      <name val="Calibri"/>
      <family val="2"/>
      <scheme val="minor"/>
    </font>
    <font>
      <b/>
      <sz val="11"/>
      <color theme="1"/>
      <name val="Calibri"/>
      <family val="2"/>
      <scheme val="minor"/>
    </font>
    <font>
      <b/>
      <sz val="10"/>
      <name val="Arial"/>
      <family val="2"/>
    </font>
    <font>
      <b/>
      <i/>
      <sz val="10"/>
      <name val="Arial"/>
      <family val="2"/>
    </font>
    <font>
      <b/>
      <sz val="18"/>
      <color theme="1"/>
      <name val="Calibri"/>
      <family val="2"/>
      <scheme val="minor"/>
    </font>
    <font>
      <b/>
      <sz val="22"/>
      <color theme="1"/>
      <name val="Calibri"/>
      <family val="2"/>
      <scheme val="minor"/>
    </font>
    <font>
      <b/>
      <sz val="14"/>
      <color theme="1"/>
      <name val="Calibri"/>
      <family val="2"/>
      <scheme val="minor"/>
    </font>
    <font>
      <sz val="11"/>
      <color theme="1"/>
      <name val="Arial"/>
      <family val="2"/>
    </font>
    <font>
      <b/>
      <sz val="16"/>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9">
    <border>
      <left/>
      <right/>
      <top/>
      <bottom/>
      <diagonal/>
    </border>
    <border>
      <left/>
      <right style="thin">
        <color indexed="64"/>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1">
    <xf numFmtId="0" fontId="0" fillId="0" borderId="0"/>
  </cellStyleXfs>
  <cellXfs count="69">
    <xf numFmtId="0" fontId="0" fillId="0" borderId="0" xfId="0"/>
    <xf numFmtId="0" fontId="1" fillId="0" borderId="1" xfId="0" applyFont="1" applyBorder="1"/>
    <xf numFmtId="0" fontId="0" fillId="0" borderId="3" xfId="0" applyBorder="1"/>
    <xf numFmtId="10" fontId="0" fillId="0" borderId="0" xfId="0" applyNumberFormat="1"/>
    <xf numFmtId="0" fontId="1" fillId="0" borderId="0" xfId="0" applyFont="1"/>
    <xf numFmtId="0" fontId="0" fillId="0" borderId="5" xfId="0" applyBorder="1"/>
    <xf numFmtId="0" fontId="0" fillId="0" borderId="6" xfId="0" applyBorder="1"/>
    <xf numFmtId="0" fontId="0" fillId="0" borderId="0" xfId="0" applyAlignment="1">
      <alignment horizontal="right"/>
    </xf>
    <xf numFmtId="0" fontId="0" fillId="2" borderId="0" xfId="0" applyFill="1"/>
    <xf numFmtId="0" fontId="0" fillId="0" borderId="7" xfId="0" applyBorder="1"/>
    <xf numFmtId="0" fontId="0" fillId="0" borderId="1" xfId="0" applyBorder="1"/>
    <xf numFmtId="164" fontId="0" fillId="0" borderId="0" xfId="0" applyNumberFormat="1"/>
    <xf numFmtId="0" fontId="1" fillId="0" borderId="3" xfId="0" applyFont="1" applyBorder="1"/>
    <xf numFmtId="0" fontId="1" fillId="0" borderId="5" xfId="0" applyFont="1" applyBorder="1"/>
    <xf numFmtId="165" fontId="0" fillId="0" borderId="0" xfId="0" applyNumberFormat="1"/>
    <xf numFmtId="0" fontId="0" fillId="0" borderId="0" xfId="0" quotePrefix="1"/>
    <xf numFmtId="0" fontId="0" fillId="3" borderId="0" xfId="0" applyFill="1"/>
    <xf numFmtId="0" fontId="0" fillId="0" borderId="1" xfId="0" applyBorder="1" applyAlignment="1">
      <alignment horizontal="right"/>
    </xf>
    <xf numFmtId="0" fontId="2" fillId="0" borderId="4" xfId="0" applyFont="1" applyBorder="1"/>
    <xf numFmtId="0" fontId="3" fillId="0" borderId="8" xfId="0" applyFont="1" applyBorder="1" applyAlignment="1">
      <alignment horizontal="center"/>
    </xf>
    <xf numFmtId="0" fontId="3" fillId="0" borderId="0" xfId="0" applyFont="1" applyAlignment="1">
      <alignment horizontal="center"/>
    </xf>
    <xf numFmtId="0" fontId="3" fillId="0" borderId="1" xfId="0" applyFont="1" applyBorder="1" applyAlignment="1">
      <alignment horizontal="center"/>
    </xf>
    <xf numFmtId="10" fontId="0" fillId="0" borderId="5" xfId="0" applyNumberFormat="1" applyBorder="1"/>
    <xf numFmtId="10" fontId="0" fillId="0" borderId="1" xfId="0" applyNumberFormat="1" applyBorder="1"/>
    <xf numFmtId="0" fontId="0" fillId="0" borderId="2" xfId="0" applyBorder="1"/>
    <xf numFmtId="10" fontId="0" fillId="0" borderId="9" xfId="0" applyNumberFormat="1" applyBorder="1"/>
    <xf numFmtId="164" fontId="0" fillId="0" borderId="3" xfId="0" applyNumberFormat="1" applyBorder="1"/>
    <xf numFmtId="0" fontId="0" fillId="0" borderId="11" xfId="0" applyBorder="1"/>
    <xf numFmtId="0" fontId="0" fillId="0" borderId="10" xfId="0" applyBorder="1"/>
    <xf numFmtId="0" fontId="1" fillId="0" borderId="11" xfId="0" applyFont="1" applyBorder="1"/>
    <xf numFmtId="0" fontId="1" fillId="0" borderId="7" xfId="0" applyFont="1" applyBorder="1"/>
    <xf numFmtId="0" fontId="1" fillId="0" borderId="10" xfId="0" applyFont="1" applyBorder="1"/>
    <xf numFmtId="0" fontId="5" fillId="0" borderId="0" xfId="0" applyFont="1"/>
    <xf numFmtId="0" fontId="0" fillId="0" borderId="10" xfId="0" quotePrefix="1" applyBorder="1"/>
    <xf numFmtId="0" fontId="7" fillId="0" borderId="0" xfId="0" applyFont="1" applyAlignment="1">
      <alignment vertical="center"/>
    </xf>
    <xf numFmtId="166" fontId="0" fillId="0" borderId="0" xfId="0" applyNumberFormat="1"/>
    <xf numFmtId="0" fontId="6" fillId="0" borderId="12" xfId="0" applyFont="1" applyBorder="1"/>
    <xf numFmtId="0" fontId="0" fillId="0" borderId="18"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8" fillId="0" borderId="12" xfId="0" applyFont="1" applyBorder="1"/>
    <xf numFmtId="0" fontId="7" fillId="0" borderId="14" xfId="0" applyFont="1" applyBorder="1" applyAlignment="1">
      <alignment vertical="center"/>
    </xf>
    <xf numFmtId="10" fontId="1" fillId="0" borderId="3" xfId="0" applyNumberFormat="1" applyFont="1" applyBorder="1"/>
    <xf numFmtId="0" fontId="0" fillId="0" borderId="15" xfId="0" applyBorder="1" applyAlignment="1">
      <alignment horizontal="left"/>
    </xf>
    <xf numFmtId="0" fontId="1" fillId="0" borderId="0" xfId="0" applyFont="1" applyBorder="1"/>
    <xf numFmtId="0" fontId="0" fillId="0" borderId="0" xfId="0" applyBorder="1"/>
    <xf numFmtId="167" fontId="0" fillId="0" borderId="0" xfId="0" applyNumberFormat="1"/>
    <xf numFmtId="0" fontId="0" fillId="0" borderId="0" xfId="0" applyBorder="1" applyAlignment="1">
      <alignment horizontal="right"/>
    </xf>
    <xf numFmtId="0" fontId="0" fillId="0" borderId="1" xfId="0" applyBorder="1" applyAlignment="1">
      <alignment horizontal="left"/>
    </xf>
    <xf numFmtId="0" fontId="0" fillId="0" borderId="5" xfId="0" applyFont="1" applyBorder="1"/>
    <xf numFmtId="0" fontId="0" fillId="0" borderId="5" xfId="0" applyNumberFormat="1" applyFont="1" applyBorder="1"/>
    <xf numFmtId="0" fontId="0" fillId="0" borderId="0" xfId="0" quotePrefix="1" applyNumberFormat="1"/>
    <xf numFmtId="20" fontId="0" fillId="0" borderId="0" xfId="0" quotePrefix="1" applyNumberFormat="1"/>
    <xf numFmtId="0" fontId="0" fillId="0" borderId="0" xfId="0" applyFont="1"/>
    <xf numFmtId="0" fontId="4" fillId="0" borderId="0" xfId="0" applyFont="1" applyBorder="1"/>
    <xf numFmtId="11" fontId="0" fillId="0" borderId="14" xfId="0" applyNumberFormat="1" applyBorder="1"/>
    <xf numFmtId="11" fontId="0" fillId="0" borderId="0" xfId="0" applyNumberFormat="1" applyBorder="1"/>
    <xf numFmtId="0" fontId="0" fillId="0" borderId="0" xfId="0" quotePrefix="1" applyBorder="1"/>
    <xf numFmtId="0" fontId="0" fillId="0" borderId="0" xfId="0" quotePrefix="1" applyNumberFormat="1" applyAlignment="1">
      <alignment horizontal="right"/>
    </xf>
    <xf numFmtId="0" fontId="0" fillId="0" borderId="0" xfId="0" applyAlignment="1">
      <alignment wrapText="1"/>
    </xf>
    <xf numFmtId="0" fontId="8" fillId="0" borderId="0" xfId="0" applyFont="1"/>
    <xf numFmtId="0" fontId="0" fillId="0" borderId="0" xfId="0" applyAlignment="1">
      <alignment horizontal="center"/>
    </xf>
    <xf numFmtId="0" fontId="9" fillId="0" borderId="0" xfId="0" applyFont="1"/>
    <xf numFmtId="11" fontId="0" fillId="0" borderId="0" xfId="0" applyNumberFormat="1"/>
    <xf numFmtId="0" fontId="6" fillId="0" borderId="0" xfId="0" applyFont="1"/>
    <xf numFmtId="0" fontId="0" fillId="0" borderId="0" xfId="0" applyAlignment="1">
      <alignment horizontal="left" wrapText="1"/>
    </xf>
  </cellXfs>
  <cellStyles count="1">
    <cellStyle name="Normal" xfId="0" builtinId="0"/>
  </cellStyles>
  <dxfs count="0"/>
  <tableStyles count="0" defaultTableStyle="TableStyleMedium2" defaultPivotStyle="PivotStyleLight16"/>
  <colors>
    <mruColors>
      <color rgb="FF594A42"/>
      <color rgb="FF63844C"/>
      <color rgb="FFC49A6C"/>
      <color rgb="FF57B947"/>
      <color rgb="FF996600"/>
      <color rgb="FF006600"/>
      <color rgb="FF000099"/>
      <color rgb="FFA50021"/>
      <color rgb="FF663300"/>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r>
              <a:rPr lang="en-US" sz="2800"/>
              <a:t>Reaction</a:t>
            </a:r>
            <a:r>
              <a:rPr lang="en-US" sz="2800" baseline="0"/>
              <a:t> Confidence Score Distribution for Leaf Tissue Model</a:t>
            </a:r>
            <a:endParaRPr lang="en-US" sz="2800"/>
          </a:p>
        </c:rich>
      </c:tx>
      <c:layout>
        <c:manualLayout>
          <c:xMode val="edge"/>
          <c:yMode val="edge"/>
          <c:x val="0.15279727926936196"/>
          <c:y val="0"/>
        </c:manualLayout>
      </c:layout>
      <c:overlay val="0"/>
      <c:spPr>
        <a:noFill/>
        <a:ln>
          <a:noFill/>
        </a:ln>
        <a:effectLst/>
      </c:spPr>
      <c:txPr>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spPr>
            <a:ln>
              <a:solidFill>
                <a:schemeClr val="tx1"/>
              </a:solidFill>
            </a:ln>
          </c:spPr>
          <c:dPt>
            <c:idx val="0"/>
            <c:bubble3D val="0"/>
            <c:spPr>
              <a:solidFill>
                <a:schemeClr val="accent2">
                  <a:lumMod val="60000"/>
                  <a:lumOff val="40000"/>
                </a:schemeClr>
              </a:solidFill>
              <a:ln w="19050">
                <a:solidFill>
                  <a:schemeClr val="tx1"/>
                </a:solidFill>
              </a:ln>
              <a:effectLst/>
            </c:spPr>
            <c:extLst>
              <c:ext xmlns:c16="http://schemas.microsoft.com/office/drawing/2014/chart" uri="{C3380CC4-5D6E-409C-BE32-E72D297353CC}">
                <c16:uniqueId val="{00000001-FD97-403A-9F60-EEC6368E0B8E}"/>
              </c:ext>
            </c:extLst>
          </c:dPt>
          <c:dPt>
            <c:idx val="1"/>
            <c:bubble3D val="0"/>
            <c:spPr>
              <a:solidFill>
                <a:schemeClr val="accent5">
                  <a:lumMod val="60000"/>
                  <a:lumOff val="40000"/>
                </a:schemeClr>
              </a:solidFill>
              <a:ln w="19050">
                <a:solidFill>
                  <a:schemeClr val="tx1"/>
                </a:solidFill>
              </a:ln>
              <a:effectLst/>
            </c:spPr>
            <c:extLst>
              <c:ext xmlns:c16="http://schemas.microsoft.com/office/drawing/2014/chart" uri="{C3380CC4-5D6E-409C-BE32-E72D297353CC}">
                <c16:uniqueId val="{00000003-FD97-403A-9F60-EEC6368E0B8E}"/>
              </c:ext>
            </c:extLst>
          </c:dPt>
          <c:dPt>
            <c:idx val="2"/>
            <c:bubble3D val="0"/>
            <c:spPr>
              <a:solidFill>
                <a:schemeClr val="accent4">
                  <a:lumMod val="60000"/>
                  <a:lumOff val="40000"/>
                </a:schemeClr>
              </a:solidFill>
              <a:ln w="19050">
                <a:solidFill>
                  <a:schemeClr val="tx1"/>
                </a:solidFill>
              </a:ln>
              <a:effectLst/>
            </c:spPr>
            <c:extLst>
              <c:ext xmlns:c16="http://schemas.microsoft.com/office/drawing/2014/chart" uri="{C3380CC4-5D6E-409C-BE32-E72D297353CC}">
                <c16:uniqueId val="{00000005-FD97-403A-9F60-EEC6368E0B8E}"/>
              </c:ext>
            </c:extLst>
          </c:dPt>
          <c:dPt>
            <c:idx val="3"/>
            <c:bubble3D val="0"/>
            <c:spPr>
              <a:solidFill>
                <a:schemeClr val="accent6">
                  <a:lumMod val="60000"/>
                  <a:lumOff val="40000"/>
                </a:schemeClr>
              </a:solidFill>
              <a:ln w="19050">
                <a:solidFill>
                  <a:schemeClr val="tx1"/>
                </a:solidFill>
              </a:ln>
              <a:effectLst/>
            </c:spPr>
            <c:extLst>
              <c:ext xmlns:c16="http://schemas.microsoft.com/office/drawing/2014/chart" uri="{C3380CC4-5D6E-409C-BE32-E72D297353CC}">
                <c16:uniqueId val="{00000007-FD97-403A-9F60-EEC6368E0B8E}"/>
              </c:ext>
            </c:extLst>
          </c:dPt>
          <c:dLbls>
            <c:dLbl>
              <c:idx val="0"/>
              <c:layout>
                <c:manualLayout>
                  <c:x val="5.8213233570930153E-2"/>
                  <c:y val="2.06812894031034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97-403A-9F60-EEC6368E0B8E}"/>
                </c:ext>
              </c:extLst>
            </c:dLbl>
            <c:dLbl>
              <c:idx val="1"/>
              <c:layout>
                <c:manualLayout>
                  <c:x val="0.23247976971419185"/>
                  <c:y val="-3.424411590658325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97-403A-9F60-EEC6368E0B8E}"/>
                </c:ext>
              </c:extLst>
            </c:dLbl>
            <c:dLbl>
              <c:idx val="2"/>
              <c:layout>
                <c:manualLayout>
                  <c:x val="-6.5750323251886525E-2"/>
                  <c:y val="2.219929600251846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97-403A-9F60-EEC6368E0B8E}"/>
                </c:ext>
              </c:extLst>
            </c:dLbl>
            <c:dLbl>
              <c:idx val="3"/>
              <c:layout>
                <c:manualLayout>
                  <c:x val="-7.0070378530320249E-2"/>
                  <c:y val="-3.8551122796639512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97-403A-9F60-EEC6368E0B8E}"/>
                </c:ext>
              </c:extLst>
            </c:dLbl>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GPR_Leaf!$K$2:$K$5</c:f>
              <c:numCache>
                <c:formatCode>General</c:formatCode>
                <c:ptCount val="4"/>
                <c:pt idx="0">
                  <c:v>84</c:v>
                </c:pt>
                <c:pt idx="1">
                  <c:v>353</c:v>
                </c:pt>
                <c:pt idx="2">
                  <c:v>0</c:v>
                </c:pt>
                <c:pt idx="3">
                  <c:v>78</c:v>
                </c:pt>
              </c:numCache>
            </c:numRef>
          </c:val>
          <c:extLst>
            <c:ext xmlns:c16="http://schemas.microsoft.com/office/drawing/2014/chart" uri="{C3380CC4-5D6E-409C-BE32-E72D297353CC}">
              <c16:uniqueId val="{00000000-40A7-42E4-9CA0-0A8F12EB559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2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800">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37031108816316"/>
          <c:y val="3.7606837606837605E-2"/>
          <c:w val="0.3641970655307431"/>
          <c:h val="0.81058698431926779"/>
        </c:manualLayout>
      </c:layout>
      <c:scatterChart>
        <c:scatterStyle val="lineMarker"/>
        <c:varyColors val="0"/>
        <c:ser>
          <c:idx val="0"/>
          <c:order val="0"/>
          <c:tx>
            <c:v>Leaf Biomass Fraction</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53436640419947512"/>
                  <c:y val="5.951221481930143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Parameter_Calculations!$C$316:$D$316</c:f>
              <c:numCache>
                <c:formatCode>General</c:formatCode>
                <c:ptCount val="2"/>
                <c:pt idx="0">
                  <c:v>1</c:v>
                </c:pt>
                <c:pt idx="1">
                  <c:v>0</c:v>
                </c:pt>
              </c:numCache>
            </c:numRef>
          </c:xVal>
          <c:yVal>
            <c:numRef>
              <c:f>Parameter_Calculations!$C$319:$D$319</c:f>
              <c:numCache>
                <c:formatCode>General</c:formatCode>
                <c:ptCount val="2"/>
                <c:pt idx="0">
                  <c:v>0.25984126984126982</c:v>
                </c:pt>
                <c:pt idx="1">
                  <c:v>0.51121828475571396</c:v>
                </c:pt>
              </c:numCache>
            </c:numRef>
          </c:yVal>
          <c:smooth val="0"/>
          <c:extLst>
            <c:ext xmlns:c16="http://schemas.microsoft.com/office/drawing/2014/chart" uri="{C3380CC4-5D6E-409C-BE32-E72D297353CC}">
              <c16:uniqueId val="{00000001-9E83-4718-A47D-5BD35C26697E}"/>
            </c:ext>
          </c:extLst>
        </c:ser>
        <c:ser>
          <c:idx val="1"/>
          <c:order val="1"/>
          <c:tx>
            <c:v>Root Biomass Fraction</c:v>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52487307086614166"/>
                  <c:y val="6.3958005249343836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Parameter_Calculations!$C$316:$D$316</c:f>
              <c:numCache>
                <c:formatCode>General</c:formatCode>
                <c:ptCount val="2"/>
                <c:pt idx="0">
                  <c:v>1</c:v>
                </c:pt>
                <c:pt idx="1">
                  <c:v>0</c:v>
                </c:pt>
              </c:numCache>
            </c:numRef>
          </c:xVal>
          <c:yVal>
            <c:numRef>
              <c:f>Parameter_Calculations!$C$320:$D$320</c:f>
              <c:numCache>
                <c:formatCode>General</c:formatCode>
                <c:ptCount val="2"/>
                <c:pt idx="0">
                  <c:v>0.23873015873015876</c:v>
                </c:pt>
                <c:pt idx="1">
                  <c:v>0.26735164604738942</c:v>
                </c:pt>
              </c:numCache>
            </c:numRef>
          </c:yVal>
          <c:smooth val="0"/>
          <c:extLst>
            <c:ext xmlns:c16="http://schemas.microsoft.com/office/drawing/2014/chart" uri="{C3380CC4-5D6E-409C-BE32-E72D297353CC}">
              <c16:uniqueId val="{00000003-9E83-4718-A47D-5BD35C26697E}"/>
            </c:ext>
          </c:extLst>
        </c:ser>
        <c:ser>
          <c:idx val="2"/>
          <c:order val="2"/>
          <c:tx>
            <c:v>Seed Biomass Fraction</c:v>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48152650918635181"/>
                  <c:y val="0.718743657042869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Parameter_Calculations!$C$316:$D$316</c:f>
              <c:numCache>
                <c:formatCode>General</c:formatCode>
                <c:ptCount val="2"/>
                <c:pt idx="0">
                  <c:v>1</c:v>
                </c:pt>
                <c:pt idx="1">
                  <c:v>0</c:v>
                </c:pt>
              </c:numCache>
            </c:numRef>
          </c:xVal>
          <c:yVal>
            <c:numRef>
              <c:f>Parameter_Calculations!$C$321:$D$321</c:f>
              <c:numCache>
                <c:formatCode>General</c:formatCode>
                <c:ptCount val="2"/>
                <c:pt idx="0">
                  <c:v>0.20301587301587304</c:v>
                </c:pt>
                <c:pt idx="1">
                  <c:v>0</c:v>
                </c:pt>
              </c:numCache>
            </c:numRef>
          </c:yVal>
          <c:smooth val="0"/>
          <c:extLst>
            <c:ext xmlns:c16="http://schemas.microsoft.com/office/drawing/2014/chart" uri="{C3380CC4-5D6E-409C-BE32-E72D297353CC}">
              <c16:uniqueId val="{00000005-9E83-4718-A47D-5BD35C26697E}"/>
            </c:ext>
          </c:extLst>
        </c:ser>
        <c:ser>
          <c:idx val="3"/>
          <c:order val="3"/>
          <c:tx>
            <c:v>Stem Biomass Fraction</c:v>
          </c:tx>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1"/>
            <c:trendlineLbl>
              <c:layout>
                <c:manualLayout>
                  <c:x val="0.53436640419947512"/>
                  <c:y val="0.208360185746012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Parameter_Calculations!$C$316:$D$316</c:f>
              <c:numCache>
                <c:formatCode>General</c:formatCode>
                <c:ptCount val="2"/>
                <c:pt idx="0">
                  <c:v>1</c:v>
                </c:pt>
                <c:pt idx="1">
                  <c:v>0</c:v>
                </c:pt>
              </c:numCache>
            </c:numRef>
          </c:xVal>
          <c:yVal>
            <c:numRef>
              <c:f>Parameter_Calculations!$C$322:$D$322</c:f>
              <c:numCache>
                <c:formatCode>General</c:formatCode>
                <c:ptCount val="2"/>
                <c:pt idx="0">
                  <c:v>0.29841269841269846</c:v>
                </c:pt>
                <c:pt idx="1">
                  <c:v>0.22143006919689662</c:v>
                </c:pt>
              </c:numCache>
            </c:numRef>
          </c:yVal>
          <c:smooth val="0"/>
          <c:extLst>
            <c:ext xmlns:c16="http://schemas.microsoft.com/office/drawing/2014/chart" uri="{C3380CC4-5D6E-409C-BE32-E72D297353CC}">
              <c16:uniqueId val="{00000007-9E83-4718-A47D-5BD35C26697E}"/>
            </c:ext>
          </c:extLst>
        </c:ser>
        <c:dLbls>
          <c:showLegendKey val="0"/>
          <c:showVal val="0"/>
          <c:showCatName val="0"/>
          <c:showSerName val="0"/>
          <c:showPercent val="0"/>
          <c:showBubbleSize val="0"/>
        </c:dLbls>
        <c:axId val="1540864511"/>
        <c:axId val="1540860351"/>
      </c:scatterChart>
      <c:valAx>
        <c:axId val="1540864511"/>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Level of seeding, from 0</a:t>
                </a:r>
                <a:r>
                  <a:rPr lang="en-US" baseline="0"/>
                  <a:t> to 1</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60351"/>
        <c:crosses val="autoZero"/>
        <c:crossBetween val="midCat"/>
      </c:valAx>
      <c:valAx>
        <c:axId val="1540860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Biomass Fraction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864511"/>
        <c:crosses val="autoZero"/>
        <c:crossBetween val="midCat"/>
      </c:valAx>
      <c:spPr>
        <a:noFill/>
        <a:ln>
          <a:noFill/>
        </a:ln>
        <a:effectLst/>
      </c:spPr>
    </c:plotArea>
    <c:legend>
      <c:legendPos val="r"/>
      <c:layout>
        <c:manualLayout>
          <c:xMode val="edge"/>
          <c:yMode val="edge"/>
          <c:x val="0.47506957531947841"/>
          <c:y val="0.35576822128003238"/>
          <c:w val="0.32154792650918634"/>
          <c:h val="0.64423177871996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solidFill>
              <a:schemeClr val="accent1"/>
            </a:solidFill>
            <a:ln>
              <a:noFill/>
            </a:ln>
            <a:effectLst/>
          </c:spPr>
          <c:invertIfNegative val="0"/>
          <c:val>
            <c:numRef>
              <c:f>Time_of_Stages!$B$2</c:f>
              <c:numCache>
                <c:formatCode>General</c:formatCode>
                <c:ptCount val="1"/>
                <c:pt idx="0">
                  <c:v>0</c:v>
                </c:pt>
              </c:numCache>
            </c:numRef>
          </c:val>
          <c:extLst>
            <c:ext xmlns:c16="http://schemas.microsoft.com/office/drawing/2014/chart" uri="{C3380CC4-5D6E-409C-BE32-E72D297353CC}">
              <c16:uniqueId val="{00000000-CA6A-446A-BF9F-CF44789DB228}"/>
            </c:ext>
          </c:extLst>
        </c:ser>
        <c:ser>
          <c:idx val="1"/>
          <c:order val="1"/>
          <c:spPr>
            <a:solidFill>
              <a:schemeClr val="accent2"/>
            </a:solidFill>
            <a:ln>
              <a:noFill/>
            </a:ln>
            <a:effectLst/>
          </c:spPr>
          <c:invertIfNegative val="0"/>
          <c:val>
            <c:numRef>
              <c:f>Time_of_Stages!$B$3</c:f>
              <c:numCache>
                <c:formatCode>General</c:formatCode>
                <c:ptCount val="1"/>
                <c:pt idx="0">
                  <c:v>47</c:v>
                </c:pt>
              </c:numCache>
            </c:numRef>
          </c:val>
          <c:extLst>
            <c:ext xmlns:c16="http://schemas.microsoft.com/office/drawing/2014/chart" uri="{C3380CC4-5D6E-409C-BE32-E72D297353CC}">
              <c16:uniqueId val="{00000001-CA6A-446A-BF9F-CF44789DB228}"/>
            </c:ext>
          </c:extLst>
        </c:ser>
        <c:ser>
          <c:idx val="2"/>
          <c:order val="2"/>
          <c:spPr>
            <a:solidFill>
              <a:schemeClr val="accent3"/>
            </a:solidFill>
            <a:ln>
              <a:noFill/>
            </a:ln>
            <a:effectLst/>
          </c:spPr>
          <c:invertIfNegative val="0"/>
          <c:val>
            <c:numRef>
              <c:f>Time_of_Stages!$B$4</c:f>
              <c:numCache>
                <c:formatCode>General</c:formatCode>
                <c:ptCount val="1"/>
                <c:pt idx="0">
                  <c:v>29.5</c:v>
                </c:pt>
              </c:numCache>
            </c:numRef>
          </c:val>
          <c:extLst>
            <c:ext xmlns:c16="http://schemas.microsoft.com/office/drawing/2014/chart" uri="{C3380CC4-5D6E-409C-BE32-E72D297353CC}">
              <c16:uniqueId val="{00000002-CA6A-446A-BF9F-CF44789DB228}"/>
            </c:ext>
          </c:extLst>
        </c:ser>
        <c:ser>
          <c:idx val="3"/>
          <c:order val="3"/>
          <c:spPr>
            <a:solidFill>
              <a:schemeClr val="accent4"/>
            </a:solidFill>
            <a:ln>
              <a:noFill/>
            </a:ln>
            <a:effectLst/>
          </c:spPr>
          <c:invertIfNegative val="0"/>
          <c:val>
            <c:numRef>
              <c:f>Time_of_Stages!$B$5</c:f>
              <c:numCache>
                <c:formatCode>General</c:formatCode>
                <c:ptCount val="1"/>
                <c:pt idx="0">
                  <c:v>12</c:v>
                </c:pt>
              </c:numCache>
            </c:numRef>
          </c:val>
          <c:extLst>
            <c:ext xmlns:c16="http://schemas.microsoft.com/office/drawing/2014/chart" uri="{C3380CC4-5D6E-409C-BE32-E72D297353CC}">
              <c16:uniqueId val="{00000003-CA6A-446A-BF9F-CF44789DB228}"/>
            </c:ext>
          </c:extLst>
        </c:ser>
        <c:ser>
          <c:idx val="4"/>
          <c:order val="4"/>
          <c:spPr>
            <a:solidFill>
              <a:schemeClr val="accent5"/>
            </a:solidFill>
            <a:ln>
              <a:noFill/>
            </a:ln>
            <a:effectLst/>
          </c:spPr>
          <c:invertIfNegative val="0"/>
          <c:val>
            <c:numRef>
              <c:f>Time_of_Stages!$B$6</c:f>
              <c:numCache>
                <c:formatCode>General</c:formatCode>
                <c:ptCount val="1"/>
                <c:pt idx="0">
                  <c:v>138</c:v>
                </c:pt>
              </c:numCache>
            </c:numRef>
          </c:val>
          <c:extLst>
            <c:ext xmlns:c16="http://schemas.microsoft.com/office/drawing/2014/chart" uri="{C3380CC4-5D6E-409C-BE32-E72D297353CC}">
              <c16:uniqueId val="{00000004-CA6A-446A-BF9F-CF44789DB228}"/>
            </c:ext>
          </c:extLst>
        </c:ser>
        <c:ser>
          <c:idx val="5"/>
          <c:order val="5"/>
          <c:spPr>
            <a:solidFill>
              <a:schemeClr val="accent6"/>
            </a:solidFill>
            <a:ln>
              <a:noFill/>
            </a:ln>
            <a:effectLst/>
          </c:spPr>
          <c:invertIfNegative val="0"/>
          <c:val>
            <c:numRef>
              <c:f>Time_of_Stages!$B$7</c:f>
              <c:numCache>
                <c:formatCode>General</c:formatCode>
                <c:ptCount val="1"/>
                <c:pt idx="0">
                  <c:v>360</c:v>
                </c:pt>
              </c:numCache>
            </c:numRef>
          </c:val>
          <c:extLst>
            <c:ext xmlns:c16="http://schemas.microsoft.com/office/drawing/2014/chart" uri="{C3380CC4-5D6E-409C-BE32-E72D297353CC}">
              <c16:uniqueId val="{00000000-E722-489F-B432-781BF824BBA3}"/>
            </c:ext>
          </c:extLst>
        </c:ser>
        <c:dLbls>
          <c:showLegendKey val="0"/>
          <c:showVal val="0"/>
          <c:showCatName val="0"/>
          <c:showSerName val="0"/>
          <c:showPercent val="0"/>
          <c:showBubbleSize val="0"/>
        </c:dLbls>
        <c:gapWidth val="150"/>
        <c:overlap val="100"/>
        <c:axId val="1437382975"/>
        <c:axId val="1437380063"/>
      </c:barChart>
      <c:catAx>
        <c:axId val="1437382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80063"/>
        <c:crosses val="autoZero"/>
        <c:auto val="1"/>
        <c:lblAlgn val="ctr"/>
        <c:lblOffset val="100"/>
        <c:noMultiLvlLbl val="0"/>
      </c:catAx>
      <c:valAx>
        <c:axId val="1437380063"/>
        <c:scaling>
          <c:orientation val="minMax"/>
          <c:max val="36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38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224051601378194"/>
          <c:y val="0.20552137041084126"/>
          <c:w val="0.62865070169008674"/>
          <c:h val="0.56608536788574249"/>
        </c:manualLayout>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Storage_Analysis!$J$3:$J$10</c:f>
              <c:numCache>
                <c:formatCode>General</c:formatCode>
                <c:ptCount val="8"/>
                <c:pt idx="0">
                  <c:v>0</c:v>
                </c:pt>
                <c:pt idx="1">
                  <c:v>4</c:v>
                </c:pt>
                <c:pt idx="2">
                  <c:v>8</c:v>
                </c:pt>
                <c:pt idx="3">
                  <c:v>12</c:v>
                </c:pt>
                <c:pt idx="4">
                  <c:v>16</c:v>
                </c:pt>
                <c:pt idx="5">
                  <c:v>18</c:v>
                </c:pt>
                <c:pt idx="6">
                  <c:v>20</c:v>
                </c:pt>
                <c:pt idx="7">
                  <c:v>24</c:v>
                </c:pt>
              </c:numCache>
            </c:numRef>
          </c:xVal>
          <c:yVal>
            <c:numRef>
              <c:f>Storage_Analysis!$K$3:$K$10</c:f>
              <c:numCache>
                <c:formatCode>General</c:formatCode>
                <c:ptCount val="8"/>
                <c:pt idx="0">
                  <c:v>3.6</c:v>
                </c:pt>
                <c:pt idx="1">
                  <c:v>12.6</c:v>
                </c:pt>
                <c:pt idx="2">
                  <c:v>25.2</c:v>
                </c:pt>
                <c:pt idx="3">
                  <c:v>32.799999999999997</c:v>
                </c:pt>
                <c:pt idx="4">
                  <c:v>24.5</c:v>
                </c:pt>
                <c:pt idx="5">
                  <c:v>15.3</c:v>
                </c:pt>
                <c:pt idx="6">
                  <c:v>10.6</c:v>
                </c:pt>
                <c:pt idx="7">
                  <c:v>3.6</c:v>
                </c:pt>
              </c:numCache>
            </c:numRef>
          </c:yVal>
          <c:smooth val="0"/>
          <c:extLst>
            <c:ext xmlns:c16="http://schemas.microsoft.com/office/drawing/2014/chart" uri="{C3380CC4-5D6E-409C-BE32-E72D297353CC}">
              <c16:uniqueId val="{00000000-1747-4CB2-8283-DD3D015A8D8A}"/>
            </c:ext>
          </c:extLst>
        </c:ser>
        <c:dLbls>
          <c:showLegendKey val="0"/>
          <c:showVal val="0"/>
          <c:showCatName val="0"/>
          <c:showSerName val="0"/>
          <c:showPercent val="0"/>
          <c:showBubbleSize val="0"/>
        </c:dLbls>
        <c:axId val="1437384223"/>
        <c:axId val="1437392543"/>
      </c:scatterChart>
      <c:valAx>
        <c:axId val="1437384223"/>
        <c:scaling>
          <c:orientation val="minMax"/>
          <c:max val="24.75"/>
          <c:min val="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7392543"/>
        <c:crosses val="autoZero"/>
        <c:crossBetween val="midCat"/>
        <c:majorUnit val="4"/>
      </c:valAx>
      <c:valAx>
        <c:axId val="1437392543"/>
        <c:scaling>
          <c:orientation val="minMax"/>
          <c:max val="4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7384223"/>
        <c:crosses val="autoZero"/>
        <c:crossBetween val="midCat"/>
        <c:majorUnit val="1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Starch Leaf Internal Sink/Uptake (mmol sucrose/gDW*h)</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4.70740577966779E-2"/>
          <c:y val="0.1609837606217541"/>
          <c:w val="0.93266127174150026"/>
          <c:h val="0.79675219090837091"/>
        </c:manualLayout>
      </c:layout>
      <c:scatterChart>
        <c:scatterStyle val="lineMarker"/>
        <c:varyColors val="0"/>
        <c:ser>
          <c:idx val="0"/>
          <c:order val="0"/>
          <c:tx>
            <c:v>Experimental data</c:v>
          </c:tx>
          <c:spPr>
            <a:ln w="25400" cap="rnd">
              <a:noFill/>
              <a:round/>
            </a:ln>
            <a:effectLst/>
          </c:spPr>
          <c:marker>
            <c:symbol val="circle"/>
            <c:size val="10"/>
            <c:spPr>
              <a:solidFill>
                <a:schemeClr val="tx1"/>
              </a:solidFill>
              <a:ln w="9525">
                <a:solidFill>
                  <a:schemeClr val="tx1"/>
                </a:solidFill>
              </a:ln>
              <a:effectLst/>
            </c:spPr>
          </c:marker>
          <c:xVal>
            <c:numRef>
              <c:f>(Storage_Analysis!$J$3:$J$7,Storage_Analysis!$J$9,Storage_Analysis!$J$10)</c:f>
              <c:numCache>
                <c:formatCode>General</c:formatCode>
                <c:ptCount val="7"/>
                <c:pt idx="0">
                  <c:v>0</c:v>
                </c:pt>
                <c:pt idx="1">
                  <c:v>4</c:v>
                </c:pt>
                <c:pt idx="2">
                  <c:v>8</c:v>
                </c:pt>
                <c:pt idx="3">
                  <c:v>12</c:v>
                </c:pt>
                <c:pt idx="4">
                  <c:v>16</c:v>
                </c:pt>
                <c:pt idx="5">
                  <c:v>20</c:v>
                </c:pt>
                <c:pt idx="6">
                  <c:v>24</c:v>
                </c:pt>
              </c:numCache>
            </c:numRef>
          </c:xVal>
          <c:yVal>
            <c:numRef>
              <c:f>(Storage_Analysis!$O$3:$O$7,Storage_Analysis!$O$9,Storage_Analysis!$O$10)</c:f>
              <c:numCache>
                <c:formatCode>General</c:formatCode>
                <c:ptCount val="7"/>
                <c:pt idx="0">
                  <c:v>7.5176886792452857E-4</c:v>
                </c:pt>
                <c:pt idx="1">
                  <c:v>7.3997641509433972E-3</c:v>
                </c:pt>
                <c:pt idx="2">
                  <c:v>6.9133254716981117E-3</c:v>
                </c:pt>
                <c:pt idx="3">
                  <c:v>-1.7688679245282942E-4</c:v>
                </c:pt>
                <c:pt idx="4">
                  <c:v>-7.6650943396226407E-3</c:v>
                </c:pt>
                <c:pt idx="5">
                  <c:v>-7.222877358490567E-3</c:v>
                </c:pt>
                <c:pt idx="6">
                  <c:v>7.5176886792452857E-4</c:v>
                </c:pt>
              </c:numCache>
            </c:numRef>
          </c:yVal>
          <c:smooth val="0"/>
          <c:extLst>
            <c:ext xmlns:c16="http://schemas.microsoft.com/office/drawing/2014/chart" uri="{C3380CC4-5D6E-409C-BE32-E72D297353CC}">
              <c16:uniqueId val="{00000000-2AB8-418A-9D5E-F51D30B807C1}"/>
            </c:ext>
          </c:extLst>
        </c:ser>
        <c:ser>
          <c:idx val="1"/>
          <c:order val="1"/>
          <c:tx>
            <c:v>Sine wave fit</c:v>
          </c:tx>
          <c:spPr>
            <a:ln w="25400" cap="rnd">
              <a:solidFill>
                <a:srgbClr val="7030A0"/>
              </a:solidFill>
              <a:round/>
            </a:ln>
            <a:effectLst/>
          </c:spPr>
          <c:marker>
            <c:symbol val="none"/>
          </c:marker>
          <c:xVal>
            <c:numRef>
              <c:f>Storage_Analysis!$J$40:$J$280</c:f>
              <c:numCache>
                <c:formatCode>General</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xVal>
          <c:yVal>
            <c:numRef>
              <c:f>Storage_Analysis!$K$40:$K$280</c:f>
              <c:numCache>
                <c:formatCode>General</c:formatCode>
                <c:ptCount val="241"/>
                <c:pt idx="0">
                  <c:v>6.8444569017950523E-4</c:v>
                </c:pt>
                <c:pt idx="1">
                  <c:v>9.3057632040698243E-4</c:v>
                </c:pt>
                <c:pt idx="2">
                  <c:v>1.1760691801077771E-3</c:v>
                </c:pt>
                <c:pt idx="3">
                  <c:v>1.4207560207384919E-3</c:v>
                </c:pt>
                <c:pt idx="4">
                  <c:v>1.6644691461609397E-3</c:v>
                </c:pt>
                <c:pt idx="5">
                  <c:v>1.9070415275726975E-3</c:v>
                </c:pt>
                <c:pt idx="6">
                  <c:v>2.1483069179803068E-3</c:v>
                </c:pt>
                <c:pt idx="7">
                  <c:v>2.3880999661366575E-3</c:v>
                </c:pt>
                <c:pt idx="8">
                  <c:v>2.626256329864473E-3</c:v>
                </c:pt>
                <c:pt idx="9">
                  <c:v>2.8626127886882307E-3</c:v>
                </c:pt>
                <c:pt idx="10">
                  <c:v>3.0970073556973203E-3</c:v>
                </c:pt>
                <c:pt idx="11">
                  <c:v>3.3292793885637845E-3</c:v>
                </c:pt>
                <c:pt idx="12">
                  <c:v>3.5592696996385427E-3</c:v>
                </c:pt>
                <c:pt idx="13">
                  <c:v>3.7868206650506575E-3</c:v>
                </c:pt>
                <c:pt idx="14">
                  <c:v>4.0117763327348595E-3</c:v>
                </c:pt>
                <c:pt idx="15">
                  <c:v>4.233982529313304E-3</c:v>
                </c:pt>
                <c:pt idx="16">
                  <c:v>4.4532869657583039E-3</c:v>
                </c:pt>
                <c:pt idx="17">
                  <c:v>4.6695393417636195E-3</c:v>
                </c:pt>
                <c:pt idx="18">
                  <c:v>4.8825914487527862E-3</c:v>
                </c:pt>
                <c:pt idx="19">
                  <c:v>5.0922972714538611E-3</c:v>
                </c:pt>
                <c:pt idx="20">
                  <c:v>5.2985130879710067E-3</c:v>
                </c:pt>
                <c:pt idx="21">
                  <c:v>5.501097568284292E-3</c:v>
                </c:pt>
                <c:pt idx="22">
                  <c:v>5.6999118711102302E-3</c:v>
                </c:pt>
                <c:pt idx="23">
                  <c:v>5.8948197390566587E-3</c:v>
                </c:pt>
                <c:pt idx="24">
                  <c:v>6.0856875920067537E-3</c:v>
                </c:pt>
                <c:pt idx="25">
                  <c:v>6.2723846186681668E-3</c:v>
                </c:pt>
                <c:pt idx="26">
                  <c:v>6.454782866224547E-3</c:v>
                </c:pt>
                <c:pt idx="27">
                  <c:v>6.6327573280280149E-3</c:v>
                </c:pt>
                <c:pt idx="28">
                  <c:v>6.8061860292724739E-3</c:v>
                </c:pt>
                <c:pt idx="29">
                  <c:v>6.9749501105890481E-3</c:v>
                </c:pt>
                <c:pt idx="30">
                  <c:v>7.1389339095063557E-3</c:v>
                </c:pt>
                <c:pt idx="31">
                  <c:v>7.2980250397197931E-3</c:v>
                </c:pt>
                <c:pt idx="32">
                  <c:v>7.4521144681154918E-3</c:v>
                </c:pt>
                <c:pt idx="33">
                  <c:v>7.6010965894961688E-3</c:v>
                </c:pt>
                <c:pt idx="34">
                  <c:v>7.74486929895765E-3</c:v>
                </c:pt>
                <c:pt idx="35">
                  <c:v>7.8833340618664795E-3</c:v>
                </c:pt>
                <c:pt idx="36">
                  <c:v>8.0163959813906293E-3</c:v>
                </c:pt>
                <c:pt idx="37">
                  <c:v>8.143963863537048E-3</c:v>
                </c:pt>
                <c:pt idx="38">
                  <c:v>8.2659502796514697E-3</c:v>
                </c:pt>
                <c:pt idx="39">
                  <c:v>8.3822716263376468E-3</c:v>
                </c:pt>
                <c:pt idx="40">
                  <c:v>8.4928481827549439E-3</c:v>
                </c:pt>
                <c:pt idx="41">
                  <c:v>8.5976041652550128E-3</c:v>
                </c:pt>
                <c:pt idx="42">
                  <c:v>8.6964677793201269E-3</c:v>
                </c:pt>
                <c:pt idx="43">
                  <c:v>8.7893712687675523E-3</c:v>
                </c:pt>
                <c:pt idx="44">
                  <c:v>8.8762509621862565E-3</c:v>
                </c:pt>
                <c:pt idx="45">
                  <c:v>8.9570473165741064E-3</c:v>
                </c:pt>
                <c:pt idx="46">
                  <c:v>9.0317049581456737E-3</c:v>
                </c:pt>
                <c:pt idx="47">
                  <c:v>9.1001727202826548E-3</c:v>
                </c:pt>
                <c:pt idx="48">
                  <c:v>9.1624036786009267E-3</c:v>
                </c:pt>
                <c:pt idx="49">
                  <c:v>9.21835518311016E-3</c:v>
                </c:pt>
                <c:pt idx="50">
                  <c:v>9.2679888874440067E-3</c:v>
                </c:pt>
                <c:pt idx="51">
                  <c:v>9.3112707751407727E-3</c:v>
                </c:pt>
                <c:pt idx="52">
                  <c:v>9.3481711829566123E-3</c:v>
                </c:pt>
                <c:pt idx="53">
                  <c:v>9.3786648211952196E-3</c:v>
                </c:pt>
                <c:pt idx="54">
                  <c:v>9.4027307910401446E-3</c:v>
                </c:pt>
                <c:pt idx="55">
                  <c:v>9.4203525988777702E-3</c:v>
                </c:pt>
                <c:pt idx="56">
                  <c:v>9.43151816760124E-3</c:v>
                </c:pt>
                <c:pt idx="57">
                  <c:v>9.4362198448874769E-3</c:v>
                </c:pt>
                <c:pt idx="58">
                  <c:v>9.4344544084417285E-3</c:v>
                </c:pt>
                <c:pt idx="59">
                  <c:v>9.426223068205947E-3</c:v>
                </c:pt>
                <c:pt idx="60">
                  <c:v>9.411531465529567E-3</c:v>
                </c:pt>
                <c:pt idx="61">
                  <c:v>9.3903896693031969E-3</c:v>
                </c:pt>
                <c:pt idx="62">
                  <c:v>9.3628121690579168E-3</c:v>
                </c:pt>
                <c:pt idx="63">
                  <c:v>9.3288178650348681E-3</c:v>
                </c:pt>
                <c:pt idx="64">
                  <c:v>9.2884300552319755E-3</c:v>
                </c:pt>
                <c:pt idx="65">
                  <c:v>9.2416764194366598E-3</c:v>
                </c:pt>
                <c:pt idx="66">
                  <c:v>9.1885890002554992E-3</c:v>
                </c:pt>
                <c:pt idx="67">
                  <c:v>9.1292041811538265E-3</c:v>
                </c:pt>
                <c:pt idx="68">
                  <c:v>9.0635626615203132E-3</c:v>
                </c:pt>
                <c:pt idx="69">
                  <c:v>8.9917094287736525E-3</c:v>
                </c:pt>
                <c:pt idx="70">
                  <c:v>8.9136937275304164E-3</c:v>
                </c:pt>
                <c:pt idx="71">
                  <c:v>8.8295690258552682E-3</c:v>
                </c:pt>
                <c:pt idx="72">
                  <c:v>8.7393929786166134E-3</c:v>
                </c:pt>
                <c:pt idx="73">
                  <c:v>8.6432273879728343E-3</c:v>
                </c:pt>
                <c:pt idx="74">
                  <c:v>8.5411381610161798E-3</c:v>
                </c:pt>
                <c:pt idx="75">
                  <c:v>8.433195264603335E-3</c:v>
                </c:pt>
                <c:pt idx="76">
                  <c:v>8.3194726774036363E-3</c:v>
                </c:pt>
                <c:pt idx="77">
                  <c:v>8.2000483391977755E-3</c:v>
                </c:pt>
                <c:pt idx="78">
                  <c:v>8.0750040974617819E-3</c:v>
                </c:pt>
                <c:pt idx="79">
                  <c:v>7.9444256512728427E-3</c:v>
                </c:pt>
                <c:pt idx="80">
                  <c:v>7.8084024925754404E-3</c:v>
                </c:pt>
                <c:pt idx="81">
                  <c:v>7.6670278448480343E-3</c:v>
                </c:pt>
                <c:pt idx="82">
                  <c:v>7.5203985992123527E-3</c:v>
                </c:pt>
                <c:pt idx="83">
                  <c:v>7.3686152480290628E-3</c:v>
                </c:pt>
                <c:pt idx="84">
                  <c:v>7.2117818160253181E-3</c:v>
                </c:pt>
                <c:pt idx="85">
                  <c:v>7.0500057890014126E-3</c:v>
                </c:pt>
                <c:pt idx="86">
                  <c:v>6.8833980401653691E-3</c:v>
                </c:pt>
                <c:pt idx="87">
                  <c:v>6.7120727541460021E-3</c:v>
                </c:pt>
                <c:pt idx="88">
                  <c:v>6.5361473487364537E-3</c:v>
                </c:pt>
                <c:pt idx="89">
                  <c:v>6.3557423944219328E-3</c:v>
                </c:pt>
                <c:pt idx="90">
                  <c:v>6.1709815317466873E-3</c:v>
                </c:pt>
                <c:pt idx="91">
                  <c:v>5.9819913865769916E-3</c:v>
                </c:pt>
                <c:pt idx="92">
                  <c:v>5.7889014833180713E-3</c:v>
                </c:pt>
                <c:pt idx="93">
                  <c:v>5.5918441561445646E-3</c:v>
                </c:pt>
                <c:pt idx="94">
                  <c:v>5.3909544583052877E-3</c:v>
                </c:pt>
                <c:pt idx="95">
                  <c:v>5.1863700695644688E-3</c:v>
                </c:pt>
                <c:pt idx="96">
                  <c:v>4.9782312018429396E-3</c:v>
                </c:pt>
                <c:pt idx="97">
                  <c:v>4.7666805031238617E-3</c:v>
                </c:pt>
                <c:pt idx="98">
                  <c:v>4.5518629596889458E-3</c:v>
                </c:pt>
                <c:pt idx="99">
                  <c:v>4.3339257967520868E-3</c:v>
                </c:pt>
                <c:pt idx="100">
                  <c:v>4.1130183775585621E-3</c:v>
                </c:pt>
                <c:pt idx="101">
                  <c:v>3.8892921010189067E-3</c:v>
                </c:pt>
                <c:pt idx="102">
                  <c:v>3.6629002979476923E-3</c:v>
                </c:pt>
                <c:pt idx="103">
                  <c:v>3.4339981259782089E-3</c:v>
                </c:pt>
                <c:pt idx="104">
                  <c:v>3.2027424632252227E-3</c:v>
                </c:pt>
                <c:pt idx="105">
                  <c:v>2.969291800768493E-3</c:v>
                </c:pt>
                <c:pt idx="106">
                  <c:v>2.7338061340309553E-3</c:v>
                </c:pt>
                <c:pt idx="107">
                  <c:v>2.4964468531258163E-3</c:v>
                </c:pt>
                <c:pt idx="108">
                  <c:v>2.2573766322478398E-3</c:v>
                </c:pt>
                <c:pt idx="109">
                  <c:v>2.016759318184607E-3</c:v>
                </c:pt>
                <c:pt idx="110">
                  <c:v>1.7747598180240627E-3</c:v>
                </c:pt>
                <c:pt idx="111">
                  <c:v>1.5315439861354795E-3</c:v>
                </c:pt>
                <c:pt idx="112">
                  <c:v>1.287278510501124E-3</c:v>
                </c:pt>
                <c:pt idx="113">
                  <c:v>1.0421307984766674E-3</c:v>
                </c:pt>
                <c:pt idx="114">
                  <c:v>7.9626886205852974E-4</c:v>
                </c:pt>
                <c:pt idx="115">
                  <c:v>5.4986120273685867E-4</c:v>
                </c:pt>
                <c:pt idx="116">
                  <c:v>3.0307669601300737E-4</c:v>
                </c:pt>
                <c:pt idx="117">
                  <c:v>5.6084475660731757E-5</c:v>
                </c:pt>
                <c:pt idx="118">
                  <c:v>-1.9094618218968806E-4</c:v>
                </c:pt>
                <c:pt idx="119">
                  <c:v>-4.3784597506480127E-4</c:v>
                </c:pt>
                <c:pt idx="120">
                  <c:v>-6.8444569017950371E-4</c:v>
                </c:pt>
                <c:pt idx="121">
                  <c:v>-9.3057632040697809E-4</c:v>
                </c:pt>
                <c:pt idx="122">
                  <c:v>-1.1760691801077699E-3</c:v>
                </c:pt>
                <c:pt idx="123">
                  <c:v>-1.4207560207384904E-3</c:v>
                </c:pt>
                <c:pt idx="124">
                  <c:v>-1.6644691461609354E-3</c:v>
                </c:pt>
                <c:pt idx="125">
                  <c:v>-1.9070415275726945E-3</c:v>
                </c:pt>
                <c:pt idx="126">
                  <c:v>-2.1483069179803016E-3</c:v>
                </c:pt>
                <c:pt idx="127">
                  <c:v>-2.3880999661366532E-3</c:v>
                </c:pt>
                <c:pt idx="128">
                  <c:v>-2.6262563298644704E-3</c:v>
                </c:pt>
                <c:pt idx="129">
                  <c:v>-2.8626127886882289E-3</c:v>
                </c:pt>
                <c:pt idx="130">
                  <c:v>-3.0970073556973159E-3</c:v>
                </c:pt>
                <c:pt idx="131">
                  <c:v>-3.3292793885637815E-3</c:v>
                </c:pt>
                <c:pt idx="132">
                  <c:v>-3.5592696996385375E-3</c:v>
                </c:pt>
                <c:pt idx="133">
                  <c:v>-3.7868206650506571E-3</c:v>
                </c:pt>
                <c:pt idx="134">
                  <c:v>-4.0117763327348569E-3</c:v>
                </c:pt>
                <c:pt idx="135">
                  <c:v>-4.2339825293132988E-3</c:v>
                </c:pt>
                <c:pt idx="136">
                  <c:v>-4.4532869657583005E-3</c:v>
                </c:pt>
                <c:pt idx="137">
                  <c:v>-4.6695393417636143E-3</c:v>
                </c:pt>
                <c:pt idx="138">
                  <c:v>-4.8825914487527853E-3</c:v>
                </c:pt>
                <c:pt idx="139">
                  <c:v>-5.0922972714538576E-3</c:v>
                </c:pt>
                <c:pt idx="140">
                  <c:v>-5.2985130879710058E-3</c:v>
                </c:pt>
                <c:pt idx="141">
                  <c:v>-5.5010975682842876E-3</c:v>
                </c:pt>
                <c:pt idx="142">
                  <c:v>-5.6999118711102258E-3</c:v>
                </c:pt>
                <c:pt idx="143">
                  <c:v>-5.8948197390566561E-3</c:v>
                </c:pt>
                <c:pt idx="144">
                  <c:v>-6.0856875920067537E-3</c:v>
                </c:pt>
                <c:pt idx="145">
                  <c:v>-6.2723846186681642E-3</c:v>
                </c:pt>
                <c:pt idx="146">
                  <c:v>-6.4547828662245453E-3</c:v>
                </c:pt>
                <c:pt idx="147">
                  <c:v>-6.6327573280280123E-3</c:v>
                </c:pt>
                <c:pt idx="148">
                  <c:v>-6.8061860292724721E-3</c:v>
                </c:pt>
                <c:pt idx="149">
                  <c:v>-6.9749501105890472E-3</c:v>
                </c:pt>
                <c:pt idx="150">
                  <c:v>-7.1389339095063531E-3</c:v>
                </c:pt>
                <c:pt idx="151">
                  <c:v>-7.2980250397197948E-3</c:v>
                </c:pt>
                <c:pt idx="152">
                  <c:v>-7.4521144681154892E-3</c:v>
                </c:pt>
                <c:pt idx="153">
                  <c:v>-7.6010965894961653E-3</c:v>
                </c:pt>
                <c:pt idx="154">
                  <c:v>-7.7448692989576483E-3</c:v>
                </c:pt>
                <c:pt idx="155">
                  <c:v>-7.8833340618664795E-3</c:v>
                </c:pt>
                <c:pt idx="156">
                  <c:v>-8.0163959813906293E-3</c:v>
                </c:pt>
                <c:pt idx="157">
                  <c:v>-8.1439638635370428E-3</c:v>
                </c:pt>
                <c:pt idx="158">
                  <c:v>-8.2659502796514697E-3</c:v>
                </c:pt>
                <c:pt idx="159">
                  <c:v>-8.3822716263376451E-3</c:v>
                </c:pt>
                <c:pt idx="160">
                  <c:v>-8.4928481827549421E-3</c:v>
                </c:pt>
                <c:pt idx="161">
                  <c:v>-8.5976041652550111E-3</c:v>
                </c:pt>
                <c:pt idx="162">
                  <c:v>-8.6964677793201235E-3</c:v>
                </c:pt>
                <c:pt idx="163">
                  <c:v>-8.7893712687675523E-3</c:v>
                </c:pt>
                <c:pt idx="164">
                  <c:v>-8.8762509621862547E-3</c:v>
                </c:pt>
                <c:pt idx="165">
                  <c:v>-8.9570473165741047E-3</c:v>
                </c:pt>
                <c:pt idx="166">
                  <c:v>-9.031704958145672E-3</c:v>
                </c:pt>
                <c:pt idx="167">
                  <c:v>-9.1001727202826548E-3</c:v>
                </c:pt>
                <c:pt idx="168">
                  <c:v>-9.1624036786009267E-3</c:v>
                </c:pt>
                <c:pt idx="169">
                  <c:v>-9.21835518311016E-3</c:v>
                </c:pt>
                <c:pt idx="170">
                  <c:v>-9.267988887444005E-3</c:v>
                </c:pt>
                <c:pt idx="171">
                  <c:v>-9.3112707751407744E-3</c:v>
                </c:pt>
                <c:pt idx="172">
                  <c:v>-9.3481711829566123E-3</c:v>
                </c:pt>
                <c:pt idx="173">
                  <c:v>-9.3786648211952196E-3</c:v>
                </c:pt>
                <c:pt idx="174">
                  <c:v>-9.4027307910401429E-3</c:v>
                </c:pt>
                <c:pt idx="175">
                  <c:v>-9.4203525988777702E-3</c:v>
                </c:pt>
                <c:pt idx="176">
                  <c:v>-9.43151816760124E-3</c:v>
                </c:pt>
                <c:pt idx="177">
                  <c:v>-9.4362198448874769E-3</c:v>
                </c:pt>
                <c:pt idx="178">
                  <c:v>-9.4344544084417285E-3</c:v>
                </c:pt>
                <c:pt idx="179">
                  <c:v>-9.426223068205947E-3</c:v>
                </c:pt>
                <c:pt idx="180">
                  <c:v>-9.411531465529567E-3</c:v>
                </c:pt>
                <c:pt idx="181">
                  <c:v>-9.3903896693031969E-3</c:v>
                </c:pt>
                <c:pt idx="182">
                  <c:v>-9.3628121690579186E-3</c:v>
                </c:pt>
                <c:pt idx="183">
                  <c:v>-9.3288178650348698E-3</c:v>
                </c:pt>
                <c:pt idx="184">
                  <c:v>-9.2884300552319755E-3</c:v>
                </c:pt>
                <c:pt idx="185">
                  <c:v>-9.2416764194366598E-3</c:v>
                </c:pt>
                <c:pt idx="186">
                  <c:v>-9.1885890002554992E-3</c:v>
                </c:pt>
                <c:pt idx="187">
                  <c:v>-9.1292041811538282E-3</c:v>
                </c:pt>
                <c:pt idx="188">
                  <c:v>-9.0635626615203167E-3</c:v>
                </c:pt>
                <c:pt idx="189">
                  <c:v>-8.9917094287736542E-3</c:v>
                </c:pt>
                <c:pt idx="190">
                  <c:v>-8.9136937275304182E-3</c:v>
                </c:pt>
                <c:pt idx="191">
                  <c:v>-8.8295690258552682E-3</c:v>
                </c:pt>
                <c:pt idx="192">
                  <c:v>-8.7393929786166169E-3</c:v>
                </c:pt>
                <c:pt idx="193">
                  <c:v>-8.6432273879728343E-3</c:v>
                </c:pt>
                <c:pt idx="194">
                  <c:v>-8.5411381610161815E-3</c:v>
                </c:pt>
                <c:pt idx="195">
                  <c:v>-8.4331952646033385E-3</c:v>
                </c:pt>
                <c:pt idx="196">
                  <c:v>-8.319472677403638E-3</c:v>
                </c:pt>
                <c:pt idx="197">
                  <c:v>-8.2000483391977772E-3</c:v>
                </c:pt>
                <c:pt idx="198">
                  <c:v>-8.0750040974617836E-3</c:v>
                </c:pt>
                <c:pt idx="199">
                  <c:v>-7.9444256512728479E-3</c:v>
                </c:pt>
                <c:pt idx="200">
                  <c:v>-7.8084024925754439E-3</c:v>
                </c:pt>
                <c:pt idx="201">
                  <c:v>-7.6670278448480343E-3</c:v>
                </c:pt>
                <c:pt idx="202">
                  <c:v>-7.5203985992123527E-3</c:v>
                </c:pt>
                <c:pt idx="203">
                  <c:v>-7.3686152480290628E-3</c:v>
                </c:pt>
                <c:pt idx="204">
                  <c:v>-7.2117818160253241E-3</c:v>
                </c:pt>
                <c:pt idx="205">
                  <c:v>-7.0500057890014152E-3</c:v>
                </c:pt>
                <c:pt idx="206">
                  <c:v>-6.8833980401653665E-3</c:v>
                </c:pt>
                <c:pt idx="207">
                  <c:v>-6.7120727541460029E-3</c:v>
                </c:pt>
                <c:pt idx="208">
                  <c:v>-6.5361473487364581E-3</c:v>
                </c:pt>
                <c:pt idx="209">
                  <c:v>-6.3557423944219388E-3</c:v>
                </c:pt>
                <c:pt idx="210">
                  <c:v>-6.1709815317466882E-3</c:v>
                </c:pt>
                <c:pt idx="211">
                  <c:v>-5.9819913865769899E-3</c:v>
                </c:pt>
                <c:pt idx="212">
                  <c:v>-5.7889014833180747E-3</c:v>
                </c:pt>
                <c:pt idx="213">
                  <c:v>-5.5918441561445681E-3</c:v>
                </c:pt>
                <c:pt idx="214">
                  <c:v>-5.3909544583052964E-3</c:v>
                </c:pt>
                <c:pt idx="215">
                  <c:v>-5.1863700695644697E-3</c:v>
                </c:pt>
                <c:pt idx="216">
                  <c:v>-4.9782312018429378E-3</c:v>
                </c:pt>
                <c:pt idx="217">
                  <c:v>-4.7666805031238661E-3</c:v>
                </c:pt>
                <c:pt idx="218">
                  <c:v>-4.5518629596889501E-3</c:v>
                </c:pt>
                <c:pt idx="219">
                  <c:v>-4.3339257967520911E-3</c:v>
                </c:pt>
                <c:pt idx="220">
                  <c:v>-4.1130183775585629E-3</c:v>
                </c:pt>
                <c:pt idx="221">
                  <c:v>-3.8892921010189076E-3</c:v>
                </c:pt>
                <c:pt idx="222">
                  <c:v>-3.6629002979476971E-3</c:v>
                </c:pt>
                <c:pt idx="223">
                  <c:v>-3.4339981259782107E-3</c:v>
                </c:pt>
                <c:pt idx="224">
                  <c:v>-3.2027424632252279E-3</c:v>
                </c:pt>
                <c:pt idx="225">
                  <c:v>-2.9692918007684982E-3</c:v>
                </c:pt>
                <c:pt idx="226">
                  <c:v>-2.7338061340309566E-3</c:v>
                </c:pt>
                <c:pt idx="227">
                  <c:v>-2.4964468531258215E-3</c:v>
                </c:pt>
                <c:pt idx="228">
                  <c:v>-2.2573766322478406E-3</c:v>
                </c:pt>
                <c:pt idx="229">
                  <c:v>-2.0167593181846123E-3</c:v>
                </c:pt>
                <c:pt idx="230">
                  <c:v>-1.7747598180240679E-3</c:v>
                </c:pt>
                <c:pt idx="231">
                  <c:v>-1.5315439861354806E-3</c:v>
                </c:pt>
                <c:pt idx="232">
                  <c:v>-1.2872785105011251E-3</c:v>
                </c:pt>
                <c:pt idx="233">
                  <c:v>-1.0421307984766685E-3</c:v>
                </c:pt>
                <c:pt idx="234">
                  <c:v>-7.9626886205853939E-4</c:v>
                </c:pt>
                <c:pt idx="235">
                  <c:v>-5.4986120273686399E-4</c:v>
                </c:pt>
                <c:pt idx="236">
                  <c:v>-3.0307669601300439E-4</c:v>
                </c:pt>
                <c:pt idx="237">
                  <c:v>-5.6084475660732909E-5</c:v>
                </c:pt>
                <c:pt idx="238">
                  <c:v>1.9094618218968269E-4</c:v>
                </c:pt>
                <c:pt idx="239">
                  <c:v>4.3784597506479173E-4</c:v>
                </c:pt>
                <c:pt idx="240">
                  <c:v>6.8444569017950263E-4</c:v>
                </c:pt>
              </c:numCache>
            </c:numRef>
          </c:yVal>
          <c:smooth val="0"/>
          <c:extLst>
            <c:ext xmlns:c16="http://schemas.microsoft.com/office/drawing/2014/chart" uri="{C3380CC4-5D6E-409C-BE32-E72D297353CC}">
              <c16:uniqueId val="{00000001-2AB8-418A-9D5E-F51D30B807C1}"/>
            </c:ext>
          </c:extLst>
        </c:ser>
        <c:dLbls>
          <c:showLegendKey val="0"/>
          <c:showVal val="0"/>
          <c:showCatName val="0"/>
          <c:showSerName val="0"/>
          <c:showPercent val="0"/>
          <c:showBubbleSize val="0"/>
        </c:dLbls>
        <c:axId val="1034892344"/>
        <c:axId val="1034893656"/>
      </c:scatterChart>
      <c:valAx>
        <c:axId val="1034892344"/>
        <c:scaling>
          <c:orientation val="minMax"/>
          <c:max val="2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crossAx val="1034893656"/>
        <c:crosses val="autoZero"/>
        <c:crossBetween val="midCat"/>
        <c:majorUnit val="4"/>
      </c:valAx>
      <c:valAx>
        <c:axId val="1034893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crossAx val="1034892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Shoot</a:t>
            </a:r>
            <a:r>
              <a:rPr lang="en-US" baseline="0">
                <a:solidFill>
                  <a:schemeClr val="tx1"/>
                </a:solidFill>
              </a:rPr>
              <a:t> Starch Storage/Uptake Rate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8254750273900331E-2"/>
          <c:y val="0.17171296296296296"/>
          <c:w val="0.88556024391862365"/>
          <c:h val="0.77736111111111106"/>
        </c:manualLayout>
      </c:layout>
      <c:scatterChart>
        <c:scatterStyle val="lineMarker"/>
        <c:varyColors val="0"/>
        <c:ser>
          <c:idx val="0"/>
          <c:order val="0"/>
          <c:tx>
            <c:v>Experimental Data</c:v>
          </c:tx>
          <c:spPr>
            <a:ln w="25400" cap="rnd">
              <a:noFill/>
              <a:round/>
            </a:ln>
            <a:effectLst/>
          </c:spPr>
          <c:marker>
            <c:symbol val="circle"/>
            <c:size val="10"/>
            <c:spPr>
              <a:solidFill>
                <a:schemeClr val="tx1"/>
              </a:solidFill>
              <a:ln w="9525">
                <a:solidFill>
                  <a:schemeClr val="accent1"/>
                </a:solidFill>
              </a:ln>
              <a:effectLst/>
            </c:spPr>
          </c:marker>
          <c:xVal>
            <c:numRef>
              <c:f>Storage_Analysis!$U$6:$U$10</c:f>
              <c:numCache>
                <c:formatCode>General</c:formatCode>
                <c:ptCount val="5"/>
                <c:pt idx="0">
                  <c:v>0</c:v>
                </c:pt>
                <c:pt idx="1">
                  <c:v>2</c:v>
                </c:pt>
                <c:pt idx="2">
                  <c:v>12</c:v>
                </c:pt>
                <c:pt idx="3">
                  <c:v>22</c:v>
                </c:pt>
                <c:pt idx="4">
                  <c:v>24</c:v>
                </c:pt>
              </c:numCache>
            </c:numRef>
          </c:xVal>
          <c:yVal>
            <c:numRef>
              <c:f>Storage_Analysis!$AA$6:$AA$10</c:f>
              <c:numCache>
                <c:formatCode>General</c:formatCode>
                <c:ptCount val="5"/>
                <c:pt idx="0">
                  <c:v>-1.4204545454545459E-3</c:v>
                </c:pt>
                <c:pt idx="1">
                  <c:v>1.0663636363636363E-2</c:v>
                </c:pt>
                <c:pt idx="2">
                  <c:v>2.8409090909090919E-4</c:v>
                </c:pt>
                <c:pt idx="3">
                  <c:v>-5.9554545454545459E-3</c:v>
                </c:pt>
                <c:pt idx="4">
                  <c:v>-1.4204545454545459E-3</c:v>
                </c:pt>
              </c:numCache>
            </c:numRef>
          </c:yVal>
          <c:smooth val="0"/>
          <c:extLst>
            <c:ext xmlns:c16="http://schemas.microsoft.com/office/drawing/2014/chart" uri="{C3380CC4-5D6E-409C-BE32-E72D297353CC}">
              <c16:uniqueId val="{00000000-416F-446A-A2B2-8E47DCC06E7C}"/>
            </c:ext>
          </c:extLst>
        </c:ser>
        <c:ser>
          <c:idx val="1"/>
          <c:order val="1"/>
          <c:tx>
            <c:v>Sine wave fit</c:v>
          </c:tx>
          <c:spPr>
            <a:ln w="25400" cap="rnd">
              <a:solidFill>
                <a:srgbClr val="7030A0"/>
              </a:solidFill>
              <a:round/>
            </a:ln>
            <a:effectLst/>
          </c:spPr>
          <c:marker>
            <c:symbol val="none"/>
          </c:marker>
          <c:xVal>
            <c:numRef>
              <c:f>Storage_Analysis!$W$25:$W$265</c:f>
              <c:numCache>
                <c:formatCode>General</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xVal>
          <c:yVal>
            <c:numRef>
              <c:f>Storage_Analysis!$X$25:$X$265</c:f>
              <c:numCache>
                <c:formatCode>General</c:formatCode>
                <c:ptCount val="241"/>
                <c:pt idx="0">
                  <c:v>0</c:v>
                </c:pt>
                <c:pt idx="1">
                  <c:v>4.3503708257499701E-4</c:v>
                </c:pt>
                <c:pt idx="2">
                  <c:v>8.6977601246418436E-4</c:v>
                </c:pt>
                <c:pt idx="3">
                  <c:v>1.3039188413207098E-3</c:v>
                </c:pt>
                <c:pt idx="4">
                  <c:v>1.7371680293355937E-3</c:v>
                </c:pt>
                <c:pt idx="5">
                  <c:v>2.1692266491566501E-3</c:v>
                </c:pt>
                <c:pt idx="6">
                  <c:v>2.5997985893876632E-3</c:v>
                </c:pt>
                <c:pt idx="7">
                  <c:v>3.0285887575283478E-3</c:v>
                </c:pt>
                <c:pt idx="8">
                  <c:v>3.4553032822160056E-3</c:v>
                </c:pt>
                <c:pt idx="9">
                  <c:v>3.8796497146302835E-3</c:v>
                </c:pt>
                <c:pt idx="10">
                  <c:v>4.301337228922981E-3</c:v>
                </c:pt>
                <c:pt idx="11">
                  <c:v>4.7200768215355637E-3</c:v>
                </c:pt>
                <c:pt idx="12">
                  <c:v>5.1355815092677618E-3</c:v>
                </c:pt>
                <c:pt idx="13">
                  <c:v>5.5475665259615298E-3</c:v>
                </c:pt>
                <c:pt idx="14">
                  <c:v>5.9557495176655343E-3</c:v>
                </c:pt>
                <c:pt idx="15">
                  <c:v>6.3598507361464591E-3</c:v>
                </c:pt>
                <c:pt idx="16">
                  <c:v>6.7595932306144593E-3</c:v>
                </c:pt>
                <c:pt idx="17">
                  <c:v>7.154703037531413E-3</c:v>
                </c:pt>
                <c:pt idx="18">
                  <c:v>7.5449093683718346E-3</c:v>
                </c:pt>
                <c:pt idx="19">
                  <c:v>7.9299447952078054E-3</c:v>
                </c:pt>
                <c:pt idx="20">
                  <c:v>8.3095454339907216E-3</c:v>
                </c:pt>
                <c:pt idx="21">
                  <c:v>8.6834511254042374E-3</c:v>
                </c:pt>
                <c:pt idx="22">
                  <c:v>9.0514056131644639E-3</c:v>
                </c:pt>
                <c:pt idx="23">
                  <c:v>9.4131567196452243E-3</c:v>
                </c:pt>
                <c:pt idx="24">
                  <c:v>9.7684565187080089E-3</c:v>
                </c:pt>
                <c:pt idx="25">
                  <c:v>1.0117061505618164E-2</c:v>
                </c:pt>
                <c:pt idx="26">
                  <c:v>1.0458732763930865E-2</c:v>
                </c:pt>
                <c:pt idx="27">
                  <c:v>1.0793236129232529E-2</c:v>
                </c:pt>
                <c:pt idx="28">
                  <c:v>1.1120342349625388E-2</c:v>
                </c:pt>
                <c:pt idx="29">
                  <c:v>1.1439827242845309E-2</c:v>
                </c:pt>
                <c:pt idx="30">
                  <c:v>1.1751471849905106E-2</c:v>
                </c:pt>
                <c:pt idx="31">
                  <c:v>1.2055062585158094E-2</c:v>
                </c:pt>
                <c:pt idx="32">
                  <c:v>1.2350391382679026E-2</c:v>
                </c:pt>
                <c:pt idx="33">
                  <c:v>1.2637255838862086E-2</c:v>
                </c:pt>
                <c:pt idx="34">
                  <c:v>1.2915459351138204E-2</c:v>
                </c:pt>
                <c:pt idx="35">
                  <c:v>1.3184811252716644E-2</c:v>
                </c:pt>
                <c:pt idx="36">
                  <c:v>1.3445126943258487E-2</c:v>
                </c:pt>
                <c:pt idx="37">
                  <c:v>1.3696228015392494E-2</c:v>
                </c:pt>
                <c:pt idx="38">
                  <c:v>1.3937942376986609E-2</c:v>
                </c:pt>
                <c:pt idx="39">
                  <c:v>1.4170104369091293E-2</c:v>
                </c:pt>
                <c:pt idx="40">
                  <c:v>1.4392554879473909E-2</c:v>
                </c:pt>
                <c:pt idx="41">
                  <c:v>1.460514145166629E-2</c:v>
                </c:pt>
                <c:pt idx="42">
                  <c:v>1.4807718389450794E-2</c:v>
                </c:pt>
                <c:pt idx="43">
                  <c:v>1.5000146856713205E-2</c:v>
                </c:pt>
                <c:pt idx="44">
                  <c:v>1.5182294972594079E-2</c:v>
                </c:pt>
                <c:pt idx="45">
                  <c:v>1.5354037901873294E-2</c:v>
                </c:pt>
                <c:pt idx="46">
                  <c:v>1.551525794052587E-2</c:v>
                </c:pt>
                <c:pt idx="47">
                  <c:v>1.5665844596390435E-2</c:v>
                </c:pt>
                <c:pt idx="48">
                  <c:v>1.5805694664895033E-2</c:v>
                </c:pt>
                <c:pt idx="49">
                  <c:v>1.5934712299788378E-2</c:v>
                </c:pt>
                <c:pt idx="50">
                  <c:v>1.6052809078828088E-2</c:v>
                </c:pt>
                <c:pt idx="51">
                  <c:v>1.6159904064380871E-2</c:v>
                </c:pt>
                <c:pt idx="52">
                  <c:v>1.625592385889315E-2</c:v>
                </c:pt>
                <c:pt idx="53">
                  <c:v>1.6340802655194057E-2</c:v>
                </c:pt>
                <c:pt idx="54">
                  <c:v>1.6414482281596404E-2</c:v>
                </c:pt>
                <c:pt idx="55">
                  <c:v>1.6476912241764622E-2</c:v>
                </c:pt>
                <c:pt idx="56">
                  <c:v>1.6528049749322472E-2</c:v>
                </c:pt>
                <c:pt idx="57">
                  <c:v>1.6567859757176638E-2</c:v>
                </c:pt>
                <c:pt idx="58">
                  <c:v>1.6596314981536298E-2</c:v>
                </c:pt>
                <c:pt idx="59">
                  <c:v>1.6613395920612044E-2</c:v>
                </c:pt>
                <c:pt idx="60">
                  <c:v>1.6619090867981447E-2</c:v>
                </c:pt>
                <c:pt idx="61">
                  <c:v>1.6613395920612044E-2</c:v>
                </c:pt>
                <c:pt idx="62">
                  <c:v>1.6596314981536298E-2</c:v>
                </c:pt>
                <c:pt idx="63">
                  <c:v>1.6567859757176638E-2</c:v>
                </c:pt>
                <c:pt idx="64">
                  <c:v>1.6528049749322472E-2</c:v>
                </c:pt>
                <c:pt idx="65">
                  <c:v>1.6476912241764625E-2</c:v>
                </c:pt>
                <c:pt idx="66">
                  <c:v>1.6414482281596404E-2</c:v>
                </c:pt>
                <c:pt idx="67">
                  <c:v>1.634080265519406E-2</c:v>
                </c:pt>
                <c:pt idx="68">
                  <c:v>1.6255923858893153E-2</c:v>
                </c:pt>
                <c:pt idx="69">
                  <c:v>1.6159904064380875E-2</c:v>
                </c:pt>
                <c:pt idx="70">
                  <c:v>1.6052809078828088E-2</c:v>
                </c:pt>
                <c:pt idx="71">
                  <c:v>1.5934712299788382E-2</c:v>
                </c:pt>
                <c:pt idx="72">
                  <c:v>1.5805694664895037E-2</c:v>
                </c:pt>
                <c:pt idx="73">
                  <c:v>1.5665844596390435E-2</c:v>
                </c:pt>
                <c:pt idx="74">
                  <c:v>1.5515257940525872E-2</c:v>
                </c:pt>
                <c:pt idx="75">
                  <c:v>1.5354037901873296E-2</c:v>
                </c:pt>
                <c:pt idx="76">
                  <c:v>1.5182294972594084E-2</c:v>
                </c:pt>
                <c:pt idx="77">
                  <c:v>1.5000146856713208E-2</c:v>
                </c:pt>
                <c:pt idx="78">
                  <c:v>1.4807718389450795E-2</c:v>
                </c:pt>
                <c:pt idx="79">
                  <c:v>1.4605141451666291E-2</c:v>
                </c:pt>
                <c:pt idx="80">
                  <c:v>1.439255487947391E-2</c:v>
                </c:pt>
                <c:pt idx="81">
                  <c:v>1.4170104369091299E-2</c:v>
                </c:pt>
                <c:pt idx="82">
                  <c:v>1.3937942376986614E-2</c:v>
                </c:pt>
                <c:pt idx="83">
                  <c:v>1.3696228015392498E-2</c:v>
                </c:pt>
                <c:pt idx="84">
                  <c:v>1.3445126943258487E-2</c:v>
                </c:pt>
                <c:pt idx="85">
                  <c:v>1.3184811252716647E-2</c:v>
                </c:pt>
                <c:pt idx="86">
                  <c:v>1.2915459351138208E-2</c:v>
                </c:pt>
                <c:pt idx="87">
                  <c:v>1.2637255838862094E-2</c:v>
                </c:pt>
                <c:pt idx="88">
                  <c:v>1.2350391382679028E-2</c:v>
                </c:pt>
                <c:pt idx="89">
                  <c:v>1.2055062585158099E-2</c:v>
                </c:pt>
                <c:pt idx="90">
                  <c:v>1.1751471849905108E-2</c:v>
                </c:pt>
                <c:pt idx="91">
                  <c:v>1.1439827242845315E-2</c:v>
                </c:pt>
                <c:pt idx="92">
                  <c:v>1.1120342349625391E-2</c:v>
                </c:pt>
                <c:pt idx="93">
                  <c:v>1.079323612923253E-2</c:v>
                </c:pt>
                <c:pt idx="94">
                  <c:v>1.0458732763930872E-2</c:v>
                </c:pt>
                <c:pt idx="95">
                  <c:v>1.0117061505618169E-2</c:v>
                </c:pt>
                <c:pt idx="96">
                  <c:v>9.7684565187080193E-3</c:v>
                </c:pt>
                <c:pt idx="97">
                  <c:v>9.4131567196452312E-3</c:v>
                </c:pt>
                <c:pt idx="98">
                  <c:v>9.0514056131644673E-3</c:v>
                </c:pt>
                <c:pt idx="99">
                  <c:v>8.6834511254042391E-3</c:v>
                </c:pt>
                <c:pt idx="100">
                  <c:v>8.3095454339907285E-3</c:v>
                </c:pt>
                <c:pt idx="101">
                  <c:v>7.9299447952078106E-3</c:v>
                </c:pt>
                <c:pt idx="102">
                  <c:v>7.5449093683718441E-3</c:v>
                </c:pt>
                <c:pt idx="103">
                  <c:v>7.154703037531413E-3</c:v>
                </c:pt>
                <c:pt idx="104">
                  <c:v>6.7595932306144637E-3</c:v>
                </c:pt>
                <c:pt idx="105">
                  <c:v>6.3598507361464609E-3</c:v>
                </c:pt>
                <c:pt idx="106">
                  <c:v>5.9557495176655421E-3</c:v>
                </c:pt>
                <c:pt idx="107">
                  <c:v>5.5475665259615411E-3</c:v>
                </c:pt>
                <c:pt idx="108">
                  <c:v>5.1355815092677644E-3</c:v>
                </c:pt>
                <c:pt idx="109">
                  <c:v>4.7200768215355697E-3</c:v>
                </c:pt>
                <c:pt idx="110">
                  <c:v>4.3013372289229853E-3</c:v>
                </c:pt>
                <c:pt idx="111">
                  <c:v>3.8796497146302926E-3</c:v>
                </c:pt>
                <c:pt idx="112">
                  <c:v>3.4553032822160126E-3</c:v>
                </c:pt>
                <c:pt idx="113">
                  <c:v>3.0285887575283521E-3</c:v>
                </c:pt>
                <c:pt idx="114">
                  <c:v>2.5997985893876654E-3</c:v>
                </c:pt>
                <c:pt idx="115">
                  <c:v>2.169226649156657E-3</c:v>
                </c:pt>
                <c:pt idx="116">
                  <c:v>1.7371680293355983E-3</c:v>
                </c:pt>
                <c:pt idx="117">
                  <c:v>1.3039188413207195E-3</c:v>
                </c:pt>
                <c:pt idx="118">
                  <c:v>8.6977601246418404E-4</c:v>
                </c:pt>
                <c:pt idx="119">
                  <c:v>4.3503708257500157E-4</c:v>
                </c:pt>
                <c:pt idx="120">
                  <c:v>2.0360853498893424E-18</c:v>
                </c:pt>
                <c:pt idx="121">
                  <c:v>-4.3503708257499013E-4</c:v>
                </c:pt>
                <c:pt idx="122">
                  <c:v>-8.6977601246417255E-4</c:v>
                </c:pt>
                <c:pt idx="123">
                  <c:v>-1.303918841320708E-3</c:v>
                </c:pt>
                <c:pt idx="124">
                  <c:v>-1.737168029335587E-3</c:v>
                </c:pt>
                <c:pt idx="125">
                  <c:v>-2.1692266491566458E-3</c:v>
                </c:pt>
                <c:pt idx="126">
                  <c:v>-2.5997985893876545E-3</c:v>
                </c:pt>
                <c:pt idx="127">
                  <c:v>-3.0285887575283409E-3</c:v>
                </c:pt>
                <c:pt idx="128">
                  <c:v>-3.4553032822160017E-3</c:v>
                </c:pt>
                <c:pt idx="129">
                  <c:v>-3.8796497146302814E-3</c:v>
                </c:pt>
                <c:pt idx="130">
                  <c:v>-4.301337228922974E-3</c:v>
                </c:pt>
                <c:pt idx="131">
                  <c:v>-4.7200768215355593E-3</c:v>
                </c:pt>
                <c:pt idx="132">
                  <c:v>-5.135581509267754E-3</c:v>
                </c:pt>
                <c:pt idx="133">
                  <c:v>-5.5475665259615316E-3</c:v>
                </c:pt>
                <c:pt idx="134">
                  <c:v>-5.9557495176655309E-3</c:v>
                </c:pt>
                <c:pt idx="135">
                  <c:v>-6.3598507361464496E-3</c:v>
                </c:pt>
                <c:pt idx="136">
                  <c:v>-6.7595932306144541E-3</c:v>
                </c:pt>
                <c:pt idx="137">
                  <c:v>-7.1547030375314034E-3</c:v>
                </c:pt>
                <c:pt idx="138">
                  <c:v>-7.5449093683718337E-3</c:v>
                </c:pt>
                <c:pt idx="139">
                  <c:v>-7.9299447952078002E-3</c:v>
                </c:pt>
                <c:pt idx="140">
                  <c:v>-8.3095454339907181E-3</c:v>
                </c:pt>
                <c:pt idx="141">
                  <c:v>-8.6834511254042304E-3</c:v>
                </c:pt>
                <c:pt idx="142">
                  <c:v>-9.0514056131644587E-3</c:v>
                </c:pt>
                <c:pt idx="143">
                  <c:v>-9.4131567196452208E-3</c:v>
                </c:pt>
                <c:pt idx="144">
                  <c:v>-9.7684565187080089E-3</c:v>
                </c:pt>
                <c:pt idx="145">
                  <c:v>-1.011706150561816E-2</c:v>
                </c:pt>
                <c:pt idx="146">
                  <c:v>-1.0458732763930861E-2</c:v>
                </c:pt>
                <c:pt idx="147">
                  <c:v>-1.0793236129232522E-2</c:v>
                </c:pt>
                <c:pt idx="148">
                  <c:v>-1.1120342349625384E-2</c:v>
                </c:pt>
                <c:pt idx="149">
                  <c:v>-1.1439827242845308E-2</c:v>
                </c:pt>
                <c:pt idx="150">
                  <c:v>-1.1751471849905101E-2</c:v>
                </c:pt>
                <c:pt idx="151">
                  <c:v>-1.205506258515809E-2</c:v>
                </c:pt>
                <c:pt idx="152">
                  <c:v>-1.2350391382679019E-2</c:v>
                </c:pt>
                <c:pt idx="153">
                  <c:v>-1.2637255838862082E-2</c:v>
                </c:pt>
                <c:pt idx="154">
                  <c:v>-1.2915459351138201E-2</c:v>
                </c:pt>
                <c:pt idx="155">
                  <c:v>-1.318481125271664E-2</c:v>
                </c:pt>
                <c:pt idx="156">
                  <c:v>-1.3445126943258485E-2</c:v>
                </c:pt>
                <c:pt idx="157">
                  <c:v>-1.3696228015392487E-2</c:v>
                </c:pt>
                <c:pt idx="158">
                  <c:v>-1.393794237698661E-2</c:v>
                </c:pt>
                <c:pt idx="159">
                  <c:v>-1.417010436909129E-2</c:v>
                </c:pt>
                <c:pt idx="160">
                  <c:v>-1.4392554879473905E-2</c:v>
                </c:pt>
                <c:pt idx="161">
                  <c:v>-1.460514145166629E-2</c:v>
                </c:pt>
                <c:pt idx="162">
                  <c:v>-1.4807718389450785E-2</c:v>
                </c:pt>
                <c:pt idx="163">
                  <c:v>-1.5000146856713206E-2</c:v>
                </c:pt>
                <c:pt idx="164">
                  <c:v>-1.5182294972594074E-2</c:v>
                </c:pt>
                <c:pt idx="165">
                  <c:v>-1.5354037901873291E-2</c:v>
                </c:pt>
                <c:pt idx="166">
                  <c:v>-1.5515257940525868E-2</c:v>
                </c:pt>
                <c:pt idx="167">
                  <c:v>-1.5665844596390435E-2</c:v>
                </c:pt>
                <c:pt idx="168">
                  <c:v>-1.5805694664895033E-2</c:v>
                </c:pt>
                <c:pt idx="169">
                  <c:v>-1.5934712299788375E-2</c:v>
                </c:pt>
                <c:pt idx="170">
                  <c:v>-1.6052809078828084E-2</c:v>
                </c:pt>
                <c:pt idx="171">
                  <c:v>-1.6159904064380875E-2</c:v>
                </c:pt>
                <c:pt idx="172">
                  <c:v>-1.625592385889315E-2</c:v>
                </c:pt>
                <c:pt idx="173">
                  <c:v>-1.6340802655194057E-2</c:v>
                </c:pt>
                <c:pt idx="174">
                  <c:v>-1.64144822815964E-2</c:v>
                </c:pt>
                <c:pt idx="175">
                  <c:v>-1.6476912241764622E-2</c:v>
                </c:pt>
                <c:pt idx="176">
                  <c:v>-1.6528049749322472E-2</c:v>
                </c:pt>
                <c:pt idx="177">
                  <c:v>-1.6567859757176638E-2</c:v>
                </c:pt>
                <c:pt idx="178">
                  <c:v>-1.6596314981536298E-2</c:v>
                </c:pt>
                <c:pt idx="179">
                  <c:v>-1.6613395920612044E-2</c:v>
                </c:pt>
                <c:pt idx="180">
                  <c:v>-1.6619090867981447E-2</c:v>
                </c:pt>
                <c:pt idx="181">
                  <c:v>-1.6613395920612044E-2</c:v>
                </c:pt>
                <c:pt idx="182">
                  <c:v>-1.6596314981536301E-2</c:v>
                </c:pt>
                <c:pt idx="183">
                  <c:v>-1.6567859757176642E-2</c:v>
                </c:pt>
                <c:pt idx="184">
                  <c:v>-1.6528049749322472E-2</c:v>
                </c:pt>
                <c:pt idx="185">
                  <c:v>-1.6476912241764625E-2</c:v>
                </c:pt>
                <c:pt idx="186">
                  <c:v>-1.6414482281596404E-2</c:v>
                </c:pt>
                <c:pt idx="187">
                  <c:v>-1.634080265519406E-2</c:v>
                </c:pt>
                <c:pt idx="188">
                  <c:v>-1.6255923858893153E-2</c:v>
                </c:pt>
                <c:pt idx="189">
                  <c:v>-1.6159904064380875E-2</c:v>
                </c:pt>
                <c:pt idx="190">
                  <c:v>-1.6052809078828091E-2</c:v>
                </c:pt>
                <c:pt idx="191">
                  <c:v>-1.5934712299788382E-2</c:v>
                </c:pt>
                <c:pt idx="192">
                  <c:v>-1.580569466489504E-2</c:v>
                </c:pt>
                <c:pt idx="193">
                  <c:v>-1.5665844596390435E-2</c:v>
                </c:pt>
                <c:pt idx="194">
                  <c:v>-1.5515257940525875E-2</c:v>
                </c:pt>
                <c:pt idx="195">
                  <c:v>-1.5354037901873297E-2</c:v>
                </c:pt>
                <c:pt idx="196">
                  <c:v>-1.5182294972594084E-2</c:v>
                </c:pt>
                <c:pt idx="197">
                  <c:v>-1.5000146856713208E-2</c:v>
                </c:pt>
                <c:pt idx="198">
                  <c:v>-1.4807718389450795E-2</c:v>
                </c:pt>
                <c:pt idx="199">
                  <c:v>-1.4605141451666298E-2</c:v>
                </c:pt>
                <c:pt idx="200">
                  <c:v>-1.4392554879473916E-2</c:v>
                </c:pt>
                <c:pt idx="201">
                  <c:v>-1.4170104369091299E-2</c:v>
                </c:pt>
                <c:pt idx="202">
                  <c:v>-1.3937942376986614E-2</c:v>
                </c:pt>
                <c:pt idx="203">
                  <c:v>-1.3696228015392498E-2</c:v>
                </c:pt>
                <c:pt idx="204">
                  <c:v>-1.3445126943258497E-2</c:v>
                </c:pt>
                <c:pt idx="205">
                  <c:v>-1.3184811252716653E-2</c:v>
                </c:pt>
                <c:pt idx="206">
                  <c:v>-1.2915459351138204E-2</c:v>
                </c:pt>
                <c:pt idx="207">
                  <c:v>-1.2637255838862096E-2</c:v>
                </c:pt>
                <c:pt idx="208">
                  <c:v>-1.2350391382679035E-2</c:v>
                </c:pt>
                <c:pt idx="209">
                  <c:v>-1.205506258515811E-2</c:v>
                </c:pt>
                <c:pt idx="210">
                  <c:v>-1.1751471849905109E-2</c:v>
                </c:pt>
                <c:pt idx="211">
                  <c:v>-1.1439827242845311E-2</c:v>
                </c:pt>
                <c:pt idx="212">
                  <c:v>-1.1120342349625398E-2</c:v>
                </c:pt>
                <c:pt idx="213">
                  <c:v>-1.0793236129232537E-2</c:v>
                </c:pt>
                <c:pt idx="214">
                  <c:v>-1.0458732763930884E-2</c:v>
                </c:pt>
                <c:pt idx="215">
                  <c:v>-1.0117061505618169E-2</c:v>
                </c:pt>
                <c:pt idx="216">
                  <c:v>-9.7684565187080141E-3</c:v>
                </c:pt>
                <c:pt idx="217">
                  <c:v>-9.4131567196452381E-3</c:v>
                </c:pt>
                <c:pt idx="218">
                  <c:v>-9.0514056131644743E-3</c:v>
                </c:pt>
                <c:pt idx="219">
                  <c:v>-8.6834511254042495E-3</c:v>
                </c:pt>
                <c:pt idx="220">
                  <c:v>-8.3095454339907303E-3</c:v>
                </c:pt>
                <c:pt idx="221">
                  <c:v>-7.9299447952078123E-3</c:v>
                </c:pt>
                <c:pt idx="222">
                  <c:v>-7.5449093683718519E-3</c:v>
                </c:pt>
                <c:pt idx="223">
                  <c:v>-7.1547030375314147E-3</c:v>
                </c:pt>
                <c:pt idx="224">
                  <c:v>-6.7595932306144723E-3</c:v>
                </c:pt>
                <c:pt idx="225">
                  <c:v>-6.3598507361464695E-3</c:v>
                </c:pt>
                <c:pt idx="226">
                  <c:v>-5.9557495176655439E-3</c:v>
                </c:pt>
                <c:pt idx="227">
                  <c:v>-5.5475665259615507E-3</c:v>
                </c:pt>
                <c:pt idx="228">
                  <c:v>-5.1355815092677662E-3</c:v>
                </c:pt>
                <c:pt idx="229">
                  <c:v>-4.7200768215355784E-3</c:v>
                </c:pt>
                <c:pt idx="230">
                  <c:v>-4.3013372289229948E-3</c:v>
                </c:pt>
                <c:pt idx="231">
                  <c:v>-3.8796497146302948E-3</c:v>
                </c:pt>
                <c:pt idx="232">
                  <c:v>-3.4553032822160152E-3</c:v>
                </c:pt>
                <c:pt idx="233">
                  <c:v>-3.0285887575283543E-3</c:v>
                </c:pt>
                <c:pt idx="234">
                  <c:v>-2.5997985893876823E-3</c:v>
                </c:pt>
                <c:pt idx="235">
                  <c:v>-2.1692266491566666E-3</c:v>
                </c:pt>
                <c:pt idx="236">
                  <c:v>-1.7371680293355931E-3</c:v>
                </c:pt>
                <c:pt idx="237">
                  <c:v>-1.3039188413207213E-3</c:v>
                </c:pt>
                <c:pt idx="238">
                  <c:v>-8.6977601246419336E-4</c:v>
                </c:pt>
                <c:pt idx="239">
                  <c:v>-4.3503708257501837E-4</c:v>
                </c:pt>
                <c:pt idx="240">
                  <c:v>-4.0721706997786848E-18</c:v>
                </c:pt>
              </c:numCache>
            </c:numRef>
          </c:yVal>
          <c:smooth val="0"/>
          <c:extLst>
            <c:ext xmlns:c16="http://schemas.microsoft.com/office/drawing/2014/chart" uri="{C3380CC4-5D6E-409C-BE32-E72D297353CC}">
              <c16:uniqueId val="{00000001-416F-446A-A2B2-8E47DCC06E7C}"/>
            </c:ext>
          </c:extLst>
        </c:ser>
        <c:dLbls>
          <c:showLegendKey val="0"/>
          <c:showVal val="0"/>
          <c:showCatName val="0"/>
          <c:showSerName val="0"/>
          <c:showPercent val="0"/>
          <c:showBubbleSize val="0"/>
        </c:dLbls>
        <c:axId val="321041968"/>
        <c:axId val="321031984"/>
      </c:scatterChart>
      <c:valAx>
        <c:axId val="321041968"/>
        <c:scaling>
          <c:orientation val="minMax"/>
          <c:max val="24"/>
          <c:min val="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31984"/>
        <c:crosses val="autoZero"/>
        <c:crossBetween val="midCat"/>
        <c:majorUnit val="4"/>
      </c:valAx>
      <c:valAx>
        <c:axId val="32103198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1041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Shoot</a:t>
            </a:r>
            <a:r>
              <a:rPr lang="en-US" baseline="0">
                <a:solidFill>
                  <a:schemeClr val="tx1"/>
                </a:solidFill>
              </a:rPr>
              <a:t> Sucrose Storage/Uptake Rate</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7496274909152327E-2"/>
          <c:y val="0.16245370370370371"/>
          <c:w val="0.88579574483487322"/>
          <c:h val="0.77736111111111106"/>
        </c:manualLayout>
      </c:layout>
      <c:scatterChart>
        <c:scatterStyle val="lineMarker"/>
        <c:varyColors val="0"/>
        <c:ser>
          <c:idx val="0"/>
          <c:order val="0"/>
          <c:tx>
            <c:v>Experimental Data</c:v>
          </c:tx>
          <c:spPr>
            <a:ln w="25400" cap="rnd">
              <a:noFill/>
              <a:round/>
            </a:ln>
            <a:effectLst/>
          </c:spPr>
          <c:marker>
            <c:symbol val="circle"/>
            <c:size val="10"/>
            <c:spPr>
              <a:solidFill>
                <a:schemeClr val="tx1"/>
              </a:solidFill>
              <a:ln w="9525">
                <a:solidFill>
                  <a:schemeClr val="accent1"/>
                </a:solidFill>
              </a:ln>
              <a:effectLst/>
            </c:spPr>
          </c:marker>
          <c:xVal>
            <c:numRef>
              <c:f>Storage_Analysis!$U$6:$U$10</c:f>
              <c:numCache>
                <c:formatCode>General</c:formatCode>
                <c:ptCount val="5"/>
                <c:pt idx="0">
                  <c:v>0</c:v>
                </c:pt>
                <c:pt idx="1">
                  <c:v>2</c:v>
                </c:pt>
                <c:pt idx="2">
                  <c:v>12</c:v>
                </c:pt>
                <c:pt idx="3">
                  <c:v>22</c:v>
                </c:pt>
                <c:pt idx="4">
                  <c:v>24</c:v>
                </c:pt>
              </c:numCache>
            </c:numRef>
          </c:xVal>
          <c:yVal>
            <c:numRef>
              <c:f>Storage_Analysis!$AA$11:$AA$15</c:f>
              <c:numCache>
                <c:formatCode>General</c:formatCode>
                <c:ptCount val="5"/>
                <c:pt idx="0">
                  <c:v>0</c:v>
                </c:pt>
                <c:pt idx="1">
                  <c:v>3.5568181818181819E-4</c:v>
                </c:pt>
                <c:pt idx="2">
                  <c:v>0</c:v>
                </c:pt>
                <c:pt idx="3">
                  <c:v>-8.9727272727272735E-4</c:v>
                </c:pt>
                <c:pt idx="4">
                  <c:v>0</c:v>
                </c:pt>
              </c:numCache>
            </c:numRef>
          </c:yVal>
          <c:smooth val="0"/>
          <c:extLst>
            <c:ext xmlns:c16="http://schemas.microsoft.com/office/drawing/2014/chart" uri="{C3380CC4-5D6E-409C-BE32-E72D297353CC}">
              <c16:uniqueId val="{00000000-6FC2-4174-B3C3-093FF5AD7528}"/>
            </c:ext>
          </c:extLst>
        </c:ser>
        <c:ser>
          <c:idx val="1"/>
          <c:order val="1"/>
          <c:tx>
            <c:v>Sine wave fit</c:v>
          </c:tx>
          <c:spPr>
            <a:ln w="25400" cap="rnd">
              <a:solidFill>
                <a:srgbClr val="7030A0"/>
              </a:solidFill>
              <a:round/>
            </a:ln>
            <a:effectLst/>
          </c:spPr>
          <c:marker>
            <c:symbol val="none"/>
          </c:marker>
          <c:xVal>
            <c:numRef>
              <c:f>Storage_Analysis!$AC$25:$AC$265</c:f>
              <c:numCache>
                <c:formatCode>General</c:formatCode>
                <c:ptCount val="24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16.100000000000001</c:v>
                </c:pt>
                <c:pt idx="162">
                  <c:v>16.2</c:v>
                </c:pt>
                <c:pt idx="163">
                  <c:v>16.3</c:v>
                </c:pt>
                <c:pt idx="164">
                  <c:v>16.399999999999999</c:v>
                </c:pt>
                <c:pt idx="165">
                  <c:v>16.5</c:v>
                </c:pt>
                <c:pt idx="166">
                  <c:v>16.600000000000001</c:v>
                </c:pt>
                <c:pt idx="167">
                  <c:v>16.7</c:v>
                </c:pt>
                <c:pt idx="168">
                  <c:v>16.8</c:v>
                </c:pt>
                <c:pt idx="169">
                  <c:v>16.899999999999999</c:v>
                </c:pt>
                <c:pt idx="170">
                  <c:v>17</c:v>
                </c:pt>
                <c:pt idx="171">
                  <c:v>17.100000000000001</c:v>
                </c:pt>
                <c:pt idx="172">
                  <c:v>17.2</c:v>
                </c:pt>
                <c:pt idx="173">
                  <c:v>17.3</c:v>
                </c:pt>
                <c:pt idx="174">
                  <c:v>17.399999999999999</c:v>
                </c:pt>
                <c:pt idx="175">
                  <c:v>17.5</c:v>
                </c:pt>
                <c:pt idx="176">
                  <c:v>17.600000000000001</c:v>
                </c:pt>
                <c:pt idx="177">
                  <c:v>17.7</c:v>
                </c:pt>
                <c:pt idx="178">
                  <c:v>17.8</c:v>
                </c:pt>
                <c:pt idx="179">
                  <c:v>17.899999999999999</c:v>
                </c:pt>
                <c:pt idx="180">
                  <c:v>18</c:v>
                </c:pt>
                <c:pt idx="181">
                  <c:v>18.100000000000001</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19.399999999999999</c:v>
                </c:pt>
                <c:pt idx="195">
                  <c:v>19.5</c:v>
                </c:pt>
                <c:pt idx="196">
                  <c:v>19.600000000000001</c:v>
                </c:pt>
                <c:pt idx="197">
                  <c:v>19.7</c:v>
                </c:pt>
                <c:pt idx="198">
                  <c:v>19.8</c:v>
                </c:pt>
                <c:pt idx="199">
                  <c:v>19.899999999999999</c:v>
                </c:pt>
                <c:pt idx="200">
                  <c:v>20</c:v>
                </c:pt>
                <c:pt idx="201">
                  <c:v>20.100000000000001</c:v>
                </c:pt>
                <c:pt idx="202">
                  <c:v>20.2</c:v>
                </c:pt>
                <c:pt idx="203">
                  <c:v>20.3</c:v>
                </c:pt>
                <c:pt idx="204">
                  <c:v>20.399999999999999</c:v>
                </c:pt>
                <c:pt idx="205">
                  <c:v>20.5</c:v>
                </c:pt>
                <c:pt idx="206">
                  <c:v>20.6</c:v>
                </c:pt>
                <c:pt idx="207">
                  <c:v>20.7</c:v>
                </c:pt>
                <c:pt idx="208">
                  <c:v>20.8</c:v>
                </c:pt>
                <c:pt idx="209">
                  <c:v>20.9</c:v>
                </c:pt>
                <c:pt idx="210">
                  <c:v>21</c:v>
                </c:pt>
                <c:pt idx="211">
                  <c:v>21.1</c:v>
                </c:pt>
                <c:pt idx="212">
                  <c:v>21.2</c:v>
                </c:pt>
                <c:pt idx="213">
                  <c:v>21.3</c:v>
                </c:pt>
                <c:pt idx="214">
                  <c:v>21.4</c:v>
                </c:pt>
                <c:pt idx="215">
                  <c:v>21.5</c:v>
                </c:pt>
                <c:pt idx="216">
                  <c:v>21.6</c:v>
                </c:pt>
                <c:pt idx="217">
                  <c:v>21.7</c:v>
                </c:pt>
                <c:pt idx="218">
                  <c:v>21.8</c:v>
                </c:pt>
                <c:pt idx="219">
                  <c:v>21.9</c:v>
                </c:pt>
                <c:pt idx="220">
                  <c:v>22</c:v>
                </c:pt>
                <c:pt idx="221">
                  <c:v>22.1</c:v>
                </c:pt>
                <c:pt idx="222">
                  <c:v>22.2</c:v>
                </c:pt>
                <c:pt idx="223">
                  <c:v>22.3</c:v>
                </c:pt>
                <c:pt idx="224">
                  <c:v>22.4</c:v>
                </c:pt>
                <c:pt idx="225">
                  <c:v>22.5</c:v>
                </c:pt>
                <c:pt idx="226">
                  <c:v>22.6</c:v>
                </c:pt>
                <c:pt idx="227">
                  <c:v>22.7</c:v>
                </c:pt>
                <c:pt idx="228">
                  <c:v>22.8</c:v>
                </c:pt>
                <c:pt idx="229">
                  <c:v>22.9</c:v>
                </c:pt>
                <c:pt idx="230">
                  <c:v>23</c:v>
                </c:pt>
                <c:pt idx="231">
                  <c:v>23.1</c:v>
                </c:pt>
                <c:pt idx="232">
                  <c:v>23.2</c:v>
                </c:pt>
                <c:pt idx="233">
                  <c:v>23.3</c:v>
                </c:pt>
                <c:pt idx="234">
                  <c:v>23.4</c:v>
                </c:pt>
                <c:pt idx="235">
                  <c:v>23.5</c:v>
                </c:pt>
                <c:pt idx="236">
                  <c:v>23.6</c:v>
                </c:pt>
                <c:pt idx="237">
                  <c:v>23.7</c:v>
                </c:pt>
                <c:pt idx="238">
                  <c:v>23.8</c:v>
                </c:pt>
                <c:pt idx="239">
                  <c:v>23.9</c:v>
                </c:pt>
                <c:pt idx="240">
                  <c:v>24</c:v>
                </c:pt>
              </c:numCache>
            </c:numRef>
          </c:xVal>
          <c:yVal>
            <c:numRef>
              <c:f>Storage_Analysis!$AD$25:$AD$265</c:f>
              <c:numCache>
                <c:formatCode>General</c:formatCode>
                <c:ptCount val="241"/>
                <c:pt idx="0">
                  <c:v>0</c:v>
                </c:pt>
                <c:pt idx="1">
                  <c:v>3.2798526368478332E-5</c:v>
                </c:pt>
                <c:pt idx="2">
                  <c:v>6.557457426530666E-5</c:v>
                </c:pt>
                <c:pt idx="3">
                  <c:v>9.8305680624456604E-5</c:v>
                </c:pt>
                <c:pt idx="4">
                  <c:v>1.3096941318058489E-4</c:v>
                </c:pt>
                <c:pt idx="5">
                  <c:v>1.6354338584298732E-4</c:v>
                </c:pt>
                <c:pt idx="6">
                  <c:v>1.960052740379074E-4</c:v>
                </c:pt>
                <c:pt idx="7">
                  <c:v>2.2833283000868381E-4</c:v>
                </c:pt>
                <c:pt idx="8">
                  <c:v>2.6050389806325162E-4</c:v>
                </c:pt>
                <c:pt idx="9">
                  <c:v>2.9249642975854689E-4</c:v>
                </c:pt>
                <c:pt idx="10">
                  <c:v>3.2428849901140836E-4</c:v>
                </c:pt>
                <c:pt idx="11">
                  <c:v>3.5585831712561941E-4</c:v>
                </c:pt>
                <c:pt idx="12">
                  <c:v>3.8718424772479196E-4</c:v>
                </c:pt>
                <c:pt idx="13">
                  <c:v>4.1824482158085886E-4</c:v>
                </c:pt>
                <c:pt idx="14">
                  <c:v>4.4901875132800906E-4</c:v>
                </c:pt>
                <c:pt idx="15">
                  <c:v>4.7948494605198634E-4</c:v>
                </c:pt>
                <c:pt idx="16">
                  <c:v>5.0962252574474683E-4</c:v>
                </c:pt>
                <c:pt idx="17">
                  <c:v>5.3941083561457519E-4</c:v>
                </c:pt>
                <c:pt idx="18">
                  <c:v>5.6882946024184569E-4</c:v>
                </c:pt>
                <c:pt idx="19">
                  <c:v>5.9785823757073202E-4</c:v>
                </c:pt>
                <c:pt idx="20">
                  <c:v>6.2647727272727258E-4</c:v>
                </c:pt>
                <c:pt idx="21">
                  <c:v>6.5466695165432396E-4</c:v>
                </c:pt>
                <c:pt idx="22">
                  <c:v>6.8240795455405548E-4</c:v>
                </c:pt>
                <c:pt idx="23">
                  <c:v>7.096812691287735E-4</c:v>
                </c:pt>
                <c:pt idx="24">
                  <c:v>7.3646820361100078E-4</c:v>
                </c:pt>
                <c:pt idx="25">
                  <c:v>7.627503995738809E-4</c:v>
                </c:pt>
                <c:pt idx="26">
                  <c:v>7.8850984451312573E-4</c:v>
                </c:pt>
                <c:pt idx="27">
                  <c:v>8.1372888419188692E-4</c:v>
                </c:pt>
                <c:pt idx="28">
                  <c:v>8.3839023474008745E-4</c:v>
                </c:pt>
                <c:pt idx="29">
                  <c:v>8.6247699449992386E-4</c:v>
                </c:pt>
                <c:pt idx="30">
                  <c:v>8.8597265560941729E-4</c:v>
                </c:pt>
                <c:pt idx="31">
                  <c:v>9.088611153160775E-4</c:v>
                </c:pt>
                <c:pt idx="32">
                  <c:v>9.3112668701292583E-4</c:v>
                </c:pt>
                <c:pt idx="33">
                  <c:v>9.5275411098931127E-4</c:v>
                </c:pt>
                <c:pt idx="34">
                  <c:v>9.7372856488915443E-4</c:v>
                </c:pt>
                <c:pt idx="35">
                  <c:v>9.9403567386944993E-4</c:v>
                </c:pt>
                <c:pt idx="36">
                  <c:v>1.0136615204520648E-3</c:v>
                </c:pt>
                <c:pt idx="37">
                  <c:v>1.0325926540620844E-3</c:v>
                </c:pt>
                <c:pt idx="38">
                  <c:v>1.050816100246164E-3</c:v>
                </c:pt>
                <c:pt idx="39">
                  <c:v>1.0683193695645704E-3</c:v>
                </c:pt>
                <c:pt idx="40">
                  <c:v>1.0850904661508203E-3</c:v>
                </c:pt>
                <c:pt idx="41">
                  <c:v>1.1011178959330487E-3</c:v>
                </c:pt>
                <c:pt idx="42">
                  <c:v>1.1163906745114709E-3</c:v>
                </c:pt>
                <c:pt idx="43">
                  <c:v>1.130898334686541E-3</c:v>
                </c:pt>
                <c:pt idx="44">
                  <c:v>1.1446309336326497E-3</c:v>
                </c:pt>
                <c:pt idx="45">
                  <c:v>1.1575790597124372E-3</c:v>
                </c:pt>
                <c:pt idx="46">
                  <c:v>1.169733838927062E-3</c:v>
                </c:pt>
                <c:pt idx="47">
                  <c:v>1.1810869409979953E-3</c:v>
                </c:pt>
                <c:pt idx="48">
                  <c:v>1.1916305850761776E-3</c:v>
                </c:pt>
                <c:pt idx="49">
                  <c:v>1.2013575450746244E-3</c:v>
                </c:pt>
                <c:pt idx="50">
                  <c:v>1.2102611546208257E-3</c:v>
                </c:pt>
                <c:pt idx="51">
                  <c:v>1.2183353116255434E-3</c:v>
                </c:pt>
                <c:pt idx="52">
                  <c:v>1.2255744824648796E-3</c:v>
                </c:pt>
                <c:pt idx="53">
                  <c:v>1.2319737057727457E-3</c:v>
                </c:pt>
                <c:pt idx="54">
                  <c:v>1.237528595841135E-3</c:v>
                </c:pt>
                <c:pt idx="55">
                  <c:v>1.2422353456258673E-3</c:v>
                </c:pt>
                <c:pt idx="56">
                  <c:v>1.2460907293557477E-3</c:v>
                </c:pt>
                <c:pt idx="57">
                  <c:v>1.2490921047433486E-3</c:v>
                </c:pt>
                <c:pt idx="58">
                  <c:v>1.2512374147959013E-3</c:v>
                </c:pt>
                <c:pt idx="59">
                  <c:v>1.2525251892250562E-3</c:v>
                </c:pt>
                <c:pt idx="60">
                  <c:v>1.2529545454545454E-3</c:v>
                </c:pt>
                <c:pt idx="61">
                  <c:v>1.2525251892250562E-3</c:v>
                </c:pt>
                <c:pt idx="62">
                  <c:v>1.2512374147959013E-3</c:v>
                </c:pt>
                <c:pt idx="63">
                  <c:v>1.2490921047433486E-3</c:v>
                </c:pt>
                <c:pt idx="64">
                  <c:v>1.2460907293557479E-3</c:v>
                </c:pt>
                <c:pt idx="65">
                  <c:v>1.2422353456258675E-3</c:v>
                </c:pt>
                <c:pt idx="66">
                  <c:v>1.237528595841135E-3</c:v>
                </c:pt>
                <c:pt idx="67">
                  <c:v>1.2319737057727457E-3</c:v>
                </c:pt>
                <c:pt idx="68">
                  <c:v>1.2255744824648796E-3</c:v>
                </c:pt>
                <c:pt idx="69">
                  <c:v>1.2183353116255434E-3</c:v>
                </c:pt>
                <c:pt idx="70">
                  <c:v>1.2102611546208257E-3</c:v>
                </c:pt>
                <c:pt idx="71">
                  <c:v>1.2013575450746247E-3</c:v>
                </c:pt>
                <c:pt idx="72">
                  <c:v>1.1916305850761776E-3</c:v>
                </c:pt>
                <c:pt idx="73">
                  <c:v>1.1810869409979953E-3</c:v>
                </c:pt>
                <c:pt idx="74">
                  <c:v>1.1697338389270622E-3</c:v>
                </c:pt>
                <c:pt idx="75">
                  <c:v>1.1575790597124372E-3</c:v>
                </c:pt>
                <c:pt idx="76">
                  <c:v>1.1446309336326499E-3</c:v>
                </c:pt>
                <c:pt idx="77">
                  <c:v>1.1308983346865413E-3</c:v>
                </c:pt>
                <c:pt idx="78">
                  <c:v>1.1163906745114709E-3</c:v>
                </c:pt>
                <c:pt idx="79">
                  <c:v>1.1011178959330489E-3</c:v>
                </c:pt>
                <c:pt idx="80">
                  <c:v>1.0850904661508206E-3</c:v>
                </c:pt>
                <c:pt idx="81">
                  <c:v>1.0683193695645709E-3</c:v>
                </c:pt>
                <c:pt idx="82">
                  <c:v>1.0508161002461644E-3</c:v>
                </c:pt>
                <c:pt idx="83">
                  <c:v>1.0325926540620848E-3</c:v>
                </c:pt>
                <c:pt idx="84">
                  <c:v>1.0136615204520648E-3</c:v>
                </c:pt>
                <c:pt idx="85">
                  <c:v>9.9403567386945014E-4</c:v>
                </c:pt>
                <c:pt idx="86">
                  <c:v>9.7372856488915475E-4</c:v>
                </c:pt>
                <c:pt idx="87">
                  <c:v>9.5275411098931181E-4</c:v>
                </c:pt>
                <c:pt idx="88">
                  <c:v>9.3112668701292593E-4</c:v>
                </c:pt>
                <c:pt idx="89">
                  <c:v>9.0886111531607793E-4</c:v>
                </c:pt>
                <c:pt idx="90">
                  <c:v>8.859726556094174E-4</c:v>
                </c:pt>
                <c:pt idx="91">
                  <c:v>8.6247699449992429E-4</c:v>
                </c:pt>
                <c:pt idx="92">
                  <c:v>8.3839023474008767E-4</c:v>
                </c:pt>
                <c:pt idx="93">
                  <c:v>8.1372888419188702E-4</c:v>
                </c:pt>
                <c:pt idx="94">
                  <c:v>7.8850984451312616E-4</c:v>
                </c:pt>
                <c:pt idx="95">
                  <c:v>7.6275039957388133E-4</c:v>
                </c:pt>
                <c:pt idx="96">
                  <c:v>7.3646820361100154E-4</c:v>
                </c:pt>
                <c:pt idx="97">
                  <c:v>7.0968126912877383E-4</c:v>
                </c:pt>
                <c:pt idx="98">
                  <c:v>6.8240795455405581E-4</c:v>
                </c:pt>
                <c:pt idx="99">
                  <c:v>6.5466695165432417E-4</c:v>
                </c:pt>
                <c:pt idx="100">
                  <c:v>6.2647727272727312E-4</c:v>
                </c:pt>
                <c:pt idx="101">
                  <c:v>5.9785823757073234E-4</c:v>
                </c:pt>
                <c:pt idx="102">
                  <c:v>5.6882946024184634E-4</c:v>
                </c:pt>
                <c:pt idx="103">
                  <c:v>5.3941083561457519E-4</c:v>
                </c:pt>
                <c:pt idx="104">
                  <c:v>5.0962252574474716E-4</c:v>
                </c:pt>
                <c:pt idx="105">
                  <c:v>4.7948494605198644E-4</c:v>
                </c:pt>
                <c:pt idx="106">
                  <c:v>4.4901875132800966E-4</c:v>
                </c:pt>
                <c:pt idx="107">
                  <c:v>4.1824482158085968E-4</c:v>
                </c:pt>
                <c:pt idx="108">
                  <c:v>3.8718424772479218E-4</c:v>
                </c:pt>
                <c:pt idx="109">
                  <c:v>3.5585831712561989E-4</c:v>
                </c:pt>
                <c:pt idx="110">
                  <c:v>3.2428849901140869E-4</c:v>
                </c:pt>
                <c:pt idx="111">
                  <c:v>2.924964297585476E-4</c:v>
                </c:pt>
                <c:pt idx="112">
                  <c:v>2.6050389806325211E-4</c:v>
                </c:pt>
                <c:pt idx="113">
                  <c:v>2.2833283000868416E-4</c:v>
                </c:pt>
                <c:pt idx="114">
                  <c:v>1.9600527403790756E-4</c:v>
                </c:pt>
                <c:pt idx="115">
                  <c:v>1.6354338584298787E-4</c:v>
                </c:pt>
                <c:pt idx="116">
                  <c:v>1.3096941318058522E-4</c:v>
                </c:pt>
                <c:pt idx="117">
                  <c:v>9.8305680624457336E-5</c:v>
                </c:pt>
                <c:pt idx="118">
                  <c:v>6.5574574265306633E-5</c:v>
                </c:pt>
                <c:pt idx="119">
                  <c:v>3.2798526368478677E-5</c:v>
                </c:pt>
                <c:pt idx="120">
                  <c:v>1.5350553254343687E-19</c:v>
                </c:pt>
                <c:pt idx="121">
                  <c:v>-3.279852636847781E-5</c:v>
                </c:pt>
                <c:pt idx="122">
                  <c:v>-6.5574574265305779E-5</c:v>
                </c:pt>
                <c:pt idx="123">
                  <c:v>-9.8305680624456468E-5</c:v>
                </c:pt>
                <c:pt idx="124">
                  <c:v>-1.3096941318058438E-4</c:v>
                </c:pt>
                <c:pt idx="125">
                  <c:v>-1.6354338584298703E-4</c:v>
                </c:pt>
                <c:pt idx="126">
                  <c:v>-1.9600527403790675E-4</c:v>
                </c:pt>
                <c:pt idx="127">
                  <c:v>-2.2833283000868329E-4</c:v>
                </c:pt>
                <c:pt idx="128">
                  <c:v>-2.605038980632513E-4</c:v>
                </c:pt>
                <c:pt idx="129">
                  <c:v>-2.9249642975854678E-4</c:v>
                </c:pt>
                <c:pt idx="130">
                  <c:v>-3.2428849901140787E-4</c:v>
                </c:pt>
                <c:pt idx="131">
                  <c:v>-3.5585831712561908E-4</c:v>
                </c:pt>
                <c:pt idx="132">
                  <c:v>-3.8718424772479142E-4</c:v>
                </c:pt>
                <c:pt idx="133">
                  <c:v>-4.1824482158085892E-4</c:v>
                </c:pt>
                <c:pt idx="134">
                  <c:v>-4.4901875132800879E-4</c:v>
                </c:pt>
                <c:pt idx="135">
                  <c:v>-4.7948494605198563E-4</c:v>
                </c:pt>
                <c:pt idx="136">
                  <c:v>-5.096225257447464E-4</c:v>
                </c:pt>
                <c:pt idx="137">
                  <c:v>-5.3941083561457443E-4</c:v>
                </c:pt>
                <c:pt idx="138">
                  <c:v>-5.6882946024184558E-4</c:v>
                </c:pt>
                <c:pt idx="139">
                  <c:v>-5.9785823757073158E-4</c:v>
                </c:pt>
                <c:pt idx="140">
                  <c:v>-6.2647727272727236E-4</c:v>
                </c:pt>
                <c:pt idx="141">
                  <c:v>-6.5466695165432342E-4</c:v>
                </c:pt>
                <c:pt idx="142">
                  <c:v>-6.8240795455405505E-4</c:v>
                </c:pt>
                <c:pt idx="143">
                  <c:v>-7.0968126912877318E-4</c:v>
                </c:pt>
                <c:pt idx="144">
                  <c:v>-7.3646820361100078E-4</c:v>
                </c:pt>
                <c:pt idx="145">
                  <c:v>-7.6275039957388068E-4</c:v>
                </c:pt>
                <c:pt idx="146">
                  <c:v>-7.8850984451312551E-4</c:v>
                </c:pt>
                <c:pt idx="147">
                  <c:v>-8.1372888419188637E-4</c:v>
                </c:pt>
                <c:pt idx="148">
                  <c:v>-8.3839023474008712E-4</c:v>
                </c:pt>
                <c:pt idx="149">
                  <c:v>-8.6247699449992375E-4</c:v>
                </c:pt>
                <c:pt idx="150">
                  <c:v>-8.8597265560941686E-4</c:v>
                </c:pt>
                <c:pt idx="151">
                  <c:v>-9.0886111531607717E-4</c:v>
                </c:pt>
                <c:pt idx="152">
                  <c:v>-9.3112668701292528E-4</c:v>
                </c:pt>
                <c:pt idx="153">
                  <c:v>-9.5275411098931105E-4</c:v>
                </c:pt>
                <c:pt idx="154">
                  <c:v>-9.7372856488915421E-4</c:v>
                </c:pt>
                <c:pt idx="155">
                  <c:v>-9.9403567386944949E-4</c:v>
                </c:pt>
                <c:pt idx="156">
                  <c:v>-1.0136615204520646E-3</c:v>
                </c:pt>
                <c:pt idx="157">
                  <c:v>-1.0325926540620839E-3</c:v>
                </c:pt>
                <c:pt idx="158">
                  <c:v>-1.0508161002461642E-3</c:v>
                </c:pt>
                <c:pt idx="159">
                  <c:v>-1.0683193695645702E-3</c:v>
                </c:pt>
                <c:pt idx="160">
                  <c:v>-1.0850904661508201E-3</c:v>
                </c:pt>
                <c:pt idx="161">
                  <c:v>-1.1011178959330487E-3</c:v>
                </c:pt>
                <c:pt idx="162">
                  <c:v>-1.1163906745114702E-3</c:v>
                </c:pt>
                <c:pt idx="163">
                  <c:v>-1.1308983346865413E-3</c:v>
                </c:pt>
                <c:pt idx="164">
                  <c:v>-1.1446309336326493E-3</c:v>
                </c:pt>
                <c:pt idx="165">
                  <c:v>-1.157579059712437E-3</c:v>
                </c:pt>
                <c:pt idx="166">
                  <c:v>-1.169733838927062E-3</c:v>
                </c:pt>
                <c:pt idx="167">
                  <c:v>-1.1810869409979953E-3</c:v>
                </c:pt>
                <c:pt idx="168">
                  <c:v>-1.1916305850761776E-3</c:v>
                </c:pt>
                <c:pt idx="169">
                  <c:v>-1.2013575450746242E-3</c:v>
                </c:pt>
                <c:pt idx="170">
                  <c:v>-1.2102611546208255E-3</c:v>
                </c:pt>
                <c:pt idx="171">
                  <c:v>-1.2183353116255434E-3</c:v>
                </c:pt>
                <c:pt idx="172">
                  <c:v>-1.2255744824648796E-3</c:v>
                </c:pt>
                <c:pt idx="173">
                  <c:v>-1.2319737057727457E-3</c:v>
                </c:pt>
                <c:pt idx="174">
                  <c:v>-1.2375285958411348E-3</c:v>
                </c:pt>
                <c:pt idx="175">
                  <c:v>-1.2422353456258673E-3</c:v>
                </c:pt>
                <c:pt idx="176">
                  <c:v>-1.2460907293557479E-3</c:v>
                </c:pt>
                <c:pt idx="177">
                  <c:v>-1.2490921047433486E-3</c:v>
                </c:pt>
                <c:pt idx="178">
                  <c:v>-1.2512374147959013E-3</c:v>
                </c:pt>
                <c:pt idx="179">
                  <c:v>-1.2525251892250562E-3</c:v>
                </c:pt>
                <c:pt idx="180">
                  <c:v>-1.2529545454545454E-3</c:v>
                </c:pt>
                <c:pt idx="181">
                  <c:v>-1.2525251892250562E-3</c:v>
                </c:pt>
                <c:pt idx="182">
                  <c:v>-1.2512374147959013E-3</c:v>
                </c:pt>
                <c:pt idx="183">
                  <c:v>-1.2490921047433488E-3</c:v>
                </c:pt>
                <c:pt idx="184">
                  <c:v>-1.2460907293557479E-3</c:v>
                </c:pt>
                <c:pt idx="185">
                  <c:v>-1.2422353456258675E-3</c:v>
                </c:pt>
                <c:pt idx="186">
                  <c:v>-1.237528595841135E-3</c:v>
                </c:pt>
                <c:pt idx="187">
                  <c:v>-1.2319737057727459E-3</c:v>
                </c:pt>
                <c:pt idx="188">
                  <c:v>-1.2255744824648798E-3</c:v>
                </c:pt>
                <c:pt idx="189">
                  <c:v>-1.2183353116255436E-3</c:v>
                </c:pt>
                <c:pt idx="190">
                  <c:v>-1.2102611546208259E-3</c:v>
                </c:pt>
                <c:pt idx="191">
                  <c:v>-1.2013575450746247E-3</c:v>
                </c:pt>
                <c:pt idx="192">
                  <c:v>-1.191630585076178E-3</c:v>
                </c:pt>
                <c:pt idx="193">
                  <c:v>-1.1810869409979953E-3</c:v>
                </c:pt>
                <c:pt idx="194">
                  <c:v>-1.1697338389270624E-3</c:v>
                </c:pt>
                <c:pt idx="195">
                  <c:v>-1.1575790597124374E-3</c:v>
                </c:pt>
                <c:pt idx="196">
                  <c:v>-1.1446309336326499E-3</c:v>
                </c:pt>
                <c:pt idx="197">
                  <c:v>-1.1308983346865413E-3</c:v>
                </c:pt>
                <c:pt idx="198">
                  <c:v>-1.1163906745114709E-3</c:v>
                </c:pt>
                <c:pt idx="199">
                  <c:v>-1.1011178959330493E-3</c:v>
                </c:pt>
                <c:pt idx="200">
                  <c:v>-1.085090466150821E-3</c:v>
                </c:pt>
                <c:pt idx="201">
                  <c:v>-1.0683193695645709E-3</c:v>
                </c:pt>
                <c:pt idx="202">
                  <c:v>-1.0508161002461644E-3</c:v>
                </c:pt>
                <c:pt idx="203">
                  <c:v>-1.0325926540620848E-3</c:v>
                </c:pt>
                <c:pt idx="204">
                  <c:v>-1.0136615204520657E-3</c:v>
                </c:pt>
                <c:pt idx="205">
                  <c:v>-9.9403567386945058E-4</c:v>
                </c:pt>
                <c:pt idx="206">
                  <c:v>-9.7372856488915443E-4</c:v>
                </c:pt>
                <c:pt idx="207">
                  <c:v>-9.5275411098931203E-4</c:v>
                </c:pt>
                <c:pt idx="208">
                  <c:v>-9.3112668701292637E-4</c:v>
                </c:pt>
                <c:pt idx="209">
                  <c:v>-9.0886111531607869E-4</c:v>
                </c:pt>
                <c:pt idx="210">
                  <c:v>-8.8597265560941751E-4</c:v>
                </c:pt>
                <c:pt idx="211">
                  <c:v>-8.6247699449992408E-4</c:v>
                </c:pt>
                <c:pt idx="212">
                  <c:v>-8.3839023474008821E-4</c:v>
                </c:pt>
                <c:pt idx="213">
                  <c:v>-8.1372888419188757E-4</c:v>
                </c:pt>
                <c:pt idx="214">
                  <c:v>-7.8850984451312714E-4</c:v>
                </c:pt>
                <c:pt idx="215">
                  <c:v>-7.6275039957388133E-4</c:v>
                </c:pt>
                <c:pt idx="216">
                  <c:v>-7.3646820361100121E-4</c:v>
                </c:pt>
                <c:pt idx="217">
                  <c:v>-7.0968126912877448E-4</c:v>
                </c:pt>
                <c:pt idx="218">
                  <c:v>-6.8240795455405635E-4</c:v>
                </c:pt>
                <c:pt idx="219">
                  <c:v>-6.5466695165432482E-4</c:v>
                </c:pt>
                <c:pt idx="220">
                  <c:v>-6.2647727272727323E-4</c:v>
                </c:pt>
                <c:pt idx="221">
                  <c:v>-5.9785823757073245E-4</c:v>
                </c:pt>
                <c:pt idx="222">
                  <c:v>-5.6882946024184699E-4</c:v>
                </c:pt>
                <c:pt idx="223">
                  <c:v>-5.394108356145753E-4</c:v>
                </c:pt>
                <c:pt idx="224">
                  <c:v>-5.0962252574474781E-4</c:v>
                </c:pt>
                <c:pt idx="225">
                  <c:v>-4.7948494605198709E-4</c:v>
                </c:pt>
                <c:pt idx="226">
                  <c:v>-4.4901875132800977E-4</c:v>
                </c:pt>
                <c:pt idx="227">
                  <c:v>-4.1824482158086038E-4</c:v>
                </c:pt>
                <c:pt idx="228">
                  <c:v>-3.8718424772479228E-4</c:v>
                </c:pt>
                <c:pt idx="229">
                  <c:v>-3.5585831712562054E-4</c:v>
                </c:pt>
                <c:pt idx="230">
                  <c:v>-3.2428849901140939E-4</c:v>
                </c:pt>
                <c:pt idx="231">
                  <c:v>-2.9249642975854776E-4</c:v>
                </c:pt>
                <c:pt idx="232">
                  <c:v>-2.6050389806325227E-4</c:v>
                </c:pt>
                <c:pt idx="233">
                  <c:v>-2.283328300086843E-4</c:v>
                </c:pt>
                <c:pt idx="234">
                  <c:v>-1.9600527403790884E-4</c:v>
                </c:pt>
                <c:pt idx="235">
                  <c:v>-1.635433858429886E-4</c:v>
                </c:pt>
                <c:pt idx="236">
                  <c:v>-1.3096941318058484E-4</c:v>
                </c:pt>
                <c:pt idx="237">
                  <c:v>-9.8305680624457471E-5</c:v>
                </c:pt>
                <c:pt idx="238">
                  <c:v>-6.5574574265307337E-5</c:v>
                </c:pt>
                <c:pt idx="239">
                  <c:v>-3.2798526368479938E-5</c:v>
                </c:pt>
                <c:pt idx="240">
                  <c:v>-3.0701106508687374E-19</c:v>
                </c:pt>
              </c:numCache>
            </c:numRef>
          </c:yVal>
          <c:smooth val="0"/>
          <c:extLst>
            <c:ext xmlns:c16="http://schemas.microsoft.com/office/drawing/2014/chart" uri="{C3380CC4-5D6E-409C-BE32-E72D297353CC}">
              <c16:uniqueId val="{00000001-6FC2-4174-B3C3-093FF5AD7528}"/>
            </c:ext>
          </c:extLst>
        </c:ser>
        <c:dLbls>
          <c:showLegendKey val="0"/>
          <c:showVal val="0"/>
          <c:showCatName val="0"/>
          <c:showSerName val="0"/>
          <c:showPercent val="0"/>
          <c:showBubbleSize val="0"/>
        </c:dLbls>
        <c:axId val="321041968"/>
        <c:axId val="321031984"/>
      </c:scatterChart>
      <c:valAx>
        <c:axId val="321041968"/>
        <c:scaling>
          <c:orientation val="minMax"/>
          <c:max val="24"/>
          <c:min val="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031984"/>
        <c:crosses val="autoZero"/>
        <c:crossBetween val="midCat"/>
        <c:majorUnit val="4"/>
      </c:valAx>
      <c:valAx>
        <c:axId val="321031984"/>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2104196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Fatty Acid Fractions</a:t>
            </a:r>
          </a:p>
        </c:rich>
      </c:tx>
      <c:layout>
        <c:manualLayout>
          <c:xMode val="edge"/>
          <c:yMode val="edge"/>
          <c:x val="0.24194170175922747"/>
          <c:y val="9.696967845961756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9114997559978369"/>
          <c:y val="0.16264239319639356"/>
          <c:w val="0.73514818185415265"/>
          <c:h val="0.68644797204524499"/>
        </c:manualLayout>
      </c:layout>
      <c:barChart>
        <c:barDir val="col"/>
        <c:grouping val="stacked"/>
        <c:varyColors val="0"/>
        <c:ser>
          <c:idx val="0"/>
          <c:order val="0"/>
          <c:tx>
            <c:strRef>
              <c:f>Seed_Storage!$F$41</c:f>
              <c:strCache>
                <c:ptCount val="1"/>
                <c:pt idx="0">
                  <c:v>16:0</c:v>
                </c:pt>
              </c:strCache>
            </c:strRef>
          </c:tx>
          <c:spPr>
            <a:solidFill>
              <a:schemeClr val="accent1"/>
            </a:solidFill>
            <a:ln>
              <a:noFill/>
            </a:ln>
            <a:effectLst/>
          </c:spPr>
          <c:invertIfNegative val="0"/>
          <c:val>
            <c:numRef>
              <c:f>Seed_Storage!$G$41</c:f>
              <c:numCache>
                <c:formatCode>General</c:formatCode>
                <c:ptCount val="1"/>
                <c:pt idx="0">
                  <c:v>8.3000000000000004E-2</c:v>
                </c:pt>
              </c:numCache>
            </c:numRef>
          </c:val>
          <c:extLst>
            <c:ext xmlns:c16="http://schemas.microsoft.com/office/drawing/2014/chart" uri="{C3380CC4-5D6E-409C-BE32-E72D297353CC}">
              <c16:uniqueId val="{00000000-35EC-41DA-AEE2-60C7924AF835}"/>
            </c:ext>
          </c:extLst>
        </c:ser>
        <c:ser>
          <c:idx val="1"/>
          <c:order val="1"/>
          <c:tx>
            <c:strRef>
              <c:f>Seed_Storage!$F$42</c:f>
              <c:strCache>
                <c:ptCount val="1"/>
                <c:pt idx="0">
                  <c:v>18:0</c:v>
                </c:pt>
              </c:strCache>
            </c:strRef>
          </c:tx>
          <c:spPr>
            <a:solidFill>
              <a:schemeClr val="accent2"/>
            </a:solidFill>
            <a:ln>
              <a:noFill/>
            </a:ln>
            <a:effectLst/>
          </c:spPr>
          <c:invertIfNegative val="0"/>
          <c:val>
            <c:numRef>
              <c:f>Seed_Storage!$G$42</c:f>
              <c:numCache>
                <c:formatCode>General</c:formatCode>
                <c:ptCount val="1"/>
                <c:pt idx="0">
                  <c:v>4.7E-2</c:v>
                </c:pt>
              </c:numCache>
            </c:numRef>
          </c:val>
          <c:extLst>
            <c:ext xmlns:c16="http://schemas.microsoft.com/office/drawing/2014/chart" uri="{C3380CC4-5D6E-409C-BE32-E72D297353CC}">
              <c16:uniqueId val="{00000001-35EC-41DA-AEE2-60C7924AF835}"/>
            </c:ext>
          </c:extLst>
        </c:ser>
        <c:ser>
          <c:idx val="2"/>
          <c:order val="2"/>
          <c:tx>
            <c:strRef>
              <c:f>Seed_Storage!$F$43</c:f>
              <c:strCache>
                <c:ptCount val="1"/>
                <c:pt idx="0">
                  <c:v>18:1</c:v>
                </c:pt>
              </c:strCache>
            </c:strRef>
          </c:tx>
          <c:spPr>
            <a:solidFill>
              <a:schemeClr val="accent3"/>
            </a:solidFill>
            <a:ln>
              <a:noFill/>
            </a:ln>
            <a:effectLst/>
          </c:spPr>
          <c:invertIfNegative val="0"/>
          <c:val>
            <c:numRef>
              <c:f>Seed_Storage!$G$43</c:f>
              <c:numCache>
                <c:formatCode>General</c:formatCode>
                <c:ptCount val="1"/>
                <c:pt idx="0">
                  <c:v>0.13</c:v>
                </c:pt>
              </c:numCache>
            </c:numRef>
          </c:val>
          <c:extLst>
            <c:ext xmlns:c16="http://schemas.microsoft.com/office/drawing/2014/chart" uri="{C3380CC4-5D6E-409C-BE32-E72D297353CC}">
              <c16:uniqueId val="{00000002-35EC-41DA-AEE2-60C7924AF835}"/>
            </c:ext>
          </c:extLst>
        </c:ser>
        <c:ser>
          <c:idx val="3"/>
          <c:order val="3"/>
          <c:tx>
            <c:strRef>
              <c:f>Seed_Storage!$F$44</c:f>
              <c:strCache>
                <c:ptCount val="1"/>
                <c:pt idx="0">
                  <c:v>18:2</c:v>
                </c:pt>
              </c:strCache>
            </c:strRef>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3-35EC-41DA-AEE2-60C7924AF835}"/>
              </c:ext>
            </c:extLst>
          </c:dPt>
          <c:val>
            <c:numRef>
              <c:f>Seed_Storage!$G$44</c:f>
              <c:numCache>
                <c:formatCode>General</c:formatCode>
                <c:ptCount val="1"/>
                <c:pt idx="0">
                  <c:v>0.28000000000000003</c:v>
                </c:pt>
              </c:numCache>
            </c:numRef>
          </c:val>
          <c:extLst>
            <c:ext xmlns:c16="http://schemas.microsoft.com/office/drawing/2014/chart" uri="{C3380CC4-5D6E-409C-BE32-E72D297353CC}">
              <c16:uniqueId val="{00000004-35EC-41DA-AEE2-60C7924AF835}"/>
            </c:ext>
          </c:extLst>
        </c:ser>
        <c:ser>
          <c:idx val="4"/>
          <c:order val="4"/>
          <c:tx>
            <c:strRef>
              <c:f>Seed_Storage!$F$45</c:f>
              <c:strCache>
                <c:ptCount val="1"/>
                <c:pt idx="0">
                  <c:v>18:3</c:v>
                </c:pt>
              </c:strCache>
            </c:strRef>
          </c:tx>
          <c:spPr>
            <a:solidFill>
              <a:schemeClr val="accent5"/>
            </a:solidFill>
            <a:ln>
              <a:noFill/>
            </a:ln>
            <a:effectLst/>
          </c:spPr>
          <c:invertIfNegative val="0"/>
          <c:val>
            <c:numRef>
              <c:f>Seed_Storage!$G$45</c:f>
              <c:numCache>
                <c:formatCode>General</c:formatCode>
                <c:ptCount val="1"/>
                <c:pt idx="0">
                  <c:v>0.19500000000000001</c:v>
                </c:pt>
              </c:numCache>
            </c:numRef>
          </c:val>
          <c:extLst>
            <c:ext xmlns:c16="http://schemas.microsoft.com/office/drawing/2014/chart" uri="{C3380CC4-5D6E-409C-BE32-E72D297353CC}">
              <c16:uniqueId val="{00000005-35EC-41DA-AEE2-60C7924AF835}"/>
            </c:ext>
          </c:extLst>
        </c:ser>
        <c:ser>
          <c:idx val="5"/>
          <c:order val="5"/>
          <c:tx>
            <c:strRef>
              <c:f>Seed_Storage!$F$46</c:f>
              <c:strCache>
                <c:ptCount val="1"/>
                <c:pt idx="0">
                  <c:v>20:0</c:v>
                </c:pt>
              </c:strCache>
            </c:strRef>
          </c:tx>
          <c:spPr>
            <a:solidFill>
              <a:schemeClr val="accent6"/>
            </a:solidFill>
            <a:ln>
              <a:noFill/>
            </a:ln>
            <a:effectLst/>
          </c:spPr>
          <c:invertIfNegative val="0"/>
          <c:val>
            <c:numRef>
              <c:f>Seed_Storage!$G$46</c:f>
              <c:numCache>
                <c:formatCode>General</c:formatCode>
                <c:ptCount val="1"/>
                <c:pt idx="0">
                  <c:v>1.7999999999999999E-2</c:v>
                </c:pt>
              </c:numCache>
            </c:numRef>
          </c:val>
          <c:extLst>
            <c:ext xmlns:c16="http://schemas.microsoft.com/office/drawing/2014/chart" uri="{C3380CC4-5D6E-409C-BE32-E72D297353CC}">
              <c16:uniqueId val="{00000006-35EC-41DA-AEE2-60C7924AF835}"/>
            </c:ext>
          </c:extLst>
        </c:ser>
        <c:ser>
          <c:idx val="6"/>
          <c:order val="6"/>
          <c:tx>
            <c:strRef>
              <c:f>Seed_Storage!$F$47</c:f>
              <c:strCache>
                <c:ptCount val="1"/>
                <c:pt idx="0">
                  <c:v>20:1</c:v>
                </c:pt>
              </c:strCache>
            </c:strRef>
          </c:tx>
          <c:spPr>
            <a:solidFill>
              <a:schemeClr val="accent1">
                <a:lumMod val="60000"/>
              </a:schemeClr>
            </a:solidFill>
            <a:ln>
              <a:noFill/>
            </a:ln>
            <a:effectLst/>
          </c:spPr>
          <c:invertIfNegative val="0"/>
          <c:val>
            <c:numRef>
              <c:f>Seed_Storage!$G$47</c:f>
              <c:numCache>
                <c:formatCode>General</c:formatCode>
                <c:ptCount val="1"/>
                <c:pt idx="0">
                  <c:v>0.21299999999999999</c:v>
                </c:pt>
              </c:numCache>
            </c:numRef>
          </c:val>
          <c:extLst>
            <c:ext xmlns:c16="http://schemas.microsoft.com/office/drawing/2014/chart" uri="{C3380CC4-5D6E-409C-BE32-E72D297353CC}">
              <c16:uniqueId val="{00000007-35EC-41DA-AEE2-60C7924AF835}"/>
            </c:ext>
          </c:extLst>
        </c:ser>
        <c:ser>
          <c:idx val="7"/>
          <c:order val="7"/>
          <c:tx>
            <c:strRef>
              <c:f>Seed_Storage!$F$48</c:f>
              <c:strCache>
                <c:ptCount val="1"/>
                <c:pt idx="0">
                  <c:v>22:1</c:v>
                </c:pt>
              </c:strCache>
            </c:strRef>
          </c:tx>
          <c:spPr>
            <a:solidFill>
              <a:schemeClr val="accent2">
                <a:lumMod val="60000"/>
              </a:schemeClr>
            </a:solidFill>
            <a:ln>
              <a:noFill/>
            </a:ln>
            <a:effectLst/>
          </c:spPr>
          <c:invertIfNegative val="0"/>
          <c:val>
            <c:numRef>
              <c:f>Seed_Storage!$G$48</c:f>
              <c:numCache>
                <c:formatCode>General</c:formatCode>
                <c:ptCount val="1"/>
                <c:pt idx="0">
                  <c:v>3.3999999999999919E-2</c:v>
                </c:pt>
              </c:numCache>
            </c:numRef>
          </c:val>
          <c:extLst>
            <c:ext xmlns:c16="http://schemas.microsoft.com/office/drawing/2014/chart" uri="{C3380CC4-5D6E-409C-BE32-E72D297353CC}">
              <c16:uniqueId val="{00000008-35EC-41DA-AEE2-60C7924AF835}"/>
            </c:ext>
          </c:extLst>
        </c:ser>
        <c:dLbls>
          <c:showLegendKey val="0"/>
          <c:showVal val="0"/>
          <c:showCatName val="0"/>
          <c:showSerName val="0"/>
          <c:showPercent val="0"/>
          <c:showBubbleSize val="0"/>
        </c:dLbls>
        <c:gapWidth val="150"/>
        <c:overlap val="100"/>
        <c:axId val="1437382975"/>
        <c:axId val="1437380063"/>
      </c:barChart>
      <c:catAx>
        <c:axId val="1437382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7380063"/>
        <c:crosses val="autoZero"/>
        <c:auto val="1"/>
        <c:lblAlgn val="ctr"/>
        <c:lblOffset val="100"/>
        <c:noMultiLvlLbl val="0"/>
      </c:catAx>
      <c:valAx>
        <c:axId val="1437380063"/>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37382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r>
              <a:rPr lang="en-US" sz="2800"/>
              <a:t>Reaction Confidence Score</a:t>
            </a:r>
            <a:r>
              <a:rPr lang="en-US" sz="2800" baseline="0"/>
              <a:t> Distribution for Root Tissue Model</a:t>
            </a:r>
            <a:endParaRPr lang="en-US" sz="2800"/>
          </a:p>
        </c:rich>
      </c:tx>
      <c:overlay val="0"/>
      <c:spPr>
        <a:noFill/>
        <a:ln>
          <a:noFill/>
        </a:ln>
        <a:effectLst/>
      </c:spPr>
      <c:txPr>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spPr>
            <a:ln>
              <a:solidFill>
                <a:schemeClr val="tx1"/>
              </a:solidFill>
            </a:ln>
          </c:spPr>
          <c:dPt>
            <c:idx val="0"/>
            <c:bubble3D val="0"/>
            <c:spPr>
              <a:solidFill>
                <a:schemeClr val="accent2">
                  <a:lumMod val="60000"/>
                  <a:lumOff val="40000"/>
                </a:schemeClr>
              </a:solidFill>
              <a:ln w="19050">
                <a:solidFill>
                  <a:schemeClr val="tx1"/>
                </a:solidFill>
              </a:ln>
              <a:effectLst/>
            </c:spPr>
            <c:extLst>
              <c:ext xmlns:c16="http://schemas.microsoft.com/office/drawing/2014/chart" uri="{C3380CC4-5D6E-409C-BE32-E72D297353CC}">
                <c16:uniqueId val="{00000001-02CD-4001-ACAF-F3198450B253}"/>
              </c:ext>
            </c:extLst>
          </c:dPt>
          <c:dPt>
            <c:idx val="1"/>
            <c:bubble3D val="0"/>
            <c:spPr>
              <a:solidFill>
                <a:schemeClr val="accent5">
                  <a:lumMod val="60000"/>
                  <a:lumOff val="40000"/>
                </a:schemeClr>
              </a:solidFill>
              <a:ln w="19050">
                <a:solidFill>
                  <a:schemeClr val="tx1"/>
                </a:solidFill>
              </a:ln>
              <a:effectLst/>
            </c:spPr>
            <c:extLst>
              <c:ext xmlns:c16="http://schemas.microsoft.com/office/drawing/2014/chart" uri="{C3380CC4-5D6E-409C-BE32-E72D297353CC}">
                <c16:uniqueId val="{00000003-02CD-4001-ACAF-F3198450B253}"/>
              </c:ext>
            </c:extLst>
          </c:dPt>
          <c:dPt>
            <c:idx val="2"/>
            <c:bubble3D val="0"/>
            <c:spPr>
              <a:solidFill>
                <a:schemeClr val="accent4">
                  <a:lumMod val="60000"/>
                  <a:lumOff val="40000"/>
                </a:schemeClr>
              </a:solidFill>
              <a:ln w="19050">
                <a:solidFill>
                  <a:schemeClr val="tx1"/>
                </a:solidFill>
              </a:ln>
              <a:effectLst/>
            </c:spPr>
            <c:extLst>
              <c:ext xmlns:c16="http://schemas.microsoft.com/office/drawing/2014/chart" uri="{C3380CC4-5D6E-409C-BE32-E72D297353CC}">
                <c16:uniqueId val="{00000005-02CD-4001-ACAF-F3198450B253}"/>
              </c:ext>
            </c:extLst>
          </c:dPt>
          <c:dPt>
            <c:idx val="3"/>
            <c:bubble3D val="0"/>
            <c:spPr>
              <a:solidFill>
                <a:schemeClr val="accent6">
                  <a:lumMod val="60000"/>
                  <a:lumOff val="40000"/>
                </a:schemeClr>
              </a:solidFill>
              <a:ln w="19050">
                <a:solidFill>
                  <a:schemeClr val="tx1"/>
                </a:solidFill>
              </a:ln>
              <a:effectLst/>
            </c:spPr>
            <c:extLst>
              <c:ext xmlns:c16="http://schemas.microsoft.com/office/drawing/2014/chart" uri="{C3380CC4-5D6E-409C-BE32-E72D297353CC}">
                <c16:uniqueId val="{00000007-02CD-4001-ACAF-F3198450B253}"/>
              </c:ext>
            </c:extLst>
          </c:dPt>
          <c:dLbls>
            <c:dLbl>
              <c:idx val="0"/>
              <c:layout>
                <c:manualLayout>
                  <c:x val="0.10738537796471806"/>
                  <c:y val="2.8265951127830657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2CD-4001-ACAF-F3198450B253}"/>
                </c:ext>
              </c:extLst>
            </c:dLbl>
            <c:dLbl>
              <c:idx val="1"/>
              <c:layout>
                <c:manualLayout>
                  <c:x val="6.32732082426469E-2"/>
                  <c:y val="-3.028769169912751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2CD-4001-ACAF-F3198450B253}"/>
                </c:ext>
              </c:extLst>
            </c:dLbl>
            <c:dLbl>
              <c:idx val="2"/>
              <c:layout>
                <c:manualLayout>
                  <c:x val="-3.6591457720875797E-2"/>
                  <c:y val="-3.655470752307862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2CD-4001-ACAF-F3198450B253}"/>
                </c:ext>
              </c:extLst>
            </c:dLbl>
            <c:dLbl>
              <c:idx val="3"/>
              <c:layout>
                <c:manualLayout>
                  <c:x val="-2.8655234953646368E-2"/>
                  <c:y val="-1.371651135978412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2CD-4001-ACAF-F3198450B253}"/>
                </c:ext>
              </c:extLst>
            </c:dLbl>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GPR_Root!$K$3:$K$6</c:f>
              <c:numCache>
                <c:formatCode>General</c:formatCode>
                <c:ptCount val="4"/>
                <c:pt idx="0">
                  <c:v>16</c:v>
                </c:pt>
                <c:pt idx="1">
                  <c:v>98</c:v>
                </c:pt>
                <c:pt idx="2">
                  <c:v>0</c:v>
                </c:pt>
                <c:pt idx="3">
                  <c:v>34</c:v>
                </c:pt>
              </c:numCache>
            </c:numRef>
          </c:val>
          <c:extLst>
            <c:ext xmlns:c16="http://schemas.microsoft.com/office/drawing/2014/chart" uri="{C3380CC4-5D6E-409C-BE32-E72D297353CC}">
              <c16:uniqueId val="{00000008-02CD-4001-ACAF-F3198450B25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2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8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r>
              <a:rPr lang="en-US" sz="2800"/>
              <a:t>Reaction Confidence Score Distribution</a:t>
            </a:r>
            <a:r>
              <a:rPr lang="en-US" sz="2800" baseline="0"/>
              <a:t> for Seed Tissue Model</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spPr>
            <a:ln>
              <a:solidFill>
                <a:schemeClr val="tx1"/>
              </a:solidFill>
            </a:ln>
          </c:spPr>
          <c:dPt>
            <c:idx val="0"/>
            <c:bubble3D val="0"/>
            <c:spPr>
              <a:solidFill>
                <a:schemeClr val="accent2">
                  <a:lumMod val="60000"/>
                  <a:lumOff val="40000"/>
                </a:schemeClr>
              </a:solidFill>
              <a:ln w="19050">
                <a:solidFill>
                  <a:schemeClr val="tx1"/>
                </a:solidFill>
              </a:ln>
              <a:effectLst/>
            </c:spPr>
            <c:extLst>
              <c:ext xmlns:c16="http://schemas.microsoft.com/office/drawing/2014/chart" uri="{C3380CC4-5D6E-409C-BE32-E72D297353CC}">
                <c16:uniqueId val="{00000001-8B2A-4216-A42C-62DF10812463}"/>
              </c:ext>
            </c:extLst>
          </c:dPt>
          <c:dPt>
            <c:idx val="1"/>
            <c:bubble3D val="0"/>
            <c:spPr>
              <a:solidFill>
                <a:schemeClr val="accent5">
                  <a:lumMod val="60000"/>
                  <a:lumOff val="40000"/>
                </a:schemeClr>
              </a:solidFill>
              <a:ln w="19050">
                <a:solidFill>
                  <a:schemeClr val="tx1"/>
                </a:solidFill>
              </a:ln>
              <a:effectLst/>
            </c:spPr>
            <c:extLst>
              <c:ext xmlns:c16="http://schemas.microsoft.com/office/drawing/2014/chart" uri="{C3380CC4-5D6E-409C-BE32-E72D297353CC}">
                <c16:uniqueId val="{00000003-8B2A-4216-A42C-62DF10812463}"/>
              </c:ext>
            </c:extLst>
          </c:dPt>
          <c:dPt>
            <c:idx val="2"/>
            <c:bubble3D val="0"/>
            <c:spPr>
              <a:solidFill>
                <a:schemeClr val="accent4">
                  <a:lumMod val="60000"/>
                  <a:lumOff val="40000"/>
                </a:schemeClr>
              </a:solidFill>
              <a:ln w="19050">
                <a:solidFill>
                  <a:schemeClr val="tx1"/>
                </a:solidFill>
              </a:ln>
              <a:effectLst/>
            </c:spPr>
            <c:extLst>
              <c:ext xmlns:c16="http://schemas.microsoft.com/office/drawing/2014/chart" uri="{C3380CC4-5D6E-409C-BE32-E72D297353CC}">
                <c16:uniqueId val="{00000005-8B2A-4216-A42C-62DF10812463}"/>
              </c:ext>
            </c:extLst>
          </c:dPt>
          <c:dPt>
            <c:idx val="3"/>
            <c:bubble3D val="0"/>
            <c:spPr>
              <a:solidFill>
                <a:schemeClr val="accent6">
                  <a:lumMod val="60000"/>
                  <a:lumOff val="40000"/>
                </a:schemeClr>
              </a:solidFill>
              <a:ln w="19050">
                <a:solidFill>
                  <a:schemeClr val="tx1"/>
                </a:solidFill>
              </a:ln>
              <a:effectLst/>
            </c:spPr>
            <c:extLst>
              <c:ext xmlns:c16="http://schemas.microsoft.com/office/drawing/2014/chart" uri="{C3380CC4-5D6E-409C-BE32-E72D297353CC}">
                <c16:uniqueId val="{00000007-8B2A-4216-A42C-62DF10812463}"/>
              </c:ext>
            </c:extLst>
          </c:dPt>
          <c:dLbls>
            <c:dLbl>
              <c:idx val="0"/>
              <c:layout>
                <c:manualLayout>
                  <c:x val="3.3119709826358673E-2"/>
                  <c:y val="7.7539614890797639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A-4216-A42C-62DF10812463}"/>
                </c:ext>
              </c:extLst>
            </c:dLbl>
            <c:dLbl>
              <c:idx val="1"/>
              <c:layout>
                <c:manualLayout>
                  <c:x val="0.2687181621632086"/>
                  <c:y val="-3.029495124898600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B2A-4216-A42C-62DF10812463}"/>
                </c:ext>
              </c:extLst>
            </c:dLbl>
            <c:dLbl>
              <c:idx val="2"/>
              <c:layout>
                <c:manualLayout>
                  <c:x val="-4.9162371757699379E-2"/>
                  <c:y val="-7.1364500750923047E-3"/>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B2A-4216-A42C-62DF10812463}"/>
                </c:ext>
              </c:extLst>
            </c:dLbl>
            <c:dLbl>
              <c:idx val="3"/>
              <c:layout>
                <c:manualLayout>
                  <c:x val="-2.1646319196285187E-2"/>
                  <c:y val="1.693148089918584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B2A-4216-A42C-62DF10812463}"/>
                </c:ext>
              </c:extLst>
            </c:dLbl>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GPR_Seed!$K$3:$K$6</c:f>
              <c:numCache>
                <c:formatCode>General</c:formatCode>
                <c:ptCount val="4"/>
                <c:pt idx="0">
                  <c:v>84</c:v>
                </c:pt>
                <c:pt idx="1">
                  <c:v>270</c:v>
                </c:pt>
                <c:pt idx="2">
                  <c:v>0</c:v>
                </c:pt>
                <c:pt idx="3">
                  <c:v>61</c:v>
                </c:pt>
              </c:numCache>
            </c:numRef>
          </c:val>
          <c:extLst>
            <c:ext xmlns:c16="http://schemas.microsoft.com/office/drawing/2014/chart" uri="{C3380CC4-5D6E-409C-BE32-E72D297353CC}">
              <c16:uniqueId val="{00000008-8B2A-4216-A42C-62DF1081246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2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8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r>
              <a:rPr lang="en-US" sz="2800"/>
              <a:t>Reaction Confidence Score Distribution</a:t>
            </a:r>
            <a:r>
              <a:rPr lang="en-US" sz="2800" baseline="0"/>
              <a:t> for Stem Tissue Model</a:t>
            </a:r>
            <a:endParaRPr lang="en-US" sz="2800"/>
          </a:p>
        </c:rich>
      </c:tx>
      <c:layout>
        <c:manualLayout>
          <c:xMode val="edge"/>
          <c:yMode val="edge"/>
          <c:x val="0.15321275616561791"/>
          <c:y val="0"/>
        </c:manualLayout>
      </c:layout>
      <c:overlay val="0"/>
      <c:spPr>
        <a:noFill/>
        <a:ln>
          <a:noFill/>
        </a:ln>
        <a:effectLst/>
      </c:spPr>
      <c:txPr>
        <a:bodyPr rot="0" spcFirstLastPara="1" vertOverflow="ellipsis" vert="horz" wrap="square" anchor="ctr" anchorCtr="1"/>
        <a:lstStyle/>
        <a:p>
          <a:pPr>
            <a:defRPr sz="3360" b="0" i="0" u="none" strike="noStrike" kern="1200" spc="0" baseline="0">
              <a:solidFill>
                <a:schemeClr val="tx1"/>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lumMod val="60000"/>
                  <a:lumOff val="40000"/>
                </a:schemeClr>
              </a:solidFill>
              <a:ln w="19050">
                <a:solidFill>
                  <a:schemeClr val="tx1"/>
                </a:solidFill>
              </a:ln>
              <a:effectLst/>
            </c:spPr>
            <c:extLst>
              <c:ext xmlns:c16="http://schemas.microsoft.com/office/drawing/2014/chart" uri="{C3380CC4-5D6E-409C-BE32-E72D297353CC}">
                <c16:uniqueId val="{00000001-047A-4114-81B2-30F44EC6E849}"/>
              </c:ext>
            </c:extLst>
          </c:dPt>
          <c:dPt>
            <c:idx val="1"/>
            <c:bubble3D val="0"/>
            <c:spPr>
              <a:solidFill>
                <a:schemeClr val="accent5">
                  <a:lumMod val="60000"/>
                  <a:lumOff val="40000"/>
                </a:schemeClr>
              </a:solidFill>
              <a:ln w="19050">
                <a:solidFill>
                  <a:schemeClr val="tx1"/>
                </a:solidFill>
              </a:ln>
              <a:effectLst/>
            </c:spPr>
            <c:extLst>
              <c:ext xmlns:c16="http://schemas.microsoft.com/office/drawing/2014/chart" uri="{C3380CC4-5D6E-409C-BE32-E72D297353CC}">
                <c16:uniqueId val="{00000003-047A-4114-81B2-30F44EC6E849}"/>
              </c:ext>
            </c:extLst>
          </c:dPt>
          <c:dPt>
            <c:idx val="2"/>
            <c:bubble3D val="0"/>
            <c:spPr>
              <a:solidFill>
                <a:schemeClr val="accent4">
                  <a:lumMod val="60000"/>
                  <a:lumOff val="40000"/>
                </a:schemeClr>
              </a:solidFill>
              <a:ln w="19050">
                <a:solidFill>
                  <a:schemeClr val="tx1"/>
                </a:solidFill>
              </a:ln>
              <a:effectLst/>
            </c:spPr>
            <c:extLst>
              <c:ext xmlns:c16="http://schemas.microsoft.com/office/drawing/2014/chart" uri="{C3380CC4-5D6E-409C-BE32-E72D297353CC}">
                <c16:uniqueId val="{00000005-047A-4114-81B2-30F44EC6E849}"/>
              </c:ext>
            </c:extLst>
          </c:dPt>
          <c:dPt>
            <c:idx val="3"/>
            <c:bubble3D val="0"/>
            <c:spPr>
              <a:solidFill>
                <a:schemeClr val="accent6">
                  <a:lumMod val="60000"/>
                  <a:lumOff val="40000"/>
                </a:schemeClr>
              </a:solidFill>
              <a:ln w="19050">
                <a:solidFill>
                  <a:schemeClr val="tx1"/>
                </a:solidFill>
              </a:ln>
              <a:effectLst/>
            </c:spPr>
            <c:extLst>
              <c:ext xmlns:c16="http://schemas.microsoft.com/office/drawing/2014/chart" uri="{C3380CC4-5D6E-409C-BE32-E72D297353CC}">
                <c16:uniqueId val="{00000007-047A-4114-81B2-30F44EC6E849}"/>
              </c:ext>
            </c:extLst>
          </c:dPt>
          <c:dLbls>
            <c:dLbl>
              <c:idx val="0"/>
              <c:layout>
                <c:manualLayout>
                  <c:x val="5.646357034308528E-2"/>
                  <c:y val="1.19888157293605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47A-4114-81B2-30F44EC6E849}"/>
                </c:ext>
              </c:extLst>
            </c:dLbl>
            <c:dLbl>
              <c:idx val="1"/>
              <c:layout>
                <c:manualLayout>
                  <c:x val="3.6710582239183824E-2"/>
                  <c:y val="-2.538853457827981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47A-4114-81B2-30F44EC6E849}"/>
                </c:ext>
              </c:extLst>
            </c:dLbl>
            <c:dLbl>
              <c:idx val="2"/>
              <c:layout>
                <c:manualLayout>
                  <c:x val="-3.8026993469861131E-2"/>
                  <c:y val="-2.253498409141313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47A-4114-81B2-30F44EC6E849}"/>
                </c:ext>
              </c:extLst>
            </c:dLbl>
            <c:dLbl>
              <c:idx val="3"/>
              <c:layout>
                <c:manualLayout>
                  <c:x val="1.292476481028631E-2"/>
                  <c:y val="-1.477587488648214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7A-4114-81B2-30F44EC6E849}"/>
                </c:ext>
              </c:extLst>
            </c:dLbl>
            <c:spPr>
              <a:noFill/>
              <a:ln>
                <a:noFill/>
              </a:ln>
              <a:effectLst/>
            </c:spPr>
            <c:txPr>
              <a:bodyPr rot="0" spcFirstLastPara="1" vertOverflow="ellipsis" vert="horz" wrap="square" anchor="ctr" anchorCtr="1"/>
              <a:lstStyle/>
              <a:p>
                <a:pPr>
                  <a:defRPr sz="28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GPR_Stem!$K$3:$K$6</c:f>
              <c:numCache>
                <c:formatCode>General</c:formatCode>
                <c:ptCount val="4"/>
                <c:pt idx="0">
                  <c:v>16</c:v>
                </c:pt>
                <c:pt idx="1">
                  <c:v>118</c:v>
                </c:pt>
                <c:pt idx="2">
                  <c:v>0</c:v>
                </c:pt>
                <c:pt idx="3">
                  <c:v>32</c:v>
                </c:pt>
              </c:numCache>
            </c:numRef>
          </c:val>
          <c:extLst>
            <c:ext xmlns:c16="http://schemas.microsoft.com/office/drawing/2014/chart" uri="{C3380CC4-5D6E-409C-BE32-E72D297353CC}">
              <c16:uniqueId val="{00000008-047A-4114-81B2-30F44EC6E84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2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800">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r>
              <a:rPr lang="en-US" sz="1800"/>
              <a:t>Tissue-Specific Reaction Count for various KEGG Pathways by Tissue Model in P-ath773</a:t>
            </a:r>
          </a:p>
        </c:rich>
      </c:tx>
      <c:layout>
        <c:manualLayout>
          <c:xMode val="edge"/>
          <c:yMode val="edge"/>
          <c:x val="9.7534558180227465E-2"/>
          <c:y val="0"/>
        </c:manualLayout>
      </c:layout>
      <c:overlay val="1"/>
      <c:spPr>
        <a:noFill/>
        <a:ln>
          <a:noFill/>
        </a:ln>
        <a:effectLst/>
      </c:spPr>
      <c:txPr>
        <a:bodyPr rot="0" spcFirstLastPara="1" vertOverflow="ellipsis" vert="horz" wrap="square" anchor="ctr" anchorCtr="1"/>
        <a:lstStyle/>
        <a:p>
          <a:pPr>
            <a:defRPr sz="132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46473556430446195"/>
          <c:y val="6.8884423929767402E-2"/>
          <c:w val="0.4864866579177603"/>
          <c:h val="0.88189128427912034"/>
        </c:manualLayout>
      </c:layout>
      <c:barChart>
        <c:barDir val="bar"/>
        <c:grouping val="clustered"/>
        <c:varyColors val="0"/>
        <c:ser>
          <c:idx val="0"/>
          <c:order val="0"/>
          <c:tx>
            <c:strRef>
              <c:f>All_Paths_Reactions!$B$1</c:f>
              <c:strCache>
                <c:ptCount val="1"/>
                <c:pt idx="0">
                  <c:v>leaf</c:v>
                </c:pt>
              </c:strCache>
            </c:strRef>
          </c:tx>
          <c:spPr>
            <a:solidFill>
              <a:srgbClr val="57B947"/>
            </a:solidFill>
            <a:ln w="15875">
              <a:solidFill>
                <a:schemeClr val="tx1"/>
              </a:solidFill>
            </a:ln>
            <a:effectLst/>
          </c:spPr>
          <c:invertIfNegative val="0"/>
          <c:dLbls>
            <c:dLbl>
              <c:idx val="2"/>
              <c:layout>
                <c:manualLayout>
                  <c:x val="-5.8181656351257618E-2"/>
                  <c:y val="0"/>
                </c:manualLayout>
              </c:layout>
              <c:tx>
                <c:rich>
                  <a:bodyPr/>
                  <a:lstStyle/>
                  <a:p>
                    <a:fld id="{2277086B-4663-4458-B7A8-C788D62F7A92}" type="VALUE">
                      <a:rPr lang="en-US">
                        <a:solidFill>
                          <a:schemeClr val="bg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68F0-459E-9FAC-B7E736E94D71}"/>
                </c:ext>
              </c:extLst>
            </c:dLbl>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All_Paths_Reactions!$A$2:$A$27</c:f>
              <c:strCache>
                <c:ptCount val="26"/>
                <c:pt idx="0">
                  <c:v>Transport Reactions</c:v>
                </c:pt>
                <c:pt idx="1">
                  <c:v>Exchange Reactions</c:v>
                </c:pt>
                <c:pt idx="2">
                  <c:v>Glycolysis / Gluconeogenesis</c:v>
                </c:pt>
                <c:pt idx="3">
                  <c:v>Fatty acid elongation</c:v>
                </c:pt>
                <c:pt idx="4">
                  <c:v>Fatty acid degradation</c:v>
                </c:pt>
                <c:pt idx="5">
                  <c:v>Citrate cycle (TCA cycle)</c:v>
                </c:pt>
                <c:pt idx="6">
                  <c:v>Starch and sucrose metabolism</c:v>
                </c:pt>
                <c:pt idx="7">
                  <c:v>Tryptophan metabolism</c:v>
                </c:pt>
                <c:pt idx="8">
                  <c:v>Pentose phosphate pathway</c:v>
                </c:pt>
                <c:pt idx="9">
                  <c:v>Lysine degradation</c:v>
                </c:pt>
                <c:pt idx="10">
                  <c:v>Phenylalanine, tyrosine, and tryptophan biosynthesis</c:v>
                </c:pt>
                <c:pt idx="11">
                  <c:v>Valine, leucine, and isoleucine biosynthesis</c:v>
                </c:pt>
                <c:pt idx="12">
                  <c:v>Cysteine and methionine metabolism</c:v>
                </c:pt>
                <c:pt idx="13">
                  <c:v>Fructose and mannose metabolism</c:v>
                </c:pt>
                <c:pt idx="14">
                  <c:v>Purine metabolism</c:v>
                </c:pt>
                <c:pt idx="15">
                  <c:v>Glycine, serine, and threonine metabolism</c:v>
                </c:pt>
                <c:pt idx="16">
                  <c:v>Alanine, aspartate, and glutamate metabolism</c:v>
                </c:pt>
                <c:pt idx="17">
                  <c:v>Histidine metabolism</c:v>
                </c:pt>
                <c:pt idx="18">
                  <c:v>Phenylalanine metabolism</c:v>
                </c:pt>
                <c:pt idx="19">
                  <c:v>Pyrimidine metabolism</c:v>
                </c:pt>
                <c:pt idx="20">
                  <c:v>Amino sugar and nucleotide sugar metabolism</c:v>
                </c:pt>
                <c:pt idx="21">
                  <c:v>Lysine biosynthesis</c:v>
                </c:pt>
                <c:pt idx="22">
                  <c:v>Galactose metabolism</c:v>
                </c:pt>
                <c:pt idx="23">
                  <c:v>Arginine and proline metabolism</c:v>
                </c:pt>
                <c:pt idx="24">
                  <c:v>Oxidative phosphorylation</c:v>
                </c:pt>
                <c:pt idx="25">
                  <c:v>Photosynthesis ETC</c:v>
                </c:pt>
              </c:strCache>
            </c:strRef>
          </c:cat>
          <c:val>
            <c:numRef>
              <c:f>All_Paths_Reactions!$B$2:$B$27</c:f>
              <c:numCache>
                <c:formatCode>General</c:formatCode>
                <c:ptCount val="26"/>
                <c:pt idx="0">
                  <c:v>134</c:v>
                </c:pt>
                <c:pt idx="1">
                  <c:v>52</c:v>
                </c:pt>
                <c:pt idx="2">
                  <c:v>37</c:v>
                </c:pt>
                <c:pt idx="3">
                  <c:v>34</c:v>
                </c:pt>
                <c:pt idx="4">
                  <c:v>30</c:v>
                </c:pt>
                <c:pt idx="5">
                  <c:v>29</c:v>
                </c:pt>
                <c:pt idx="6">
                  <c:v>27</c:v>
                </c:pt>
                <c:pt idx="7">
                  <c:v>25</c:v>
                </c:pt>
                <c:pt idx="8">
                  <c:v>24</c:v>
                </c:pt>
                <c:pt idx="9">
                  <c:v>24</c:v>
                </c:pt>
                <c:pt idx="10">
                  <c:v>22</c:v>
                </c:pt>
                <c:pt idx="11">
                  <c:v>21</c:v>
                </c:pt>
                <c:pt idx="12">
                  <c:v>19</c:v>
                </c:pt>
                <c:pt idx="13">
                  <c:v>18</c:v>
                </c:pt>
                <c:pt idx="14">
                  <c:v>18</c:v>
                </c:pt>
                <c:pt idx="15">
                  <c:v>18</c:v>
                </c:pt>
                <c:pt idx="16">
                  <c:v>17</c:v>
                </c:pt>
                <c:pt idx="17">
                  <c:v>13</c:v>
                </c:pt>
                <c:pt idx="18">
                  <c:v>13</c:v>
                </c:pt>
                <c:pt idx="19">
                  <c:v>12</c:v>
                </c:pt>
                <c:pt idx="20">
                  <c:v>12</c:v>
                </c:pt>
                <c:pt idx="21">
                  <c:v>11</c:v>
                </c:pt>
                <c:pt idx="22">
                  <c:v>10</c:v>
                </c:pt>
                <c:pt idx="23">
                  <c:v>8</c:v>
                </c:pt>
                <c:pt idx="24">
                  <c:v>5</c:v>
                </c:pt>
                <c:pt idx="25">
                  <c:v>5</c:v>
                </c:pt>
              </c:numCache>
            </c:numRef>
          </c:val>
          <c:extLst>
            <c:ext xmlns:c16="http://schemas.microsoft.com/office/drawing/2014/chart" uri="{C3380CC4-5D6E-409C-BE32-E72D297353CC}">
              <c16:uniqueId val="{00000000-90A8-45D1-AFEE-381E4747B32D}"/>
            </c:ext>
          </c:extLst>
        </c:ser>
        <c:ser>
          <c:idx val="1"/>
          <c:order val="1"/>
          <c:tx>
            <c:strRef>
              <c:f>All_Paths_Reactions!$C$1</c:f>
              <c:strCache>
                <c:ptCount val="1"/>
                <c:pt idx="0">
                  <c:v>root</c:v>
                </c:pt>
              </c:strCache>
            </c:strRef>
          </c:tx>
          <c:spPr>
            <a:solidFill>
              <a:srgbClr val="C49A6C"/>
            </a:solidFill>
            <a:ln w="15875">
              <a:solidFill>
                <a:schemeClr val="tx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All_Paths_Reactions!$A$2:$A$27</c:f>
              <c:strCache>
                <c:ptCount val="26"/>
                <c:pt idx="0">
                  <c:v>Transport Reactions</c:v>
                </c:pt>
                <c:pt idx="1">
                  <c:v>Exchange Reactions</c:v>
                </c:pt>
                <c:pt idx="2">
                  <c:v>Glycolysis / Gluconeogenesis</c:v>
                </c:pt>
                <c:pt idx="3">
                  <c:v>Fatty acid elongation</c:v>
                </c:pt>
                <c:pt idx="4">
                  <c:v>Fatty acid degradation</c:v>
                </c:pt>
                <c:pt idx="5">
                  <c:v>Citrate cycle (TCA cycle)</c:v>
                </c:pt>
                <c:pt idx="6">
                  <c:v>Starch and sucrose metabolism</c:v>
                </c:pt>
                <c:pt idx="7">
                  <c:v>Tryptophan metabolism</c:v>
                </c:pt>
                <c:pt idx="8">
                  <c:v>Pentose phosphate pathway</c:v>
                </c:pt>
                <c:pt idx="9">
                  <c:v>Lysine degradation</c:v>
                </c:pt>
                <c:pt idx="10">
                  <c:v>Phenylalanine, tyrosine, and tryptophan biosynthesis</c:v>
                </c:pt>
                <c:pt idx="11">
                  <c:v>Valine, leucine, and isoleucine biosynthesis</c:v>
                </c:pt>
                <c:pt idx="12">
                  <c:v>Cysteine and methionine metabolism</c:v>
                </c:pt>
                <c:pt idx="13">
                  <c:v>Fructose and mannose metabolism</c:v>
                </c:pt>
                <c:pt idx="14">
                  <c:v>Purine metabolism</c:v>
                </c:pt>
                <c:pt idx="15">
                  <c:v>Glycine, serine, and threonine metabolism</c:v>
                </c:pt>
                <c:pt idx="16">
                  <c:v>Alanine, aspartate, and glutamate metabolism</c:v>
                </c:pt>
                <c:pt idx="17">
                  <c:v>Histidine metabolism</c:v>
                </c:pt>
                <c:pt idx="18">
                  <c:v>Phenylalanine metabolism</c:v>
                </c:pt>
                <c:pt idx="19">
                  <c:v>Pyrimidine metabolism</c:v>
                </c:pt>
                <c:pt idx="20">
                  <c:v>Amino sugar and nucleotide sugar metabolism</c:v>
                </c:pt>
                <c:pt idx="21">
                  <c:v>Lysine biosynthesis</c:v>
                </c:pt>
                <c:pt idx="22">
                  <c:v>Galactose metabolism</c:v>
                </c:pt>
                <c:pt idx="23">
                  <c:v>Arginine and proline metabolism</c:v>
                </c:pt>
                <c:pt idx="24">
                  <c:v>Oxidative phosphorylation</c:v>
                </c:pt>
                <c:pt idx="25">
                  <c:v>Photosynthesis ETC</c:v>
                </c:pt>
              </c:strCache>
            </c:strRef>
          </c:cat>
          <c:val>
            <c:numRef>
              <c:f>All_Paths_Reactions!$C$2:$C$27</c:f>
              <c:numCache>
                <c:formatCode>General</c:formatCode>
                <c:ptCount val="26"/>
                <c:pt idx="0">
                  <c:v>32</c:v>
                </c:pt>
                <c:pt idx="1">
                  <c:v>15</c:v>
                </c:pt>
                <c:pt idx="2">
                  <c:v>23</c:v>
                </c:pt>
                <c:pt idx="3">
                  <c:v>0</c:v>
                </c:pt>
                <c:pt idx="4">
                  <c:v>1</c:v>
                </c:pt>
                <c:pt idx="5">
                  <c:v>25</c:v>
                </c:pt>
                <c:pt idx="6">
                  <c:v>14</c:v>
                </c:pt>
                <c:pt idx="7">
                  <c:v>5</c:v>
                </c:pt>
                <c:pt idx="8">
                  <c:v>7</c:v>
                </c:pt>
                <c:pt idx="9">
                  <c:v>3</c:v>
                </c:pt>
                <c:pt idx="10">
                  <c:v>2</c:v>
                </c:pt>
                <c:pt idx="11">
                  <c:v>1</c:v>
                </c:pt>
                <c:pt idx="12">
                  <c:v>3</c:v>
                </c:pt>
                <c:pt idx="13">
                  <c:v>8</c:v>
                </c:pt>
                <c:pt idx="14">
                  <c:v>8</c:v>
                </c:pt>
                <c:pt idx="15">
                  <c:v>3</c:v>
                </c:pt>
                <c:pt idx="16">
                  <c:v>3</c:v>
                </c:pt>
                <c:pt idx="17">
                  <c:v>1</c:v>
                </c:pt>
                <c:pt idx="18">
                  <c:v>1</c:v>
                </c:pt>
                <c:pt idx="19">
                  <c:v>6</c:v>
                </c:pt>
                <c:pt idx="20">
                  <c:v>8</c:v>
                </c:pt>
                <c:pt idx="21">
                  <c:v>1</c:v>
                </c:pt>
                <c:pt idx="22">
                  <c:v>6</c:v>
                </c:pt>
                <c:pt idx="23">
                  <c:v>1</c:v>
                </c:pt>
                <c:pt idx="24">
                  <c:v>5</c:v>
                </c:pt>
                <c:pt idx="25">
                  <c:v>0</c:v>
                </c:pt>
              </c:numCache>
            </c:numRef>
          </c:val>
          <c:extLst>
            <c:ext xmlns:c16="http://schemas.microsoft.com/office/drawing/2014/chart" uri="{C3380CC4-5D6E-409C-BE32-E72D297353CC}">
              <c16:uniqueId val="{00000001-90A8-45D1-AFEE-381E4747B32D}"/>
            </c:ext>
          </c:extLst>
        </c:ser>
        <c:ser>
          <c:idx val="2"/>
          <c:order val="2"/>
          <c:tx>
            <c:strRef>
              <c:f>All_Paths_Reactions!$D$1</c:f>
              <c:strCache>
                <c:ptCount val="1"/>
                <c:pt idx="0">
                  <c:v>seed</c:v>
                </c:pt>
              </c:strCache>
            </c:strRef>
          </c:tx>
          <c:spPr>
            <a:solidFill>
              <a:srgbClr val="594A42"/>
            </a:solidFill>
            <a:ln w="15875">
              <a:solidFill>
                <a:schemeClr val="tx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All_Paths_Reactions!$A$2:$A$27</c:f>
              <c:strCache>
                <c:ptCount val="26"/>
                <c:pt idx="0">
                  <c:v>Transport Reactions</c:v>
                </c:pt>
                <c:pt idx="1">
                  <c:v>Exchange Reactions</c:v>
                </c:pt>
                <c:pt idx="2">
                  <c:v>Glycolysis / Gluconeogenesis</c:v>
                </c:pt>
                <c:pt idx="3">
                  <c:v>Fatty acid elongation</c:v>
                </c:pt>
                <c:pt idx="4">
                  <c:v>Fatty acid degradation</c:v>
                </c:pt>
                <c:pt idx="5">
                  <c:v>Citrate cycle (TCA cycle)</c:v>
                </c:pt>
                <c:pt idx="6">
                  <c:v>Starch and sucrose metabolism</c:v>
                </c:pt>
                <c:pt idx="7">
                  <c:v>Tryptophan metabolism</c:v>
                </c:pt>
                <c:pt idx="8">
                  <c:v>Pentose phosphate pathway</c:v>
                </c:pt>
                <c:pt idx="9">
                  <c:v>Lysine degradation</c:v>
                </c:pt>
                <c:pt idx="10">
                  <c:v>Phenylalanine, tyrosine, and tryptophan biosynthesis</c:v>
                </c:pt>
                <c:pt idx="11">
                  <c:v>Valine, leucine, and isoleucine biosynthesis</c:v>
                </c:pt>
                <c:pt idx="12">
                  <c:v>Cysteine and methionine metabolism</c:v>
                </c:pt>
                <c:pt idx="13">
                  <c:v>Fructose and mannose metabolism</c:v>
                </c:pt>
                <c:pt idx="14">
                  <c:v>Purine metabolism</c:v>
                </c:pt>
                <c:pt idx="15">
                  <c:v>Glycine, serine, and threonine metabolism</c:v>
                </c:pt>
                <c:pt idx="16">
                  <c:v>Alanine, aspartate, and glutamate metabolism</c:v>
                </c:pt>
                <c:pt idx="17">
                  <c:v>Histidine metabolism</c:v>
                </c:pt>
                <c:pt idx="18">
                  <c:v>Phenylalanine metabolism</c:v>
                </c:pt>
                <c:pt idx="19">
                  <c:v>Pyrimidine metabolism</c:v>
                </c:pt>
                <c:pt idx="20">
                  <c:v>Amino sugar and nucleotide sugar metabolism</c:v>
                </c:pt>
                <c:pt idx="21">
                  <c:v>Lysine biosynthesis</c:v>
                </c:pt>
                <c:pt idx="22">
                  <c:v>Galactose metabolism</c:v>
                </c:pt>
                <c:pt idx="23">
                  <c:v>Arginine and proline metabolism</c:v>
                </c:pt>
                <c:pt idx="24">
                  <c:v>Oxidative phosphorylation</c:v>
                </c:pt>
                <c:pt idx="25">
                  <c:v>Photosynthesis ETC</c:v>
                </c:pt>
              </c:strCache>
            </c:strRef>
          </c:cat>
          <c:val>
            <c:numRef>
              <c:f>All_Paths_Reactions!$D$2:$D$27</c:f>
              <c:numCache>
                <c:formatCode>General</c:formatCode>
                <c:ptCount val="26"/>
                <c:pt idx="0">
                  <c:v>98</c:v>
                </c:pt>
                <c:pt idx="1">
                  <c:v>31</c:v>
                </c:pt>
                <c:pt idx="2">
                  <c:v>26</c:v>
                </c:pt>
                <c:pt idx="3">
                  <c:v>0</c:v>
                </c:pt>
                <c:pt idx="4">
                  <c:v>2</c:v>
                </c:pt>
                <c:pt idx="5">
                  <c:v>25</c:v>
                </c:pt>
                <c:pt idx="6">
                  <c:v>16</c:v>
                </c:pt>
                <c:pt idx="7">
                  <c:v>4</c:v>
                </c:pt>
                <c:pt idx="8">
                  <c:v>17</c:v>
                </c:pt>
                <c:pt idx="9">
                  <c:v>3</c:v>
                </c:pt>
                <c:pt idx="10">
                  <c:v>1</c:v>
                </c:pt>
                <c:pt idx="11">
                  <c:v>4</c:v>
                </c:pt>
                <c:pt idx="12">
                  <c:v>3</c:v>
                </c:pt>
                <c:pt idx="13">
                  <c:v>11</c:v>
                </c:pt>
                <c:pt idx="14">
                  <c:v>7</c:v>
                </c:pt>
                <c:pt idx="15">
                  <c:v>4</c:v>
                </c:pt>
                <c:pt idx="16">
                  <c:v>1</c:v>
                </c:pt>
                <c:pt idx="17">
                  <c:v>2</c:v>
                </c:pt>
                <c:pt idx="18">
                  <c:v>1</c:v>
                </c:pt>
                <c:pt idx="19">
                  <c:v>5</c:v>
                </c:pt>
                <c:pt idx="20">
                  <c:v>11</c:v>
                </c:pt>
                <c:pt idx="21">
                  <c:v>1</c:v>
                </c:pt>
                <c:pt idx="22">
                  <c:v>8</c:v>
                </c:pt>
                <c:pt idx="23">
                  <c:v>1</c:v>
                </c:pt>
                <c:pt idx="24">
                  <c:v>5</c:v>
                </c:pt>
                <c:pt idx="25">
                  <c:v>0</c:v>
                </c:pt>
              </c:numCache>
            </c:numRef>
          </c:val>
          <c:extLst>
            <c:ext xmlns:c16="http://schemas.microsoft.com/office/drawing/2014/chart" uri="{C3380CC4-5D6E-409C-BE32-E72D297353CC}">
              <c16:uniqueId val="{00000002-90A8-45D1-AFEE-381E4747B32D}"/>
            </c:ext>
          </c:extLst>
        </c:ser>
        <c:ser>
          <c:idx val="3"/>
          <c:order val="3"/>
          <c:tx>
            <c:strRef>
              <c:f>All_Paths_Reactions!$E$1</c:f>
              <c:strCache>
                <c:ptCount val="1"/>
                <c:pt idx="0">
                  <c:v>stem</c:v>
                </c:pt>
              </c:strCache>
            </c:strRef>
          </c:tx>
          <c:spPr>
            <a:solidFill>
              <a:srgbClr val="63844C"/>
            </a:solidFill>
            <a:ln w="15875">
              <a:solidFill>
                <a:schemeClr val="tx1"/>
              </a:solid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All_Paths_Reactions!$A$2:$A$27</c:f>
              <c:strCache>
                <c:ptCount val="26"/>
                <c:pt idx="0">
                  <c:v>Transport Reactions</c:v>
                </c:pt>
                <c:pt idx="1">
                  <c:v>Exchange Reactions</c:v>
                </c:pt>
                <c:pt idx="2">
                  <c:v>Glycolysis / Gluconeogenesis</c:v>
                </c:pt>
                <c:pt idx="3">
                  <c:v>Fatty acid elongation</c:v>
                </c:pt>
                <c:pt idx="4">
                  <c:v>Fatty acid degradation</c:v>
                </c:pt>
                <c:pt idx="5">
                  <c:v>Citrate cycle (TCA cycle)</c:v>
                </c:pt>
                <c:pt idx="6">
                  <c:v>Starch and sucrose metabolism</c:v>
                </c:pt>
                <c:pt idx="7">
                  <c:v>Tryptophan metabolism</c:v>
                </c:pt>
                <c:pt idx="8">
                  <c:v>Pentose phosphate pathway</c:v>
                </c:pt>
                <c:pt idx="9">
                  <c:v>Lysine degradation</c:v>
                </c:pt>
                <c:pt idx="10">
                  <c:v>Phenylalanine, tyrosine, and tryptophan biosynthesis</c:v>
                </c:pt>
                <c:pt idx="11">
                  <c:v>Valine, leucine, and isoleucine biosynthesis</c:v>
                </c:pt>
                <c:pt idx="12">
                  <c:v>Cysteine and methionine metabolism</c:v>
                </c:pt>
                <c:pt idx="13">
                  <c:v>Fructose and mannose metabolism</c:v>
                </c:pt>
                <c:pt idx="14">
                  <c:v>Purine metabolism</c:v>
                </c:pt>
                <c:pt idx="15">
                  <c:v>Glycine, serine, and threonine metabolism</c:v>
                </c:pt>
                <c:pt idx="16">
                  <c:v>Alanine, aspartate, and glutamate metabolism</c:v>
                </c:pt>
                <c:pt idx="17">
                  <c:v>Histidine metabolism</c:v>
                </c:pt>
                <c:pt idx="18">
                  <c:v>Phenylalanine metabolism</c:v>
                </c:pt>
                <c:pt idx="19">
                  <c:v>Pyrimidine metabolism</c:v>
                </c:pt>
                <c:pt idx="20">
                  <c:v>Amino sugar and nucleotide sugar metabolism</c:v>
                </c:pt>
                <c:pt idx="21">
                  <c:v>Lysine biosynthesis</c:v>
                </c:pt>
                <c:pt idx="22">
                  <c:v>Galactose metabolism</c:v>
                </c:pt>
                <c:pt idx="23">
                  <c:v>Arginine and proline metabolism</c:v>
                </c:pt>
                <c:pt idx="24">
                  <c:v>Oxidative phosphorylation</c:v>
                </c:pt>
                <c:pt idx="25">
                  <c:v>Photosynthesis ETC</c:v>
                </c:pt>
              </c:strCache>
            </c:strRef>
          </c:cat>
          <c:val>
            <c:numRef>
              <c:f>All_Paths_Reactions!$E$2:$E$27</c:f>
              <c:numCache>
                <c:formatCode>General</c:formatCode>
                <c:ptCount val="26"/>
                <c:pt idx="0">
                  <c:v>29</c:v>
                </c:pt>
                <c:pt idx="1">
                  <c:v>42</c:v>
                </c:pt>
                <c:pt idx="2">
                  <c:v>23</c:v>
                </c:pt>
                <c:pt idx="3">
                  <c:v>0</c:v>
                </c:pt>
                <c:pt idx="4">
                  <c:v>1</c:v>
                </c:pt>
                <c:pt idx="5">
                  <c:v>24</c:v>
                </c:pt>
                <c:pt idx="6">
                  <c:v>14</c:v>
                </c:pt>
                <c:pt idx="7">
                  <c:v>4</c:v>
                </c:pt>
                <c:pt idx="8">
                  <c:v>7</c:v>
                </c:pt>
                <c:pt idx="9">
                  <c:v>3</c:v>
                </c:pt>
                <c:pt idx="10">
                  <c:v>1</c:v>
                </c:pt>
                <c:pt idx="11">
                  <c:v>1</c:v>
                </c:pt>
                <c:pt idx="12">
                  <c:v>2</c:v>
                </c:pt>
                <c:pt idx="13">
                  <c:v>8</c:v>
                </c:pt>
                <c:pt idx="14">
                  <c:v>8</c:v>
                </c:pt>
                <c:pt idx="15">
                  <c:v>3</c:v>
                </c:pt>
                <c:pt idx="16">
                  <c:v>0</c:v>
                </c:pt>
                <c:pt idx="17">
                  <c:v>1</c:v>
                </c:pt>
                <c:pt idx="18">
                  <c:v>0</c:v>
                </c:pt>
                <c:pt idx="19">
                  <c:v>6</c:v>
                </c:pt>
                <c:pt idx="20">
                  <c:v>8</c:v>
                </c:pt>
                <c:pt idx="21">
                  <c:v>1</c:v>
                </c:pt>
                <c:pt idx="22">
                  <c:v>6</c:v>
                </c:pt>
                <c:pt idx="23">
                  <c:v>1</c:v>
                </c:pt>
                <c:pt idx="24">
                  <c:v>5</c:v>
                </c:pt>
                <c:pt idx="25">
                  <c:v>0</c:v>
                </c:pt>
              </c:numCache>
            </c:numRef>
          </c:val>
          <c:extLst>
            <c:ext xmlns:c16="http://schemas.microsoft.com/office/drawing/2014/chart" uri="{C3380CC4-5D6E-409C-BE32-E72D297353CC}">
              <c16:uniqueId val="{00000003-90A8-45D1-AFEE-381E4747B32D}"/>
            </c:ext>
          </c:extLst>
        </c:ser>
        <c:dLbls>
          <c:showLegendKey val="0"/>
          <c:showVal val="0"/>
          <c:showCatName val="0"/>
          <c:showSerName val="0"/>
          <c:showPercent val="0"/>
          <c:showBubbleSize val="0"/>
        </c:dLbls>
        <c:gapWidth val="0"/>
        <c:axId val="1627549168"/>
        <c:axId val="1627533776"/>
      </c:barChart>
      <c:catAx>
        <c:axId val="1627549168"/>
        <c:scaling>
          <c:orientation val="minMax"/>
        </c:scaling>
        <c:delete val="0"/>
        <c:axPos val="l"/>
        <c:title>
          <c:tx>
            <c:rich>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t>KEGG Pathway Name</a:t>
                </a:r>
              </a:p>
            </c:rich>
          </c:tx>
          <c:layout>
            <c:manualLayout>
              <c:xMode val="edge"/>
              <c:yMode val="edge"/>
              <c:x val="5.5201706819388487E-3"/>
              <c:y val="0.808536818314377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cross"/>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27533776"/>
        <c:crosses val="autoZero"/>
        <c:auto val="1"/>
        <c:lblAlgn val="ctr"/>
        <c:lblOffset val="100"/>
        <c:noMultiLvlLbl val="0"/>
      </c:catAx>
      <c:valAx>
        <c:axId val="1627533776"/>
        <c:scaling>
          <c:orientation val="minMax"/>
          <c:max val="1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a:t>Unique Count</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crossAx val="1627549168"/>
        <c:crosses val="autoZero"/>
        <c:crossBetween val="between"/>
      </c:valAx>
      <c:spPr>
        <a:noFill/>
        <a:ln>
          <a:noFill/>
        </a:ln>
        <a:effectLst/>
      </c:spPr>
    </c:plotArea>
    <c:legend>
      <c:legendPos val="r"/>
      <c:layout>
        <c:manualLayout>
          <c:xMode val="edge"/>
          <c:yMode val="edge"/>
          <c:x val="0.67727823245639007"/>
          <c:y val="8.0938884659440685E-2"/>
          <c:w val="0.26052366689688405"/>
          <c:h val="0.14874044911052786"/>
        </c:manualLayout>
      </c:layout>
      <c:overlay val="0"/>
      <c:spPr>
        <a:solidFill>
          <a:schemeClr val="bg1"/>
        </a:solidFill>
        <a:ln>
          <a:noFill/>
        </a:ln>
        <a:effectLst/>
      </c:spPr>
      <c:txPr>
        <a:bodyPr rot="0" spcFirstLastPara="1" vertOverflow="ellipsis" vert="horz" wrap="square" anchor="ctr" anchorCtr="1"/>
        <a:lstStyle/>
        <a:p>
          <a:pPr>
            <a:defRPr sz="20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Seeding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196650916209727E-2"/>
                  <c:y val="0.28084349220848343"/>
                </c:manualLayout>
              </c:layout>
              <c:numFmt formatCode="0.0000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Parameter_Calculations!$D$49:$D$53</c:f>
              <c:numCache>
                <c:formatCode>General</c:formatCode>
                <c:ptCount val="5"/>
                <c:pt idx="0">
                  <c:v>763.2</c:v>
                </c:pt>
                <c:pt idx="1">
                  <c:v>861.59999999999991</c:v>
                </c:pt>
                <c:pt idx="2">
                  <c:v>962.40000000000009</c:v>
                </c:pt>
                <c:pt idx="3">
                  <c:v>1044</c:v>
                </c:pt>
                <c:pt idx="4">
                  <c:v>1185.5999999999999</c:v>
                </c:pt>
              </c:numCache>
            </c:numRef>
          </c:xVal>
          <c:yVal>
            <c:numRef>
              <c:f>Parameter_Calculations!$B$49:$B$53</c:f>
              <c:numCache>
                <c:formatCode>General</c:formatCode>
                <c:ptCount val="5"/>
                <c:pt idx="0">
                  <c:v>0</c:v>
                </c:pt>
                <c:pt idx="1">
                  <c:v>0.1</c:v>
                </c:pt>
                <c:pt idx="2">
                  <c:v>0.3</c:v>
                </c:pt>
                <c:pt idx="3">
                  <c:v>0.5</c:v>
                </c:pt>
                <c:pt idx="4">
                  <c:v>1</c:v>
                </c:pt>
              </c:numCache>
            </c:numRef>
          </c:yVal>
          <c:smooth val="0"/>
          <c:extLst>
            <c:ext xmlns:c16="http://schemas.microsoft.com/office/drawing/2014/chart" uri="{C3380CC4-5D6E-409C-BE32-E72D297353CC}">
              <c16:uniqueId val="{00000000-C317-4967-A451-03133722CE4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1"/>
            <c:dispEq val="1"/>
            <c:trendlineLbl>
              <c:layout>
                <c:manualLayout>
                  <c:x val="-9.4249793335155832E-2"/>
                  <c:y val="-0.39568465738191161"/>
                </c:manualLayout>
              </c:layout>
              <c:numFmt formatCode="0.0000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Parameter_Calculations!$D$57:$D$58</c:f>
              <c:numCache>
                <c:formatCode>General</c:formatCode>
                <c:ptCount val="2"/>
                <c:pt idx="0">
                  <c:v>1176</c:v>
                </c:pt>
                <c:pt idx="1">
                  <c:v>1464</c:v>
                </c:pt>
              </c:numCache>
            </c:numRef>
          </c:xVal>
          <c:yVal>
            <c:numRef>
              <c:f>Parameter_Calculations!$B$57:$B$58</c:f>
              <c:numCache>
                <c:formatCode>General</c:formatCode>
                <c:ptCount val="2"/>
                <c:pt idx="0">
                  <c:v>0.99680000000000002</c:v>
                </c:pt>
                <c:pt idx="1">
                  <c:v>0</c:v>
                </c:pt>
              </c:numCache>
            </c:numRef>
          </c:yVal>
          <c:smooth val="0"/>
          <c:extLst>
            <c:ext xmlns:c16="http://schemas.microsoft.com/office/drawing/2014/chart" uri="{C3380CC4-5D6E-409C-BE32-E72D297353CC}">
              <c16:uniqueId val="{00000001-C317-4967-A451-03133722CE47}"/>
            </c:ext>
          </c:extLst>
        </c:ser>
        <c:dLbls>
          <c:showLegendKey val="0"/>
          <c:showVal val="0"/>
          <c:showCatName val="0"/>
          <c:showSerName val="0"/>
          <c:showPercent val="0"/>
          <c:showBubbleSize val="0"/>
        </c:dLbls>
        <c:axId val="1962231999"/>
        <c:axId val="1962243647"/>
      </c:scatterChart>
      <c:valAx>
        <c:axId val="1962231999"/>
        <c:scaling>
          <c:orientation val="minMax"/>
          <c:max val="1500"/>
          <c:min val="75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after sowing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43647"/>
        <c:crosses val="autoZero"/>
        <c:crossBetween val="midCat"/>
      </c:valAx>
      <c:valAx>
        <c:axId val="1962243647"/>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Seeding/Flowering Level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22319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Leaf Absorbance</a:t>
            </a:r>
            <a:r>
              <a:rPr lang="en-US" baseline="0">
                <a:solidFill>
                  <a:schemeClr val="tx1"/>
                </a:solidFill>
              </a:rPr>
              <a:t> Spectra and flourecent light transmission</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2216416280273722"/>
          <c:y val="0.12871843967838714"/>
          <c:w val="0.70157042750310816"/>
          <c:h val="0.81045359487622792"/>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[1]Sheet1!$A$2:$A$39</c:f>
              <c:numCache>
                <c:formatCode>General</c:formatCode>
                <c:ptCount val="38"/>
                <c:pt idx="0">
                  <c:v>400</c:v>
                </c:pt>
                <c:pt idx="1">
                  <c:v>410</c:v>
                </c:pt>
                <c:pt idx="2">
                  <c:v>420</c:v>
                </c:pt>
                <c:pt idx="3">
                  <c:v>430</c:v>
                </c:pt>
                <c:pt idx="4">
                  <c:v>440</c:v>
                </c:pt>
                <c:pt idx="5">
                  <c:v>450</c:v>
                </c:pt>
                <c:pt idx="6">
                  <c:v>460</c:v>
                </c:pt>
                <c:pt idx="7">
                  <c:v>470</c:v>
                </c:pt>
                <c:pt idx="8">
                  <c:v>480</c:v>
                </c:pt>
                <c:pt idx="9">
                  <c:v>490</c:v>
                </c:pt>
                <c:pt idx="10">
                  <c:v>500</c:v>
                </c:pt>
                <c:pt idx="11">
                  <c:v>510</c:v>
                </c:pt>
                <c:pt idx="12">
                  <c:v>520</c:v>
                </c:pt>
                <c:pt idx="13">
                  <c:v>530</c:v>
                </c:pt>
                <c:pt idx="14">
                  <c:v>540</c:v>
                </c:pt>
                <c:pt idx="15">
                  <c:v>550</c:v>
                </c:pt>
                <c:pt idx="16">
                  <c:v>560</c:v>
                </c:pt>
                <c:pt idx="17">
                  <c:v>570</c:v>
                </c:pt>
                <c:pt idx="18">
                  <c:v>580</c:v>
                </c:pt>
                <c:pt idx="19">
                  <c:v>590</c:v>
                </c:pt>
                <c:pt idx="20">
                  <c:v>598</c:v>
                </c:pt>
                <c:pt idx="21">
                  <c:v>600</c:v>
                </c:pt>
                <c:pt idx="22">
                  <c:v>610</c:v>
                </c:pt>
                <c:pt idx="23">
                  <c:v>620</c:v>
                </c:pt>
                <c:pt idx="24">
                  <c:v>628</c:v>
                </c:pt>
                <c:pt idx="25">
                  <c:v>635</c:v>
                </c:pt>
                <c:pt idx="26">
                  <c:v>640</c:v>
                </c:pt>
                <c:pt idx="27">
                  <c:v>650</c:v>
                </c:pt>
                <c:pt idx="28">
                  <c:v>660</c:v>
                </c:pt>
                <c:pt idx="29">
                  <c:v>670</c:v>
                </c:pt>
                <c:pt idx="30">
                  <c:v>680</c:v>
                </c:pt>
                <c:pt idx="31">
                  <c:v>690</c:v>
                </c:pt>
                <c:pt idx="32">
                  <c:v>700</c:v>
                </c:pt>
                <c:pt idx="33">
                  <c:v>710</c:v>
                </c:pt>
                <c:pt idx="34">
                  <c:v>720</c:v>
                </c:pt>
                <c:pt idx="35">
                  <c:v>730</c:v>
                </c:pt>
                <c:pt idx="36">
                  <c:v>740</c:v>
                </c:pt>
                <c:pt idx="37">
                  <c:v>750</c:v>
                </c:pt>
              </c:numCache>
            </c:numRef>
          </c:xVal>
          <c:yVal>
            <c:numRef>
              <c:f>[1]Sheet1!$B$2:$B$39</c:f>
              <c:numCache>
                <c:formatCode>General</c:formatCode>
                <c:ptCount val="38"/>
                <c:pt idx="0">
                  <c:v>57.5</c:v>
                </c:pt>
                <c:pt idx="1">
                  <c:v>60.5</c:v>
                </c:pt>
                <c:pt idx="2">
                  <c:v>63</c:v>
                </c:pt>
                <c:pt idx="3">
                  <c:v>65.5</c:v>
                </c:pt>
                <c:pt idx="4">
                  <c:v>66.5</c:v>
                </c:pt>
                <c:pt idx="5">
                  <c:v>60</c:v>
                </c:pt>
                <c:pt idx="6">
                  <c:v>55.5</c:v>
                </c:pt>
                <c:pt idx="7">
                  <c:v>56</c:v>
                </c:pt>
                <c:pt idx="8">
                  <c:v>54.5</c:v>
                </c:pt>
                <c:pt idx="9">
                  <c:v>52.5</c:v>
                </c:pt>
                <c:pt idx="10">
                  <c:v>45</c:v>
                </c:pt>
                <c:pt idx="11">
                  <c:v>30</c:v>
                </c:pt>
                <c:pt idx="12">
                  <c:v>19</c:v>
                </c:pt>
                <c:pt idx="13">
                  <c:v>11.5</c:v>
                </c:pt>
                <c:pt idx="14">
                  <c:v>10</c:v>
                </c:pt>
                <c:pt idx="15">
                  <c:v>9.5</c:v>
                </c:pt>
                <c:pt idx="16">
                  <c:v>10</c:v>
                </c:pt>
                <c:pt idx="17">
                  <c:v>12.5</c:v>
                </c:pt>
                <c:pt idx="18">
                  <c:v>16</c:v>
                </c:pt>
                <c:pt idx="19">
                  <c:v>18.5</c:v>
                </c:pt>
                <c:pt idx="20">
                  <c:v>19.7</c:v>
                </c:pt>
                <c:pt idx="21">
                  <c:v>19</c:v>
                </c:pt>
                <c:pt idx="22">
                  <c:v>21.5</c:v>
                </c:pt>
                <c:pt idx="23">
                  <c:v>24.5</c:v>
                </c:pt>
                <c:pt idx="24">
                  <c:v>26.3</c:v>
                </c:pt>
                <c:pt idx="25">
                  <c:v>26.5</c:v>
                </c:pt>
                <c:pt idx="26">
                  <c:v>28.5</c:v>
                </c:pt>
                <c:pt idx="27">
                  <c:v>36</c:v>
                </c:pt>
                <c:pt idx="28">
                  <c:v>40</c:v>
                </c:pt>
                <c:pt idx="29">
                  <c:v>53</c:v>
                </c:pt>
                <c:pt idx="30">
                  <c:v>60.2</c:v>
                </c:pt>
                <c:pt idx="31">
                  <c:v>45</c:v>
                </c:pt>
                <c:pt idx="32">
                  <c:v>14.5</c:v>
                </c:pt>
                <c:pt idx="33">
                  <c:v>5.5</c:v>
                </c:pt>
                <c:pt idx="34">
                  <c:v>1.7</c:v>
                </c:pt>
                <c:pt idx="35">
                  <c:v>0</c:v>
                </c:pt>
                <c:pt idx="36">
                  <c:v>0</c:v>
                </c:pt>
                <c:pt idx="37">
                  <c:v>0</c:v>
                </c:pt>
              </c:numCache>
            </c:numRef>
          </c:yVal>
          <c:smooth val="0"/>
          <c:extLst>
            <c:ext xmlns:c16="http://schemas.microsoft.com/office/drawing/2014/chart" uri="{C3380CC4-5D6E-409C-BE32-E72D297353CC}">
              <c16:uniqueId val="{00000000-65FC-45F1-BB51-7B43BF4259BA}"/>
            </c:ext>
          </c:extLst>
        </c:ser>
        <c:dLbls>
          <c:showLegendKey val="0"/>
          <c:showVal val="0"/>
          <c:showCatName val="0"/>
          <c:showSerName val="0"/>
          <c:showPercent val="0"/>
          <c:showBubbleSize val="0"/>
        </c:dLbls>
        <c:axId val="1434358399"/>
        <c:axId val="1434363807"/>
      </c:scatterChart>
      <c:scatterChart>
        <c:scatterStyle val="line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[1]Sheet1!$A$42:$A$124</c:f>
              <c:numCache>
                <c:formatCode>General</c:formatCode>
                <c:ptCount val="83"/>
                <c:pt idx="0">
                  <c:v>380</c:v>
                </c:pt>
                <c:pt idx="1">
                  <c:v>390</c:v>
                </c:pt>
                <c:pt idx="2">
                  <c:v>399</c:v>
                </c:pt>
                <c:pt idx="3">
                  <c:v>403</c:v>
                </c:pt>
                <c:pt idx="4">
                  <c:v>404</c:v>
                </c:pt>
                <c:pt idx="5">
                  <c:v>407</c:v>
                </c:pt>
                <c:pt idx="6">
                  <c:v>409</c:v>
                </c:pt>
                <c:pt idx="7">
                  <c:v>420</c:v>
                </c:pt>
                <c:pt idx="8">
                  <c:v>430</c:v>
                </c:pt>
                <c:pt idx="9">
                  <c:v>433</c:v>
                </c:pt>
                <c:pt idx="10">
                  <c:v>435</c:v>
                </c:pt>
                <c:pt idx="11">
                  <c:v>436</c:v>
                </c:pt>
                <c:pt idx="12">
                  <c:v>440</c:v>
                </c:pt>
                <c:pt idx="13">
                  <c:v>450</c:v>
                </c:pt>
                <c:pt idx="14">
                  <c:v>460</c:v>
                </c:pt>
                <c:pt idx="15">
                  <c:v>470</c:v>
                </c:pt>
                <c:pt idx="16">
                  <c:v>480</c:v>
                </c:pt>
                <c:pt idx="17">
                  <c:v>485</c:v>
                </c:pt>
                <c:pt idx="18">
                  <c:v>490</c:v>
                </c:pt>
                <c:pt idx="19">
                  <c:v>495</c:v>
                </c:pt>
                <c:pt idx="20">
                  <c:v>500</c:v>
                </c:pt>
                <c:pt idx="21">
                  <c:v>510</c:v>
                </c:pt>
                <c:pt idx="22">
                  <c:v>520</c:v>
                </c:pt>
                <c:pt idx="23">
                  <c:v>530</c:v>
                </c:pt>
                <c:pt idx="24">
                  <c:v>534</c:v>
                </c:pt>
                <c:pt idx="25">
                  <c:v>537</c:v>
                </c:pt>
                <c:pt idx="26">
                  <c:v>540</c:v>
                </c:pt>
                <c:pt idx="27">
                  <c:v>544</c:v>
                </c:pt>
                <c:pt idx="28">
                  <c:v>547</c:v>
                </c:pt>
                <c:pt idx="29">
                  <c:v>548</c:v>
                </c:pt>
                <c:pt idx="30">
                  <c:v>549</c:v>
                </c:pt>
                <c:pt idx="31">
                  <c:v>550</c:v>
                </c:pt>
                <c:pt idx="32">
                  <c:v>555</c:v>
                </c:pt>
                <c:pt idx="33">
                  <c:v>560</c:v>
                </c:pt>
                <c:pt idx="34">
                  <c:v>570</c:v>
                </c:pt>
                <c:pt idx="35">
                  <c:v>575</c:v>
                </c:pt>
                <c:pt idx="36">
                  <c:v>577</c:v>
                </c:pt>
                <c:pt idx="37">
                  <c:v>582</c:v>
                </c:pt>
                <c:pt idx="38">
                  <c:v>585</c:v>
                </c:pt>
                <c:pt idx="39">
                  <c:v>588</c:v>
                </c:pt>
                <c:pt idx="40">
                  <c:v>591</c:v>
                </c:pt>
                <c:pt idx="41">
                  <c:v>594</c:v>
                </c:pt>
                <c:pt idx="42">
                  <c:v>597</c:v>
                </c:pt>
                <c:pt idx="43">
                  <c:v>600</c:v>
                </c:pt>
                <c:pt idx="44">
                  <c:v>602</c:v>
                </c:pt>
                <c:pt idx="45">
                  <c:v>605</c:v>
                </c:pt>
                <c:pt idx="46">
                  <c:v>609</c:v>
                </c:pt>
                <c:pt idx="47">
                  <c:v>615</c:v>
                </c:pt>
                <c:pt idx="48">
                  <c:v>617</c:v>
                </c:pt>
                <c:pt idx="49">
                  <c:v>620</c:v>
                </c:pt>
                <c:pt idx="50">
                  <c:v>622</c:v>
                </c:pt>
                <c:pt idx="51">
                  <c:v>625</c:v>
                </c:pt>
                <c:pt idx="52">
                  <c:v>627</c:v>
                </c:pt>
                <c:pt idx="53">
                  <c:v>629</c:v>
                </c:pt>
                <c:pt idx="54">
                  <c:v>632</c:v>
                </c:pt>
                <c:pt idx="55">
                  <c:v>635</c:v>
                </c:pt>
                <c:pt idx="56">
                  <c:v>640</c:v>
                </c:pt>
                <c:pt idx="57">
                  <c:v>645</c:v>
                </c:pt>
                <c:pt idx="58">
                  <c:v>648</c:v>
                </c:pt>
                <c:pt idx="59">
                  <c:v>650</c:v>
                </c:pt>
                <c:pt idx="60">
                  <c:v>656</c:v>
                </c:pt>
                <c:pt idx="61">
                  <c:v>660</c:v>
                </c:pt>
                <c:pt idx="62">
                  <c:v>665</c:v>
                </c:pt>
                <c:pt idx="63">
                  <c:v>670</c:v>
                </c:pt>
                <c:pt idx="64">
                  <c:v>680</c:v>
                </c:pt>
                <c:pt idx="65">
                  <c:v>685</c:v>
                </c:pt>
                <c:pt idx="66">
                  <c:v>688</c:v>
                </c:pt>
                <c:pt idx="67">
                  <c:v>691</c:v>
                </c:pt>
                <c:pt idx="68">
                  <c:v>695</c:v>
                </c:pt>
                <c:pt idx="69">
                  <c:v>700</c:v>
                </c:pt>
                <c:pt idx="70">
                  <c:v>705</c:v>
                </c:pt>
                <c:pt idx="71">
                  <c:v>710</c:v>
                </c:pt>
                <c:pt idx="72">
                  <c:v>714</c:v>
                </c:pt>
                <c:pt idx="73">
                  <c:v>720</c:v>
                </c:pt>
                <c:pt idx="74">
                  <c:v>730</c:v>
                </c:pt>
                <c:pt idx="75">
                  <c:v>735</c:v>
                </c:pt>
                <c:pt idx="76">
                  <c:v>740</c:v>
                </c:pt>
                <c:pt idx="77">
                  <c:v>748</c:v>
                </c:pt>
                <c:pt idx="78">
                  <c:v>755</c:v>
                </c:pt>
                <c:pt idx="79">
                  <c:v>760</c:v>
                </c:pt>
                <c:pt idx="80">
                  <c:v>765</c:v>
                </c:pt>
                <c:pt idx="81">
                  <c:v>770</c:v>
                </c:pt>
                <c:pt idx="82">
                  <c:v>780</c:v>
                </c:pt>
              </c:numCache>
            </c:numRef>
          </c:xVal>
          <c:yVal>
            <c:numRef>
              <c:f>[1]Sheet1!$B$42:$B$124</c:f>
              <c:numCache>
                <c:formatCode>General</c:formatCode>
                <c:ptCount val="83"/>
                <c:pt idx="0">
                  <c:v>0</c:v>
                </c:pt>
                <c:pt idx="1">
                  <c:v>0</c:v>
                </c:pt>
                <c:pt idx="2">
                  <c:v>0</c:v>
                </c:pt>
                <c:pt idx="3">
                  <c:v>1.1999999999999999E-3</c:v>
                </c:pt>
                <c:pt idx="4">
                  <c:v>1.5E-3</c:v>
                </c:pt>
                <c:pt idx="5">
                  <c:v>4.0000000000000002E-4</c:v>
                </c:pt>
                <c:pt idx="6">
                  <c:v>0</c:v>
                </c:pt>
                <c:pt idx="7">
                  <c:v>0</c:v>
                </c:pt>
                <c:pt idx="8">
                  <c:v>0</c:v>
                </c:pt>
                <c:pt idx="9">
                  <c:v>3.0000000000000001E-3</c:v>
                </c:pt>
                <c:pt idx="10">
                  <c:v>4.1999999999999997E-3</c:v>
                </c:pt>
                <c:pt idx="11">
                  <c:v>3.0000000000000001E-3</c:v>
                </c:pt>
                <c:pt idx="12">
                  <c:v>1E-4</c:v>
                </c:pt>
                <c:pt idx="13">
                  <c:v>0</c:v>
                </c:pt>
                <c:pt idx="14">
                  <c:v>0</c:v>
                </c:pt>
                <c:pt idx="15">
                  <c:v>0</c:v>
                </c:pt>
                <c:pt idx="16">
                  <c:v>2.9999999999999997E-4</c:v>
                </c:pt>
                <c:pt idx="17">
                  <c:v>1.5E-3</c:v>
                </c:pt>
                <c:pt idx="18">
                  <c:v>1.1999999999999999E-3</c:v>
                </c:pt>
                <c:pt idx="19">
                  <c:v>8.0000000000000004E-4</c:v>
                </c:pt>
                <c:pt idx="20">
                  <c:v>2.9999999999999997E-4</c:v>
                </c:pt>
                <c:pt idx="21">
                  <c:v>2.0000000000000001E-4</c:v>
                </c:pt>
                <c:pt idx="22">
                  <c:v>2.0000000000000001E-4</c:v>
                </c:pt>
                <c:pt idx="23">
                  <c:v>5.0000000000000001E-4</c:v>
                </c:pt>
                <c:pt idx="24">
                  <c:v>1E-3</c:v>
                </c:pt>
                <c:pt idx="25">
                  <c:v>4.0000000000000001E-3</c:v>
                </c:pt>
                <c:pt idx="26">
                  <c:v>0.01</c:v>
                </c:pt>
                <c:pt idx="27">
                  <c:v>1.4500000000000001E-2</c:v>
                </c:pt>
                <c:pt idx="28">
                  <c:v>0.01</c:v>
                </c:pt>
                <c:pt idx="29">
                  <c:v>7.0000000000000001E-3</c:v>
                </c:pt>
                <c:pt idx="30">
                  <c:v>5.0000000000000001E-3</c:v>
                </c:pt>
                <c:pt idx="31">
                  <c:v>4.0000000000000001E-3</c:v>
                </c:pt>
                <c:pt idx="32">
                  <c:v>1E-3</c:v>
                </c:pt>
                <c:pt idx="33">
                  <c:v>5.0000000000000001E-4</c:v>
                </c:pt>
                <c:pt idx="34">
                  <c:v>4.0000000000000002E-4</c:v>
                </c:pt>
                <c:pt idx="35">
                  <c:v>2E-3</c:v>
                </c:pt>
                <c:pt idx="36">
                  <c:v>3.2000000000000002E-3</c:v>
                </c:pt>
                <c:pt idx="37">
                  <c:v>3.2000000000000002E-3</c:v>
                </c:pt>
                <c:pt idx="38">
                  <c:v>4.1000000000000003E-3</c:v>
                </c:pt>
                <c:pt idx="39">
                  <c:v>3.3E-3</c:v>
                </c:pt>
                <c:pt idx="40">
                  <c:v>3.8E-3</c:v>
                </c:pt>
                <c:pt idx="41">
                  <c:v>2.7000000000000001E-3</c:v>
                </c:pt>
                <c:pt idx="42">
                  <c:v>3.0000000000000001E-3</c:v>
                </c:pt>
                <c:pt idx="43">
                  <c:v>2E-3</c:v>
                </c:pt>
                <c:pt idx="44">
                  <c:v>1.8E-3</c:v>
                </c:pt>
                <c:pt idx="45">
                  <c:v>4.0000000000000001E-3</c:v>
                </c:pt>
                <c:pt idx="46">
                  <c:v>2.9499999999999998E-2</c:v>
                </c:pt>
                <c:pt idx="47">
                  <c:v>8.0000000000000002E-3</c:v>
                </c:pt>
                <c:pt idx="48">
                  <c:v>4.0000000000000001E-3</c:v>
                </c:pt>
                <c:pt idx="49">
                  <c:v>3.2000000000000002E-3</c:v>
                </c:pt>
                <c:pt idx="50">
                  <c:v>3.5999999999999999E-3</c:v>
                </c:pt>
                <c:pt idx="51">
                  <c:v>3.8E-3</c:v>
                </c:pt>
                <c:pt idx="52">
                  <c:v>4.7000000000000002E-3</c:v>
                </c:pt>
                <c:pt idx="53">
                  <c:v>4.7999999999999996E-3</c:v>
                </c:pt>
                <c:pt idx="54">
                  <c:v>2E-3</c:v>
                </c:pt>
                <c:pt idx="55">
                  <c:v>1E-3</c:v>
                </c:pt>
                <c:pt idx="56">
                  <c:v>6.9999999999999999E-4</c:v>
                </c:pt>
                <c:pt idx="57">
                  <c:v>6.9999999999999999E-4</c:v>
                </c:pt>
                <c:pt idx="58">
                  <c:v>1.5E-3</c:v>
                </c:pt>
                <c:pt idx="59">
                  <c:v>1.1000000000000001E-3</c:v>
                </c:pt>
                <c:pt idx="60">
                  <c:v>6.9999999999999999E-4</c:v>
                </c:pt>
                <c:pt idx="61">
                  <c:v>1E-3</c:v>
                </c:pt>
                <c:pt idx="62">
                  <c:v>5.0000000000000001E-4</c:v>
                </c:pt>
                <c:pt idx="63">
                  <c:v>4.0000000000000002E-4</c:v>
                </c:pt>
                <c:pt idx="64">
                  <c:v>4.0000000000000002E-4</c:v>
                </c:pt>
                <c:pt idx="65">
                  <c:v>8.9999999999999998E-4</c:v>
                </c:pt>
                <c:pt idx="66">
                  <c:v>5.0000000000000001E-4</c:v>
                </c:pt>
                <c:pt idx="67">
                  <c:v>6.9999999999999999E-4</c:v>
                </c:pt>
                <c:pt idx="68">
                  <c:v>1E-4</c:v>
                </c:pt>
                <c:pt idx="69">
                  <c:v>4.0000000000000002E-4</c:v>
                </c:pt>
                <c:pt idx="70">
                  <c:v>3.0000000000000001E-3</c:v>
                </c:pt>
                <c:pt idx="71">
                  <c:v>2E-3</c:v>
                </c:pt>
                <c:pt idx="72">
                  <c:v>0</c:v>
                </c:pt>
                <c:pt idx="73">
                  <c:v>0</c:v>
                </c:pt>
                <c:pt idx="74">
                  <c:v>0</c:v>
                </c:pt>
                <c:pt idx="75">
                  <c:v>1E-4</c:v>
                </c:pt>
                <c:pt idx="76">
                  <c:v>0</c:v>
                </c:pt>
                <c:pt idx="77">
                  <c:v>2.0000000000000001E-4</c:v>
                </c:pt>
                <c:pt idx="78">
                  <c:v>0</c:v>
                </c:pt>
                <c:pt idx="79">
                  <c:v>5.0000000000000001E-4</c:v>
                </c:pt>
                <c:pt idx="80">
                  <c:v>0</c:v>
                </c:pt>
                <c:pt idx="81">
                  <c:v>1E-4</c:v>
                </c:pt>
                <c:pt idx="82">
                  <c:v>0</c:v>
                </c:pt>
              </c:numCache>
            </c:numRef>
          </c:yVal>
          <c:smooth val="0"/>
          <c:extLst>
            <c:ext xmlns:c15="http://schemas.microsoft.com/office/drawing/2012/chart" uri="{02D57815-91ED-43cb-92C2-25804820EDAC}">
              <c15:filteredSeriesTitle>
                <c15:tx>
                  <c:strRef>
                    <c:extLst>
                      <c:ext uri="{02D57815-91ED-43cb-92C2-25804820EDAC}">
                        <c15:formulaRef>
                          <c15:sqref>[1]Sheet1!$B$41</c15:sqref>
                        </c15:formulaRef>
                      </c:ext>
                    </c:extLst>
                    <c:strCache>
                      <c:ptCount val="1"/>
                      <c:pt idx="0">
                        <c:v>#REF!</c:v>
                      </c:pt>
                    </c:strCache>
                  </c:strRef>
                </c15:tx>
              </c15:filteredSeriesTitle>
            </c:ext>
            <c:ext xmlns:c16="http://schemas.microsoft.com/office/drawing/2014/chart" uri="{C3380CC4-5D6E-409C-BE32-E72D297353CC}">
              <c16:uniqueId val="{00000001-65FC-45F1-BB51-7B43BF4259BA}"/>
            </c:ext>
          </c:extLst>
        </c:ser>
        <c:dLbls>
          <c:showLegendKey val="0"/>
          <c:showVal val="0"/>
          <c:showCatName val="0"/>
          <c:showSerName val="0"/>
          <c:showPercent val="0"/>
          <c:showBubbleSize val="0"/>
        </c:dLbls>
        <c:axId val="1435232095"/>
        <c:axId val="1646533103"/>
      </c:scatterChart>
      <c:valAx>
        <c:axId val="1434358399"/>
        <c:scaling>
          <c:orientation val="minMax"/>
          <c:max val="750"/>
          <c:min val="40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3807"/>
        <c:crosses val="autoZero"/>
        <c:crossBetween val="midCat"/>
      </c:valAx>
      <c:valAx>
        <c:axId val="1434363807"/>
        <c:scaling>
          <c:orientation val="minMax"/>
          <c:min val="0"/>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a:solidFill>
                      <a:schemeClr val="tx1"/>
                    </a:solidFill>
                  </a:rPr>
                  <a:t>Leaf Absorbance (%)</a:t>
                </a:r>
              </a:p>
            </c:rich>
          </c:tx>
          <c:overlay val="0"/>
          <c:spPr>
            <a:noFill/>
            <a:ln>
              <a:noFill/>
            </a:ln>
            <a:effectLst/>
          </c:spPr>
          <c:txPr>
            <a:bodyPr rot="-54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34358399"/>
        <c:crosses val="autoZero"/>
        <c:crossBetween val="midCat"/>
        <c:majorUnit val="20"/>
      </c:valAx>
      <c:valAx>
        <c:axId val="164653310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solidFill>
                      <a:schemeClr val="tx1"/>
                    </a:solidFill>
                  </a:rPr>
                  <a:t>Flourescense</a:t>
                </a:r>
                <a:r>
                  <a:rPr lang="en-US" sz="1600" baseline="0">
                    <a:solidFill>
                      <a:schemeClr val="tx1"/>
                    </a:solidFill>
                  </a:rPr>
                  <a:t> Light Bulb Transmission Spectra</a:t>
                </a:r>
                <a:endParaRPr lang="en-US" sz="1600">
                  <a:solidFill>
                    <a:schemeClr val="tx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435232095"/>
        <c:crosses val="max"/>
        <c:crossBetween val="midCat"/>
      </c:valAx>
      <c:valAx>
        <c:axId val="1435232095"/>
        <c:scaling>
          <c:orientation val="minMax"/>
        </c:scaling>
        <c:delete val="1"/>
        <c:axPos val="b"/>
        <c:numFmt formatCode="General" sourceLinked="1"/>
        <c:majorTickMark val="out"/>
        <c:minorTickMark val="none"/>
        <c:tickLblPos val="nextTo"/>
        <c:crossAx val="164653310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Leaf Absorbance</a:t>
            </a:r>
            <a:r>
              <a:rPr lang="en-US" baseline="0">
                <a:solidFill>
                  <a:schemeClr val="tx1"/>
                </a:solidFill>
              </a:rPr>
              <a:t> Spectra</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6580927384076991E-2"/>
          <c:y val="5.5299895962867891E-2"/>
          <c:w val="0.89775240594925632"/>
          <c:h val="0.8838721385917472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[1]Sheet1!$A$2:$A$39</c:f>
              <c:numCache>
                <c:formatCode>General</c:formatCode>
                <c:ptCount val="38"/>
                <c:pt idx="0">
                  <c:v>400</c:v>
                </c:pt>
                <c:pt idx="1">
                  <c:v>410</c:v>
                </c:pt>
                <c:pt idx="2">
                  <c:v>420</c:v>
                </c:pt>
                <c:pt idx="3">
                  <c:v>430</c:v>
                </c:pt>
                <c:pt idx="4">
                  <c:v>440</c:v>
                </c:pt>
                <c:pt idx="5">
                  <c:v>450</c:v>
                </c:pt>
                <c:pt idx="6">
                  <c:v>460</c:v>
                </c:pt>
                <c:pt idx="7">
                  <c:v>470</c:v>
                </c:pt>
                <c:pt idx="8">
                  <c:v>480</c:v>
                </c:pt>
                <c:pt idx="9">
                  <c:v>490</c:v>
                </c:pt>
                <c:pt idx="10">
                  <c:v>500</c:v>
                </c:pt>
                <c:pt idx="11">
                  <c:v>510</c:v>
                </c:pt>
                <c:pt idx="12">
                  <c:v>520</c:v>
                </c:pt>
                <c:pt idx="13">
                  <c:v>530</c:v>
                </c:pt>
                <c:pt idx="14">
                  <c:v>540</c:v>
                </c:pt>
                <c:pt idx="15">
                  <c:v>550</c:v>
                </c:pt>
                <c:pt idx="16">
                  <c:v>560</c:v>
                </c:pt>
                <c:pt idx="17">
                  <c:v>570</c:v>
                </c:pt>
                <c:pt idx="18">
                  <c:v>580</c:v>
                </c:pt>
                <c:pt idx="19">
                  <c:v>590</c:v>
                </c:pt>
                <c:pt idx="20">
                  <c:v>598</c:v>
                </c:pt>
                <c:pt idx="21">
                  <c:v>600</c:v>
                </c:pt>
                <c:pt idx="22">
                  <c:v>610</c:v>
                </c:pt>
                <c:pt idx="23">
                  <c:v>620</c:v>
                </c:pt>
                <c:pt idx="24">
                  <c:v>628</c:v>
                </c:pt>
                <c:pt idx="25">
                  <c:v>635</c:v>
                </c:pt>
                <c:pt idx="26">
                  <c:v>640</c:v>
                </c:pt>
                <c:pt idx="27">
                  <c:v>650</c:v>
                </c:pt>
                <c:pt idx="28">
                  <c:v>660</c:v>
                </c:pt>
                <c:pt idx="29">
                  <c:v>670</c:v>
                </c:pt>
                <c:pt idx="30">
                  <c:v>680</c:v>
                </c:pt>
                <c:pt idx="31">
                  <c:v>690</c:v>
                </c:pt>
                <c:pt idx="32">
                  <c:v>700</c:v>
                </c:pt>
                <c:pt idx="33">
                  <c:v>710</c:v>
                </c:pt>
                <c:pt idx="34">
                  <c:v>720</c:v>
                </c:pt>
                <c:pt idx="35">
                  <c:v>730</c:v>
                </c:pt>
                <c:pt idx="36">
                  <c:v>740</c:v>
                </c:pt>
                <c:pt idx="37">
                  <c:v>750</c:v>
                </c:pt>
              </c:numCache>
            </c:numRef>
          </c:xVal>
          <c:yVal>
            <c:numRef>
              <c:f>[1]Sheet1!$B$2:$B$39</c:f>
              <c:numCache>
                <c:formatCode>General</c:formatCode>
                <c:ptCount val="38"/>
                <c:pt idx="0">
                  <c:v>57.5</c:v>
                </c:pt>
                <c:pt idx="1">
                  <c:v>60.5</c:v>
                </c:pt>
                <c:pt idx="2">
                  <c:v>63</c:v>
                </c:pt>
                <c:pt idx="3">
                  <c:v>65.5</c:v>
                </c:pt>
                <c:pt idx="4">
                  <c:v>66.5</c:v>
                </c:pt>
                <c:pt idx="5">
                  <c:v>60</c:v>
                </c:pt>
                <c:pt idx="6">
                  <c:v>55.5</c:v>
                </c:pt>
                <c:pt idx="7">
                  <c:v>56</c:v>
                </c:pt>
                <c:pt idx="8">
                  <c:v>54.5</c:v>
                </c:pt>
                <c:pt idx="9">
                  <c:v>52.5</c:v>
                </c:pt>
                <c:pt idx="10">
                  <c:v>45</c:v>
                </c:pt>
                <c:pt idx="11">
                  <c:v>30</c:v>
                </c:pt>
                <c:pt idx="12">
                  <c:v>19</c:v>
                </c:pt>
                <c:pt idx="13">
                  <c:v>11.5</c:v>
                </c:pt>
                <c:pt idx="14">
                  <c:v>10</c:v>
                </c:pt>
                <c:pt idx="15">
                  <c:v>9.5</c:v>
                </c:pt>
                <c:pt idx="16">
                  <c:v>10</c:v>
                </c:pt>
                <c:pt idx="17">
                  <c:v>12.5</c:v>
                </c:pt>
                <c:pt idx="18">
                  <c:v>16</c:v>
                </c:pt>
                <c:pt idx="19">
                  <c:v>18.5</c:v>
                </c:pt>
                <c:pt idx="20">
                  <c:v>19.7</c:v>
                </c:pt>
                <c:pt idx="21">
                  <c:v>19</c:v>
                </c:pt>
                <c:pt idx="22">
                  <c:v>21.5</c:v>
                </c:pt>
                <c:pt idx="23">
                  <c:v>24.5</c:v>
                </c:pt>
                <c:pt idx="24">
                  <c:v>26.3</c:v>
                </c:pt>
                <c:pt idx="25">
                  <c:v>26.5</c:v>
                </c:pt>
                <c:pt idx="26">
                  <c:v>28.5</c:v>
                </c:pt>
                <c:pt idx="27">
                  <c:v>36</c:v>
                </c:pt>
                <c:pt idx="28">
                  <c:v>40</c:v>
                </c:pt>
                <c:pt idx="29">
                  <c:v>53</c:v>
                </c:pt>
                <c:pt idx="30">
                  <c:v>60.2</c:v>
                </c:pt>
                <c:pt idx="31">
                  <c:v>45</c:v>
                </c:pt>
                <c:pt idx="32">
                  <c:v>14.5</c:v>
                </c:pt>
                <c:pt idx="33">
                  <c:v>5.5</c:v>
                </c:pt>
                <c:pt idx="34">
                  <c:v>1.7</c:v>
                </c:pt>
                <c:pt idx="35">
                  <c:v>0</c:v>
                </c:pt>
                <c:pt idx="36">
                  <c:v>0</c:v>
                </c:pt>
                <c:pt idx="37">
                  <c:v>0</c:v>
                </c:pt>
              </c:numCache>
            </c:numRef>
          </c:yVal>
          <c:smooth val="1"/>
          <c:extLst>
            <c:ext xmlns:c16="http://schemas.microsoft.com/office/drawing/2014/chart" uri="{C3380CC4-5D6E-409C-BE32-E72D297353CC}">
              <c16:uniqueId val="{00000000-B438-4400-9601-861534387AC2}"/>
            </c:ext>
          </c:extLst>
        </c:ser>
        <c:dLbls>
          <c:showLegendKey val="0"/>
          <c:showVal val="0"/>
          <c:showCatName val="0"/>
          <c:showSerName val="0"/>
          <c:showPercent val="0"/>
          <c:showBubbleSize val="0"/>
        </c:dLbls>
        <c:axId val="1434358399"/>
        <c:axId val="1434363807"/>
      </c:scatterChart>
      <c:valAx>
        <c:axId val="1434358399"/>
        <c:scaling>
          <c:orientation val="minMax"/>
          <c:max val="750"/>
          <c:min val="40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63807"/>
        <c:crosses val="autoZero"/>
        <c:crossBetween val="midCat"/>
      </c:valAx>
      <c:valAx>
        <c:axId val="1434363807"/>
        <c:scaling>
          <c:orientation val="minMax"/>
          <c:max val="70"/>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4358399"/>
        <c:crosses val="autoZero"/>
        <c:crossBetween val="midCat"/>
        <c:majorUnit val="20"/>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Transmittance of a</a:t>
            </a:r>
            <a:r>
              <a:rPr lang="en-US" baseline="0">
                <a:solidFill>
                  <a:schemeClr val="tx1"/>
                </a:solidFill>
              </a:rPr>
              <a:t> compact fluorescense bulb</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7590548838152326E-2"/>
          <c:y val="0.12068708960645745"/>
          <c:w val="0.85051445510186563"/>
          <c:h val="0.7323853725334537"/>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[1]Sheet1!$A$42:$A$124</c:f>
              <c:numCache>
                <c:formatCode>General</c:formatCode>
                <c:ptCount val="83"/>
                <c:pt idx="0">
                  <c:v>380</c:v>
                </c:pt>
                <c:pt idx="1">
                  <c:v>390</c:v>
                </c:pt>
                <c:pt idx="2">
                  <c:v>399</c:v>
                </c:pt>
                <c:pt idx="3">
                  <c:v>403</c:v>
                </c:pt>
                <c:pt idx="4">
                  <c:v>404</c:v>
                </c:pt>
                <c:pt idx="5">
                  <c:v>407</c:v>
                </c:pt>
                <c:pt idx="6">
                  <c:v>409</c:v>
                </c:pt>
                <c:pt idx="7">
                  <c:v>420</c:v>
                </c:pt>
                <c:pt idx="8">
                  <c:v>430</c:v>
                </c:pt>
                <c:pt idx="9">
                  <c:v>433</c:v>
                </c:pt>
                <c:pt idx="10">
                  <c:v>435</c:v>
                </c:pt>
                <c:pt idx="11">
                  <c:v>436</c:v>
                </c:pt>
                <c:pt idx="12">
                  <c:v>440</c:v>
                </c:pt>
                <c:pt idx="13">
                  <c:v>450</c:v>
                </c:pt>
                <c:pt idx="14">
                  <c:v>460</c:v>
                </c:pt>
                <c:pt idx="15">
                  <c:v>470</c:v>
                </c:pt>
                <c:pt idx="16">
                  <c:v>480</c:v>
                </c:pt>
                <c:pt idx="17">
                  <c:v>485</c:v>
                </c:pt>
                <c:pt idx="18">
                  <c:v>490</c:v>
                </c:pt>
                <c:pt idx="19">
                  <c:v>495</c:v>
                </c:pt>
                <c:pt idx="20">
                  <c:v>500</c:v>
                </c:pt>
                <c:pt idx="21">
                  <c:v>510</c:v>
                </c:pt>
                <c:pt idx="22">
                  <c:v>520</c:v>
                </c:pt>
                <c:pt idx="23">
                  <c:v>530</c:v>
                </c:pt>
                <c:pt idx="24">
                  <c:v>534</c:v>
                </c:pt>
                <c:pt idx="25">
                  <c:v>537</c:v>
                </c:pt>
                <c:pt idx="26">
                  <c:v>540</c:v>
                </c:pt>
                <c:pt idx="27">
                  <c:v>544</c:v>
                </c:pt>
                <c:pt idx="28">
                  <c:v>547</c:v>
                </c:pt>
                <c:pt idx="29">
                  <c:v>548</c:v>
                </c:pt>
                <c:pt idx="30">
                  <c:v>549</c:v>
                </c:pt>
                <c:pt idx="31">
                  <c:v>550</c:v>
                </c:pt>
                <c:pt idx="32">
                  <c:v>555</c:v>
                </c:pt>
                <c:pt idx="33">
                  <c:v>560</c:v>
                </c:pt>
                <c:pt idx="34">
                  <c:v>570</c:v>
                </c:pt>
                <c:pt idx="35">
                  <c:v>575</c:v>
                </c:pt>
                <c:pt idx="36">
                  <c:v>577</c:v>
                </c:pt>
                <c:pt idx="37">
                  <c:v>582</c:v>
                </c:pt>
                <c:pt idx="38">
                  <c:v>585</c:v>
                </c:pt>
                <c:pt idx="39">
                  <c:v>588</c:v>
                </c:pt>
                <c:pt idx="40">
                  <c:v>591</c:v>
                </c:pt>
                <c:pt idx="41">
                  <c:v>594</c:v>
                </c:pt>
                <c:pt idx="42">
                  <c:v>597</c:v>
                </c:pt>
                <c:pt idx="43">
                  <c:v>600</c:v>
                </c:pt>
                <c:pt idx="44">
                  <c:v>602</c:v>
                </c:pt>
                <c:pt idx="45">
                  <c:v>605</c:v>
                </c:pt>
                <c:pt idx="46">
                  <c:v>609</c:v>
                </c:pt>
                <c:pt idx="47">
                  <c:v>615</c:v>
                </c:pt>
                <c:pt idx="48">
                  <c:v>617</c:v>
                </c:pt>
                <c:pt idx="49">
                  <c:v>620</c:v>
                </c:pt>
                <c:pt idx="50">
                  <c:v>622</c:v>
                </c:pt>
                <c:pt idx="51">
                  <c:v>625</c:v>
                </c:pt>
                <c:pt idx="52">
                  <c:v>627</c:v>
                </c:pt>
                <c:pt idx="53">
                  <c:v>629</c:v>
                </c:pt>
                <c:pt idx="54">
                  <c:v>632</c:v>
                </c:pt>
                <c:pt idx="55">
                  <c:v>635</c:v>
                </c:pt>
                <c:pt idx="56">
                  <c:v>640</c:v>
                </c:pt>
                <c:pt idx="57">
                  <c:v>645</c:v>
                </c:pt>
                <c:pt idx="58">
                  <c:v>648</c:v>
                </c:pt>
                <c:pt idx="59">
                  <c:v>650</c:v>
                </c:pt>
                <c:pt idx="60">
                  <c:v>656</c:v>
                </c:pt>
                <c:pt idx="61">
                  <c:v>660</c:v>
                </c:pt>
                <c:pt idx="62">
                  <c:v>665</c:v>
                </c:pt>
                <c:pt idx="63">
                  <c:v>670</c:v>
                </c:pt>
                <c:pt idx="64">
                  <c:v>680</c:v>
                </c:pt>
                <c:pt idx="65">
                  <c:v>685</c:v>
                </c:pt>
                <c:pt idx="66">
                  <c:v>688</c:v>
                </c:pt>
                <c:pt idx="67">
                  <c:v>691</c:v>
                </c:pt>
                <c:pt idx="68">
                  <c:v>695</c:v>
                </c:pt>
                <c:pt idx="69">
                  <c:v>700</c:v>
                </c:pt>
                <c:pt idx="70">
                  <c:v>705</c:v>
                </c:pt>
                <c:pt idx="71">
                  <c:v>710</c:v>
                </c:pt>
                <c:pt idx="72">
                  <c:v>714</c:v>
                </c:pt>
                <c:pt idx="73">
                  <c:v>720</c:v>
                </c:pt>
                <c:pt idx="74">
                  <c:v>730</c:v>
                </c:pt>
                <c:pt idx="75">
                  <c:v>735</c:v>
                </c:pt>
                <c:pt idx="76">
                  <c:v>740</c:v>
                </c:pt>
                <c:pt idx="77">
                  <c:v>748</c:v>
                </c:pt>
                <c:pt idx="78">
                  <c:v>755</c:v>
                </c:pt>
                <c:pt idx="79">
                  <c:v>760</c:v>
                </c:pt>
                <c:pt idx="80">
                  <c:v>765</c:v>
                </c:pt>
                <c:pt idx="81">
                  <c:v>770</c:v>
                </c:pt>
                <c:pt idx="82">
                  <c:v>780</c:v>
                </c:pt>
              </c:numCache>
            </c:numRef>
          </c:xVal>
          <c:yVal>
            <c:numRef>
              <c:f>[1]Sheet1!$B$42:$B$124</c:f>
              <c:numCache>
                <c:formatCode>General</c:formatCode>
                <c:ptCount val="83"/>
                <c:pt idx="0">
                  <c:v>0</c:v>
                </c:pt>
                <c:pt idx="1">
                  <c:v>0</c:v>
                </c:pt>
                <c:pt idx="2">
                  <c:v>0</c:v>
                </c:pt>
                <c:pt idx="3">
                  <c:v>1.1999999999999999E-3</c:v>
                </c:pt>
                <c:pt idx="4">
                  <c:v>1.5E-3</c:v>
                </c:pt>
                <c:pt idx="5">
                  <c:v>4.0000000000000002E-4</c:v>
                </c:pt>
                <c:pt idx="6">
                  <c:v>0</c:v>
                </c:pt>
                <c:pt idx="7">
                  <c:v>0</c:v>
                </c:pt>
                <c:pt idx="8">
                  <c:v>0</c:v>
                </c:pt>
                <c:pt idx="9">
                  <c:v>3.0000000000000001E-3</c:v>
                </c:pt>
                <c:pt idx="10">
                  <c:v>4.1999999999999997E-3</c:v>
                </c:pt>
                <c:pt idx="11">
                  <c:v>3.0000000000000001E-3</c:v>
                </c:pt>
                <c:pt idx="12">
                  <c:v>1E-4</c:v>
                </c:pt>
                <c:pt idx="13">
                  <c:v>0</c:v>
                </c:pt>
                <c:pt idx="14">
                  <c:v>0</c:v>
                </c:pt>
                <c:pt idx="15">
                  <c:v>0</c:v>
                </c:pt>
                <c:pt idx="16">
                  <c:v>2.9999999999999997E-4</c:v>
                </c:pt>
                <c:pt idx="17">
                  <c:v>1.5E-3</c:v>
                </c:pt>
                <c:pt idx="18">
                  <c:v>1.1999999999999999E-3</c:v>
                </c:pt>
                <c:pt idx="19">
                  <c:v>8.0000000000000004E-4</c:v>
                </c:pt>
                <c:pt idx="20">
                  <c:v>2.9999999999999997E-4</c:v>
                </c:pt>
                <c:pt idx="21">
                  <c:v>2.0000000000000001E-4</c:v>
                </c:pt>
                <c:pt idx="22">
                  <c:v>2.0000000000000001E-4</c:v>
                </c:pt>
                <c:pt idx="23">
                  <c:v>5.0000000000000001E-4</c:v>
                </c:pt>
                <c:pt idx="24">
                  <c:v>1E-3</c:v>
                </c:pt>
                <c:pt idx="25">
                  <c:v>4.0000000000000001E-3</c:v>
                </c:pt>
                <c:pt idx="26">
                  <c:v>0.01</c:v>
                </c:pt>
                <c:pt idx="27">
                  <c:v>1.4500000000000001E-2</c:v>
                </c:pt>
                <c:pt idx="28">
                  <c:v>0.01</c:v>
                </c:pt>
                <c:pt idx="29">
                  <c:v>7.0000000000000001E-3</c:v>
                </c:pt>
                <c:pt idx="30">
                  <c:v>5.0000000000000001E-3</c:v>
                </c:pt>
                <c:pt idx="31">
                  <c:v>4.0000000000000001E-3</c:v>
                </c:pt>
                <c:pt idx="32">
                  <c:v>1E-3</c:v>
                </c:pt>
                <c:pt idx="33">
                  <c:v>5.0000000000000001E-4</c:v>
                </c:pt>
                <c:pt idx="34">
                  <c:v>4.0000000000000002E-4</c:v>
                </c:pt>
                <c:pt idx="35">
                  <c:v>2E-3</c:v>
                </c:pt>
                <c:pt idx="36">
                  <c:v>3.2000000000000002E-3</c:v>
                </c:pt>
                <c:pt idx="37">
                  <c:v>3.2000000000000002E-3</c:v>
                </c:pt>
                <c:pt idx="38">
                  <c:v>4.1000000000000003E-3</c:v>
                </c:pt>
                <c:pt idx="39">
                  <c:v>3.3E-3</c:v>
                </c:pt>
                <c:pt idx="40">
                  <c:v>3.8E-3</c:v>
                </c:pt>
                <c:pt idx="41">
                  <c:v>2.7000000000000001E-3</c:v>
                </c:pt>
                <c:pt idx="42">
                  <c:v>3.0000000000000001E-3</c:v>
                </c:pt>
                <c:pt idx="43">
                  <c:v>2E-3</c:v>
                </c:pt>
                <c:pt idx="44">
                  <c:v>1.8E-3</c:v>
                </c:pt>
                <c:pt idx="45">
                  <c:v>4.0000000000000001E-3</c:v>
                </c:pt>
                <c:pt idx="46">
                  <c:v>2.9499999999999998E-2</c:v>
                </c:pt>
                <c:pt idx="47">
                  <c:v>8.0000000000000002E-3</c:v>
                </c:pt>
                <c:pt idx="48">
                  <c:v>4.0000000000000001E-3</c:v>
                </c:pt>
                <c:pt idx="49">
                  <c:v>3.2000000000000002E-3</c:v>
                </c:pt>
                <c:pt idx="50">
                  <c:v>3.5999999999999999E-3</c:v>
                </c:pt>
                <c:pt idx="51">
                  <c:v>3.8E-3</c:v>
                </c:pt>
                <c:pt idx="52">
                  <c:v>4.7000000000000002E-3</c:v>
                </c:pt>
                <c:pt idx="53">
                  <c:v>4.7999999999999996E-3</c:v>
                </c:pt>
                <c:pt idx="54">
                  <c:v>2E-3</c:v>
                </c:pt>
                <c:pt idx="55">
                  <c:v>1E-3</c:v>
                </c:pt>
                <c:pt idx="56">
                  <c:v>6.9999999999999999E-4</c:v>
                </c:pt>
                <c:pt idx="57">
                  <c:v>6.9999999999999999E-4</c:v>
                </c:pt>
                <c:pt idx="58">
                  <c:v>1.5E-3</c:v>
                </c:pt>
                <c:pt idx="59">
                  <c:v>1.1000000000000001E-3</c:v>
                </c:pt>
                <c:pt idx="60">
                  <c:v>6.9999999999999999E-4</c:v>
                </c:pt>
                <c:pt idx="61">
                  <c:v>1E-3</c:v>
                </c:pt>
                <c:pt idx="62">
                  <c:v>5.0000000000000001E-4</c:v>
                </c:pt>
                <c:pt idx="63">
                  <c:v>4.0000000000000002E-4</c:v>
                </c:pt>
                <c:pt idx="64">
                  <c:v>4.0000000000000002E-4</c:v>
                </c:pt>
                <c:pt idx="65">
                  <c:v>8.9999999999999998E-4</c:v>
                </c:pt>
                <c:pt idx="66">
                  <c:v>5.0000000000000001E-4</c:v>
                </c:pt>
                <c:pt idx="67">
                  <c:v>6.9999999999999999E-4</c:v>
                </c:pt>
                <c:pt idx="68">
                  <c:v>1E-4</c:v>
                </c:pt>
                <c:pt idx="69">
                  <c:v>4.0000000000000002E-4</c:v>
                </c:pt>
                <c:pt idx="70">
                  <c:v>3.0000000000000001E-3</c:v>
                </c:pt>
                <c:pt idx="71">
                  <c:v>2E-3</c:v>
                </c:pt>
                <c:pt idx="72">
                  <c:v>0</c:v>
                </c:pt>
                <c:pt idx="73">
                  <c:v>0</c:v>
                </c:pt>
                <c:pt idx="74">
                  <c:v>0</c:v>
                </c:pt>
                <c:pt idx="75">
                  <c:v>1E-4</c:v>
                </c:pt>
                <c:pt idx="76">
                  <c:v>0</c:v>
                </c:pt>
                <c:pt idx="77">
                  <c:v>2.0000000000000001E-4</c:v>
                </c:pt>
                <c:pt idx="78">
                  <c:v>0</c:v>
                </c:pt>
                <c:pt idx="79">
                  <c:v>5.0000000000000001E-4</c:v>
                </c:pt>
                <c:pt idx="80">
                  <c:v>0</c:v>
                </c:pt>
                <c:pt idx="81">
                  <c:v>1E-4</c:v>
                </c:pt>
                <c:pt idx="82">
                  <c:v>0</c:v>
                </c:pt>
              </c:numCache>
            </c:numRef>
          </c:yVal>
          <c:smooth val="1"/>
          <c:extLst>
            <c:ext xmlns:c15="http://schemas.microsoft.com/office/drawing/2012/chart" uri="{02D57815-91ED-43cb-92C2-25804820EDAC}">
              <c15:filteredSeriesTitle>
                <c15:tx>
                  <c:strRef>
                    <c:extLst>
                      <c:ext uri="{02D57815-91ED-43cb-92C2-25804820EDAC}">
                        <c15:formulaRef>
                          <c15:sqref>[1]Sheet1!$B$41</c15:sqref>
                        </c15:formulaRef>
                      </c:ext>
                    </c:extLst>
                    <c:strCache>
                      <c:ptCount val="1"/>
                      <c:pt idx="0">
                        <c:v>#REF!</c:v>
                      </c:pt>
                    </c:strCache>
                  </c:strRef>
                </c15:tx>
              </c15:filteredSeriesTitle>
            </c:ext>
            <c:ext xmlns:c16="http://schemas.microsoft.com/office/drawing/2014/chart" uri="{C3380CC4-5D6E-409C-BE32-E72D297353CC}">
              <c16:uniqueId val="{00000000-8D7A-4FF4-B0CE-5CB65F367047}"/>
            </c:ext>
          </c:extLst>
        </c:ser>
        <c:dLbls>
          <c:showLegendKey val="0"/>
          <c:showVal val="0"/>
          <c:showCatName val="0"/>
          <c:showSerName val="0"/>
          <c:showPercent val="0"/>
          <c:showBubbleSize val="0"/>
        </c:dLbls>
        <c:axId val="1643804607"/>
        <c:axId val="1643805023"/>
      </c:scatterChart>
      <c:valAx>
        <c:axId val="1643804607"/>
        <c:scaling>
          <c:orientation val="minMax"/>
          <c:max val="780"/>
          <c:min val="380"/>
        </c:scaling>
        <c:delete val="0"/>
        <c:axPos val="b"/>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05023"/>
        <c:crosses val="autoZero"/>
        <c:crossBetween val="midCat"/>
        <c:majorUnit val="20"/>
      </c:valAx>
      <c:valAx>
        <c:axId val="1643805023"/>
        <c:scaling>
          <c:orientation val="minMax"/>
          <c:max val="3.0000000000000006E-2"/>
          <c:min val="0"/>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3804607"/>
        <c:crosses val="autoZero"/>
        <c:crossBetween val="midCat"/>
        <c:majorUnit val="2.0000000000000005E-3"/>
      </c:valAx>
      <c:spPr>
        <a:noFill/>
        <a:ln>
          <a:solidFill>
            <a:sysClr val="windowText" lastClr="000000"/>
          </a:solid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10.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9.xml"/><Relationship Id="rId5" Type="http://schemas.openxmlformats.org/officeDocument/2006/relationships/image" Target="../media/image2.gif"/><Relationship Id="rId4"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4.png"/><Relationship Id="rId5" Type="http://schemas.openxmlformats.org/officeDocument/2006/relationships/chart" Target="../charts/chart15.xml"/><Relationship Id="rId4"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8</xdr:col>
      <xdr:colOff>163285</xdr:colOff>
      <xdr:row>7</xdr:row>
      <xdr:rowOff>12699</xdr:rowOff>
    </xdr:from>
    <xdr:to>
      <xdr:col>15</xdr:col>
      <xdr:colOff>449036</xdr:colOff>
      <xdr:row>32</xdr:row>
      <xdr:rowOff>84818</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581932</xdr:colOff>
      <xdr:row>9</xdr:row>
      <xdr:rowOff>128811</xdr:rowOff>
    </xdr:from>
    <xdr:to>
      <xdr:col>14</xdr:col>
      <xdr:colOff>51253</xdr:colOff>
      <xdr:row>35</xdr:row>
      <xdr:rowOff>10430</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268515</xdr:colOff>
      <xdr:row>8</xdr:row>
      <xdr:rowOff>76651</xdr:rowOff>
    </xdr:from>
    <xdr:to>
      <xdr:col>13</xdr:col>
      <xdr:colOff>350157</xdr:colOff>
      <xdr:row>33</xdr:row>
      <xdr:rowOff>135163</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160111</xdr:colOff>
      <xdr:row>7</xdr:row>
      <xdr:rowOff>19954</xdr:rowOff>
    </xdr:from>
    <xdr:to>
      <xdr:col>13</xdr:col>
      <xdr:colOff>241753</xdr:colOff>
      <xdr:row>32</xdr:row>
      <xdr:rowOff>78466</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140152</xdr:colOff>
      <xdr:row>0</xdr:row>
      <xdr:rowOff>140153</xdr:rowOff>
    </xdr:from>
    <xdr:to>
      <xdr:col>13</xdr:col>
      <xdr:colOff>455209</xdr:colOff>
      <xdr:row>72</xdr:row>
      <xdr:rowOff>140153</xdr:rowOff>
    </xdr:to>
    <xdr:graphicFrame macro="">
      <xdr:nvGraphicFramePr>
        <xdr:cNvPr id="2" name="Chart 1">
          <a:extLst>
            <a:ext uri="{FF2B5EF4-FFF2-40B4-BE49-F238E27FC236}">
              <a16:creationId xmlns:a16="http://schemas.microsoft.com/office/drawing/2014/main" id="{00000000-0008-0000-1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359415</xdr:colOff>
      <xdr:row>61</xdr:row>
      <xdr:rowOff>40026</xdr:rowOff>
    </xdr:from>
    <xdr:to>
      <xdr:col>4</xdr:col>
      <xdr:colOff>650963</xdr:colOff>
      <xdr:row>75</xdr:row>
      <xdr:rowOff>116226</xdr:rowOff>
    </xdr:to>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121</xdr:row>
      <xdr:rowOff>0</xdr:rowOff>
    </xdr:from>
    <xdr:to>
      <xdr:col>4</xdr:col>
      <xdr:colOff>304800</xdr:colOff>
      <xdr:row>122</xdr:row>
      <xdr:rowOff>114299</xdr:rowOff>
    </xdr:to>
    <xdr:sp macro="" textlink="">
      <xdr:nvSpPr>
        <xdr:cNvPr id="3" name="AutoShape 2" descr="https://ieeexplore.ieee.org/mediastore_new/IEEE/content/media/7153113/7161042/7161181/7161181-fig-8-source-hires.gif">
          <a:extLst>
            <a:ext uri="{FF2B5EF4-FFF2-40B4-BE49-F238E27FC236}">
              <a16:creationId xmlns:a16="http://schemas.microsoft.com/office/drawing/2014/main" id="{00000000-0008-0000-1200-000003000000}"/>
            </a:ext>
          </a:extLst>
        </xdr:cNvPr>
        <xdr:cNvSpPr>
          <a:spLocks noChangeAspect="1" noChangeArrowheads="1"/>
        </xdr:cNvSpPr>
      </xdr:nvSpPr>
      <xdr:spPr bwMode="auto">
        <a:xfrm>
          <a:off x="3848100" y="609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3</xdr:col>
      <xdr:colOff>460845</xdr:colOff>
      <xdr:row>90</xdr:row>
      <xdr:rowOff>75024</xdr:rowOff>
    </xdr:from>
    <xdr:to>
      <xdr:col>6</xdr:col>
      <xdr:colOff>2702917</xdr:colOff>
      <xdr:row>115</xdr:row>
      <xdr:rowOff>155987</xdr:rowOff>
    </xdr:to>
    <xdr:graphicFrame macro="">
      <xdr:nvGraphicFramePr>
        <xdr:cNvPr id="4" name="Chart 3">
          <a:extLst>
            <a:ext uri="{FF2B5EF4-FFF2-40B4-BE49-F238E27FC236}">
              <a16:creationId xmlns:a16="http://schemas.microsoft.com/office/drawing/2014/main" id="{00000000-0008-0000-1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105338</xdr:colOff>
      <xdr:row>90</xdr:row>
      <xdr:rowOff>55229</xdr:rowOff>
    </xdr:from>
    <xdr:to>
      <xdr:col>15</xdr:col>
      <xdr:colOff>449013</xdr:colOff>
      <xdr:row>116</xdr:row>
      <xdr:rowOff>120064</xdr:rowOff>
    </xdr:to>
    <xdr:grpSp>
      <xdr:nvGrpSpPr>
        <xdr:cNvPr id="5" name="Group 4">
          <a:extLst>
            <a:ext uri="{FF2B5EF4-FFF2-40B4-BE49-F238E27FC236}">
              <a16:creationId xmlns:a16="http://schemas.microsoft.com/office/drawing/2014/main" id="{00000000-0008-0000-1200-000005000000}"/>
            </a:ext>
          </a:extLst>
        </xdr:cNvPr>
        <xdr:cNvGrpSpPr/>
      </xdr:nvGrpSpPr>
      <xdr:grpSpPr>
        <a:xfrm>
          <a:off x="11113063" y="17219279"/>
          <a:ext cx="7144525" cy="4773360"/>
          <a:chOff x="2556013" y="0"/>
          <a:chExt cx="5658388" cy="5009552"/>
        </a:xfrm>
      </xdr:grpSpPr>
      <xdr:pic>
        <xdr:nvPicPr>
          <xdr:cNvPr id="6" name="Picture 5">
            <a:extLst>
              <a:ext uri="{FF2B5EF4-FFF2-40B4-BE49-F238E27FC236}">
                <a16:creationId xmlns:a16="http://schemas.microsoft.com/office/drawing/2014/main" id="{00000000-0008-0000-1200-000006000000}"/>
              </a:ext>
            </a:extLst>
          </xdr:cNvPr>
          <xdr:cNvPicPr>
            <a:picLocks noChangeAspect="1"/>
          </xdr:cNvPicPr>
        </xdr:nvPicPr>
        <xdr:blipFill>
          <a:blip xmlns:r="http://schemas.openxmlformats.org/officeDocument/2006/relationships" r:embed="rId3"/>
          <a:stretch>
            <a:fillRect/>
          </a:stretch>
        </xdr:blipFill>
        <xdr:spPr>
          <a:xfrm>
            <a:off x="2556013" y="228600"/>
            <a:ext cx="5658388" cy="4780952"/>
          </a:xfrm>
          <a:prstGeom prst="rect">
            <a:avLst/>
          </a:prstGeom>
        </xdr:spPr>
      </xdr:pic>
      <xdr:graphicFrame macro="">
        <xdr:nvGraphicFramePr>
          <xdr:cNvPr id="7" name="Chart 6">
            <a:extLst>
              <a:ext uri="{FF2B5EF4-FFF2-40B4-BE49-F238E27FC236}">
                <a16:creationId xmlns:a16="http://schemas.microsoft.com/office/drawing/2014/main" id="{00000000-0008-0000-1200-000007000000}"/>
              </a:ext>
            </a:extLst>
          </xdr:cNvPr>
          <xdr:cNvGraphicFramePr/>
        </xdr:nvGraphicFramePr>
        <xdr:xfrm>
          <a:off x="2864125" y="0"/>
          <a:ext cx="5046179" cy="4843463"/>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15</xdr:col>
      <xdr:colOff>585108</xdr:colOff>
      <xdr:row>90</xdr:row>
      <xdr:rowOff>21846</xdr:rowOff>
    </xdr:from>
    <xdr:to>
      <xdr:col>29</xdr:col>
      <xdr:colOff>494783</xdr:colOff>
      <xdr:row>118</xdr:row>
      <xdr:rowOff>64088</xdr:rowOff>
    </xdr:to>
    <xdr:grpSp>
      <xdr:nvGrpSpPr>
        <xdr:cNvPr id="8" name="Group 7">
          <a:extLst>
            <a:ext uri="{FF2B5EF4-FFF2-40B4-BE49-F238E27FC236}">
              <a16:creationId xmlns:a16="http://schemas.microsoft.com/office/drawing/2014/main" id="{00000000-0008-0000-1200-000008000000}"/>
            </a:ext>
          </a:extLst>
        </xdr:cNvPr>
        <xdr:cNvGrpSpPr/>
      </xdr:nvGrpSpPr>
      <xdr:grpSpPr>
        <a:xfrm>
          <a:off x="18393683" y="17185896"/>
          <a:ext cx="8447250" cy="5112717"/>
          <a:chOff x="2136913" y="5647909"/>
          <a:chExt cx="8522804" cy="5376242"/>
        </a:xfrm>
      </xdr:grpSpPr>
      <xdr:pic>
        <xdr:nvPicPr>
          <xdr:cNvPr id="9" name="Picture 8">
            <a:extLst>
              <a:ext uri="{FF2B5EF4-FFF2-40B4-BE49-F238E27FC236}">
                <a16:creationId xmlns:a16="http://schemas.microsoft.com/office/drawing/2014/main" id="{00000000-0008-0000-1200-000009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136913" y="6096000"/>
            <a:ext cx="7943850" cy="4524375"/>
          </a:xfrm>
          <a:prstGeom prst="rect">
            <a:avLst/>
          </a:prstGeom>
        </xdr:spPr>
      </xdr:pic>
      <xdr:graphicFrame macro="">
        <xdr:nvGraphicFramePr>
          <xdr:cNvPr id="10" name="Chart 9">
            <a:extLst>
              <a:ext uri="{FF2B5EF4-FFF2-40B4-BE49-F238E27FC236}">
                <a16:creationId xmlns:a16="http://schemas.microsoft.com/office/drawing/2014/main" id="{00000000-0008-0000-1200-00000A000000}"/>
              </a:ext>
            </a:extLst>
          </xdr:cNvPr>
          <xdr:cNvGraphicFramePr/>
        </xdr:nvGraphicFramePr>
        <xdr:xfrm>
          <a:off x="2136913" y="5647909"/>
          <a:ext cx="8522804" cy="5376242"/>
        </xdr:xfrm>
        <a:graphic>
          <a:graphicData uri="http://schemas.openxmlformats.org/drawingml/2006/chart">
            <c:chart xmlns:c="http://schemas.openxmlformats.org/drawingml/2006/chart" xmlns:r="http://schemas.openxmlformats.org/officeDocument/2006/relationships" r:id="rId6"/>
          </a:graphicData>
        </a:graphic>
      </xdr:graphicFrame>
    </xdr:grpSp>
    <xdr:clientData/>
  </xdr:twoCellAnchor>
  <xdr:twoCellAnchor>
    <xdr:from>
      <xdr:col>1</xdr:col>
      <xdr:colOff>1605472</xdr:colOff>
      <xdr:row>323</xdr:row>
      <xdr:rowOff>119812</xdr:rowOff>
    </xdr:from>
    <xdr:to>
      <xdr:col>3</xdr:col>
      <xdr:colOff>1996310</xdr:colOff>
      <xdr:row>343</xdr:row>
      <xdr:rowOff>44574</xdr:rowOff>
    </xdr:to>
    <xdr:graphicFrame macro="">
      <xdr:nvGraphicFramePr>
        <xdr:cNvPr id="11" name="Chart 10">
          <a:extLst>
            <a:ext uri="{FF2B5EF4-FFF2-40B4-BE49-F238E27FC236}">
              <a16:creationId xmlns:a16="http://schemas.microsoft.com/office/drawing/2014/main" id="{00000000-0008-0000-12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551329</xdr:colOff>
      <xdr:row>2</xdr:row>
      <xdr:rowOff>160245</xdr:rowOff>
    </xdr:from>
    <xdr:to>
      <xdr:col>20</xdr:col>
      <xdr:colOff>164176</xdr:colOff>
      <xdr:row>43</xdr:row>
      <xdr:rowOff>6912</xdr:rowOff>
    </xdr:to>
    <xdr:grpSp>
      <xdr:nvGrpSpPr>
        <xdr:cNvPr id="2" name="Group 1">
          <a:extLst>
            <a:ext uri="{FF2B5EF4-FFF2-40B4-BE49-F238E27FC236}">
              <a16:creationId xmlns:a16="http://schemas.microsoft.com/office/drawing/2014/main" id="{00000000-0008-0000-1400-000002000000}"/>
            </a:ext>
          </a:extLst>
        </xdr:cNvPr>
        <xdr:cNvGrpSpPr/>
      </xdr:nvGrpSpPr>
      <xdr:grpSpPr>
        <a:xfrm>
          <a:off x="4787153" y="522008"/>
          <a:ext cx="8865730" cy="7197726"/>
          <a:chOff x="2009775" y="104775"/>
          <a:chExt cx="8885714" cy="7466667"/>
        </a:xfrm>
      </xdr:grpSpPr>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2009775" y="104775"/>
            <a:ext cx="8885714" cy="7466667"/>
          </a:xfrm>
          <a:prstGeom prst="rect">
            <a:avLst/>
          </a:prstGeom>
        </xdr:spPr>
      </xdr:pic>
      <xdr:graphicFrame macro="">
        <xdr:nvGraphicFramePr>
          <xdr:cNvPr id="4" name="Chart 3">
            <a:extLst>
              <a:ext uri="{FF2B5EF4-FFF2-40B4-BE49-F238E27FC236}">
                <a16:creationId xmlns:a16="http://schemas.microsoft.com/office/drawing/2014/main" id="{00000000-0008-0000-1400-000004000000}"/>
              </a:ext>
            </a:extLst>
          </xdr:cNvPr>
          <xdr:cNvGraphicFramePr/>
        </xdr:nvGraphicFramePr>
        <xdr:xfrm>
          <a:off x="2924175" y="1504949"/>
          <a:ext cx="7715249" cy="2314575"/>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440982</xdr:colOff>
      <xdr:row>4</xdr:row>
      <xdr:rowOff>120618</xdr:rowOff>
    </xdr:from>
    <xdr:to>
      <xdr:col>8</xdr:col>
      <xdr:colOff>62843</xdr:colOff>
      <xdr:row>22</xdr:row>
      <xdr:rowOff>32619</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440982" y="1311243"/>
          <a:ext cx="4498661" cy="3693426"/>
        </a:xfrm>
        <a:prstGeom prst="rect">
          <a:avLst/>
        </a:prstGeom>
      </xdr:spPr>
    </xdr:pic>
    <xdr:clientData/>
  </xdr:twoCellAnchor>
  <xdr:twoCellAnchor>
    <xdr:from>
      <xdr:col>0</xdr:col>
      <xdr:colOff>43050</xdr:colOff>
      <xdr:row>1</xdr:row>
      <xdr:rowOff>96865</xdr:rowOff>
    </xdr:from>
    <xdr:to>
      <xdr:col>8</xdr:col>
      <xdr:colOff>34228</xdr:colOff>
      <xdr:row>24</xdr:row>
      <xdr:rowOff>13672</xdr:rowOff>
    </xdr:to>
    <xdr:graphicFrame macro="">
      <xdr:nvGraphicFramePr>
        <xdr:cNvPr id="3" name="Chart 2">
          <a:extLst>
            <a:ext uri="{FF2B5EF4-FFF2-40B4-BE49-F238E27FC236}">
              <a16:creationId xmlns:a16="http://schemas.microsoft.com/office/drawing/2014/main" id="{00000000-0008-0000-1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1172379</xdr:colOff>
      <xdr:row>17</xdr:row>
      <xdr:rowOff>2056</xdr:rowOff>
    </xdr:from>
    <xdr:to>
      <xdr:col>18</xdr:col>
      <xdr:colOff>2103437</xdr:colOff>
      <xdr:row>32</xdr:row>
      <xdr:rowOff>144183</xdr:rowOff>
    </xdr:to>
    <xdr:grpSp>
      <xdr:nvGrpSpPr>
        <xdr:cNvPr id="4" name="Group 3">
          <a:extLst>
            <a:ext uri="{FF2B5EF4-FFF2-40B4-BE49-F238E27FC236}">
              <a16:creationId xmlns:a16="http://schemas.microsoft.com/office/drawing/2014/main" id="{00000000-0008-0000-1500-000004000000}"/>
            </a:ext>
          </a:extLst>
        </xdr:cNvPr>
        <xdr:cNvGrpSpPr/>
      </xdr:nvGrpSpPr>
      <xdr:grpSpPr>
        <a:xfrm>
          <a:off x="7724645" y="3856880"/>
          <a:ext cx="13633673" cy="2828363"/>
          <a:chOff x="5583177" y="3523526"/>
          <a:chExt cx="9383531" cy="3043500"/>
        </a:xfrm>
      </xdr:grpSpPr>
      <xdr:sp macro="" textlink="">
        <xdr:nvSpPr>
          <xdr:cNvPr id="5" name="Rectangle 4">
            <a:extLst>
              <a:ext uri="{FF2B5EF4-FFF2-40B4-BE49-F238E27FC236}">
                <a16:creationId xmlns:a16="http://schemas.microsoft.com/office/drawing/2014/main" id="{00000000-0008-0000-1500-000005000000}"/>
              </a:ext>
            </a:extLst>
          </xdr:cNvPr>
          <xdr:cNvSpPr/>
        </xdr:nvSpPr>
        <xdr:spPr>
          <a:xfrm>
            <a:off x="6060310" y="4010628"/>
            <a:ext cx="4352563" cy="2435507"/>
          </a:xfrm>
          <a:prstGeom prst="rect">
            <a:avLst/>
          </a:prstGeom>
          <a:solidFill>
            <a:schemeClr val="accent4">
              <a:lumMod val="20000"/>
              <a:lumOff val="8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6" name="Rectangle 5">
            <a:extLst>
              <a:ext uri="{FF2B5EF4-FFF2-40B4-BE49-F238E27FC236}">
                <a16:creationId xmlns:a16="http://schemas.microsoft.com/office/drawing/2014/main" id="{00000000-0008-0000-1500-000006000000}"/>
              </a:ext>
            </a:extLst>
          </xdr:cNvPr>
          <xdr:cNvSpPr/>
        </xdr:nvSpPr>
        <xdr:spPr>
          <a:xfrm>
            <a:off x="10417214" y="4014968"/>
            <a:ext cx="4352563" cy="2435507"/>
          </a:xfrm>
          <a:prstGeom prst="rect">
            <a:avLst/>
          </a:prstGeom>
          <a:solidFill>
            <a:schemeClr val="bg2">
              <a:lumMod val="75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aphicFrame macro="">
        <xdr:nvGraphicFramePr>
          <xdr:cNvPr id="7" name="Chart 6">
            <a:extLst>
              <a:ext uri="{FF2B5EF4-FFF2-40B4-BE49-F238E27FC236}">
                <a16:creationId xmlns:a16="http://schemas.microsoft.com/office/drawing/2014/main" id="{00000000-0008-0000-1500-000007000000}"/>
              </a:ext>
            </a:extLst>
          </xdr:cNvPr>
          <xdr:cNvGraphicFramePr/>
        </xdr:nvGraphicFramePr>
        <xdr:xfrm>
          <a:off x="5583177" y="3523526"/>
          <a:ext cx="9383531" cy="3043500"/>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19</xdr:col>
      <xdr:colOff>350938</xdr:colOff>
      <xdr:row>17</xdr:row>
      <xdr:rowOff>147227</xdr:rowOff>
    </xdr:from>
    <xdr:to>
      <xdr:col>21</xdr:col>
      <xdr:colOff>1776686</xdr:colOff>
      <xdr:row>32</xdr:row>
      <xdr:rowOff>32927</xdr:rowOff>
    </xdr:to>
    <xdr:grpSp>
      <xdr:nvGrpSpPr>
        <xdr:cNvPr id="8" name="Group 7">
          <a:extLst>
            <a:ext uri="{FF2B5EF4-FFF2-40B4-BE49-F238E27FC236}">
              <a16:creationId xmlns:a16="http://schemas.microsoft.com/office/drawing/2014/main" id="{00000000-0008-0000-1500-000008000000}"/>
            </a:ext>
          </a:extLst>
        </xdr:cNvPr>
        <xdr:cNvGrpSpPr/>
      </xdr:nvGrpSpPr>
      <xdr:grpSpPr>
        <a:xfrm>
          <a:off x="22037495" y="3998876"/>
          <a:ext cx="8967307" cy="2575111"/>
          <a:chOff x="21328350" y="4080492"/>
          <a:chExt cx="5840865" cy="2743200"/>
        </a:xfrm>
      </xdr:grpSpPr>
      <xdr:sp macro="" textlink="">
        <xdr:nvSpPr>
          <xdr:cNvPr id="9" name="Rectangle 8">
            <a:extLst>
              <a:ext uri="{FF2B5EF4-FFF2-40B4-BE49-F238E27FC236}">
                <a16:creationId xmlns:a16="http://schemas.microsoft.com/office/drawing/2014/main" id="{00000000-0008-0000-1500-000009000000}"/>
              </a:ext>
            </a:extLst>
          </xdr:cNvPr>
          <xdr:cNvSpPr/>
        </xdr:nvSpPr>
        <xdr:spPr>
          <a:xfrm>
            <a:off x="24385847" y="4538351"/>
            <a:ext cx="2567317" cy="2120529"/>
          </a:xfrm>
          <a:prstGeom prst="rect">
            <a:avLst/>
          </a:prstGeom>
          <a:solidFill>
            <a:schemeClr val="bg2">
              <a:lumMod val="75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10" name="Rectangle 9">
            <a:extLst>
              <a:ext uri="{FF2B5EF4-FFF2-40B4-BE49-F238E27FC236}">
                <a16:creationId xmlns:a16="http://schemas.microsoft.com/office/drawing/2014/main" id="{00000000-0008-0000-1500-00000A000000}"/>
              </a:ext>
            </a:extLst>
          </xdr:cNvPr>
          <xdr:cNvSpPr/>
        </xdr:nvSpPr>
        <xdr:spPr>
          <a:xfrm>
            <a:off x="21780233" y="4531979"/>
            <a:ext cx="2593853" cy="2134228"/>
          </a:xfrm>
          <a:prstGeom prst="rect">
            <a:avLst/>
          </a:prstGeom>
          <a:solidFill>
            <a:schemeClr val="accent4">
              <a:lumMod val="20000"/>
              <a:lumOff val="8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aphicFrame macro="">
        <xdr:nvGraphicFramePr>
          <xdr:cNvPr id="11" name="Chart 10">
            <a:extLst>
              <a:ext uri="{FF2B5EF4-FFF2-40B4-BE49-F238E27FC236}">
                <a16:creationId xmlns:a16="http://schemas.microsoft.com/office/drawing/2014/main" id="{00000000-0008-0000-1500-00000B000000}"/>
              </a:ext>
            </a:extLst>
          </xdr:cNvPr>
          <xdr:cNvGraphicFramePr/>
        </xdr:nvGraphicFramePr>
        <xdr:xfrm>
          <a:off x="21328350" y="4080492"/>
          <a:ext cx="5840865" cy="27432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xdr:from>
      <xdr:col>19</xdr:col>
      <xdr:colOff>391279</xdr:colOff>
      <xdr:row>32</xdr:row>
      <xdr:rowOff>75510</xdr:rowOff>
    </xdr:from>
    <xdr:to>
      <xdr:col>21</xdr:col>
      <xdr:colOff>1817027</xdr:colOff>
      <xdr:row>46</xdr:row>
      <xdr:rowOff>151710</xdr:rowOff>
    </xdr:to>
    <xdr:grpSp>
      <xdr:nvGrpSpPr>
        <xdr:cNvPr id="12" name="Group 11">
          <a:extLst>
            <a:ext uri="{FF2B5EF4-FFF2-40B4-BE49-F238E27FC236}">
              <a16:creationId xmlns:a16="http://schemas.microsoft.com/office/drawing/2014/main" id="{00000000-0008-0000-1500-00000C000000}"/>
            </a:ext>
          </a:extLst>
        </xdr:cNvPr>
        <xdr:cNvGrpSpPr/>
      </xdr:nvGrpSpPr>
      <xdr:grpSpPr>
        <a:xfrm>
          <a:off x="22071486" y="6619745"/>
          <a:ext cx="8973657" cy="2586318"/>
          <a:chOff x="21328350" y="4080492"/>
          <a:chExt cx="5840865" cy="2743200"/>
        </a:xfrm>
      </xdr:grpSpPr>
      <xdr:sp macro="" textlink="">
        <xdr:nvSpPr>
          <xdr:cNvPr id="13" name="Rectangle 12">
            <a:extLst>
              <a:ext uri="{FF2B5EF4-FFF2-40B4-BE49-F238E27FC236}">
                <a16:creationId xmlns:a16="http://schemas.microsoft.com/office/drawing/2014/main" id="{00000000-0008-0000-1500-00000D000000}"/>
              </a:ext>
            </a:extLst>
          </xdr:cNvPr>
          <xdr:cNvSpPr/>
        </xdr:nvSpPr>
        <xdr:spPr>
          <a:xfrm>
            <a:off x="24385847" y="4538351"/>
            <a:ext cx="2567317" cy="2120529"/>
          </a:xfrm>
          <a:prstGeom prst="rect">
            <a:avLst/>
          </a:prstGeom>
          <a:solidFill>
            <a:schemeClr val="bg2">
              <a:lumMod val="75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14" name="Rectangle 13">
            <a:extLst>
              <a:ext uri="{FF2B5EF4-FFF2-40B4-BE49-F238E27FC236}">
                <a16:creationId xmlns:a16="http://schemas.microsoft.com/office/drawing/2014/main" id="{00000000-0008-0000-1500-00000E000000}"/>
              </a:ext>
            </a:extLst>
          </xdr:cNvPr>
          <xdr:cNvSpPr/>
        </xdr:nvSpPr>
        <xdr:spPr>
          <a:xfrm>
            <a:off x="21780233" y="4531979"/>
            <a:ext cx="2593853" cy="2134228"/>
          </a:xfrm>
          <a:prstGeom prst="rect">
            <a:avLst/>
          </a:prstGeom>
          <a:solidFill>
            <a:schemeClr val="accent4">
              <a:lumMod val="20000"/>
              <a:lumOff val="80000"/>
            </a:schemeClr>
          </a:solidFill>
          <a:ln>
            <a:solidFill>
              <a:schemeClr val="bg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graphicFrame macro="">
        <xdr:nvGraphicFramePr>
          <xdr:cNvPr id="15" name="Chart 14">
            <a:extLst>
              <a:ext uri="{FF2B5EF4-FFF2-40B4-BE49-F238E27FC236}">
                <a16:creationId xmlns:a16="http://schemas.microsoft.com/office/drawing/2014/main" id="{00000000-0008-0000-1500-00000F000000}"/>
              </a:ext>
            </a:extLst>
          </xdr:cNvPr>
          <xdr:cNvGraphicFramePr/>
        </xdr:nvGraphicFramePr>
        <xdr:xfrm>
          <a:off x="21328350" y="4080492"/>
          <a:ext cx="5840865"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470087</xdr:colOff>
      <xdr:row>28</xdr:row>
      <xdr:rowOff>26893</xdr:rowOff>
    </xdr:from>
    <xdr:to>
      <xdr:col>4</xdr:col>
      <xdr:colOff>1612304</xdr:colOff>
      <xdr:row>55</xdr:row>
      <xdr:rowOff>122144</xdr:rowOff>
    </xdr:to>
    <xdr:grpSp>
      <xdr:nvGrpSpPr>
        <xdr:cNvPr id="2" name="Group 1">
          <a:extLst>
            <a:ext uri="{FF2B5EF4-FFF2-40B4-BE49-F238E27FC236}">
              <a16:creationId xmlns:a16="http://schemas.microsoft.com/office/drawing/2014/main" id="{00000000-0008-0000-1600-000002000000}"/>
            </a:ext>
          </a:extLst>
        </xdr:cNvPr>
        <xdr:cNvGrpSpPr/>
      </xdr:nvGrpSpPr>
      <xdr:grpSpPr>
        <a:xfrm>
          <a:off x="466912" y="5158914"/>
          <a:ext cx="6512852" cy="5040924"/>
          <a:chOff x="638175" y="5562599"/>
          <a:chExt cx="6263305" cy="5238751"/>
        </a:xfrm>
      </xdr:grpSpPr>
      <xdr:pic>
        <xdr:nvPicPr>
          <xdr:cNvPr id="3" name="Picture 2">
            <a:extLst>
              <a:ext uri="{FF2B5EF4-FFF2-40B4-BE49-F238E27FC236}">
                <a16:creationId xmlns:a16="http://schemas.microsoft.com/office/drawing/2014/main" id="{00000000-0008-0000-1600-000003000000}"/>
              </a:ext>
            </a:extLst>
          </xdr:cNvPr>
          <xdr:cNvPicPr>
            <a:picLocks noChangeAspect="1"/>
          </xdr:cNvPicPr>
        </xdr:nvPicPr>
        <xdr:blipFill>
          <a:blip xmlns:r="http://schemas.openxmlformats.org/officeDocument/2006/relationships" r:embed="rId1"/>
          <a:stretch>
            <a:fillRect/>
          </a:stretch>
        </xdr:blipFill>
        <xdr:spPr>
          <a:xfrm>
            <a:off x="638175" y="6334125"/>
            <a:ext cx="6263305" cy="3714286"/>
          </a:xfrm>
          <a:prstGeom prst="rect">
            <a:avLst/>
          </a:prstGeom>
        </xdr:spPr>
      </xdr:pic>
      <xdr:graphicFrame macro="">
        <xdr:nvGraphicFramePr>
          <xdr:cNvPr id="4" name="Chart 3">
            <a:extLst>
              <a:ext uri="{FF2B5EF4-FFF2-40B4-BE49-F238E27FC236}">
                <a16:creationId xmlns:a16="http://schemas.microsoft.com/office/drawing/2014/main" id="{00000000-0008-0000-1600-000004000000}"/>
              </a:ext>
            </a:extLst>
          </xdr:cNvPr>
          <xdr:cNvGraphicFramePr>
            <a:graphicFrameLocks/>
          </xdr:cNvGraphicFramePr>
        </xdr:nvGraphicFramePr>
        <xdr:xfrm>
          <a:off x="4020671" y="5562599"/>
          <a:ext cx="1890992" cy="5238751"/>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3"/>
  <sheetViews>
    <sheetView workbookViewId="0">
      <selection activeCell="B47" sqref="B47"/>
    </sheetView>
  </sheetViews>
  <sheetFormatPr defaultRowHeight="14.5" x14ac:dyDescent="0.35"/>
  <cols>
    <col min="1" max="1" width="22.26953125" style="10" bestFit="1" customWidth="1"/>
    <col min="2" max="2" width="160.7265625" bestFit="1" customWidth="1"/>
  </cols>
  <sheetData>
    <row r="1" spans="1:2" s="2" customFormat="1" ht="15" thickBot="1" x14ac:dyDescent="0.4">
      <c r="A1" s="9" t="s">
        <v>137</v>
      </c>
      <c r="B1" s="2" t="s">
        <v>138</v>
      </c>
    </row>
    <row r="2" spans="1:2" s="48" customFormat="1" x14ac:dyDescent="0.35">
      <c r="A2" s="10" t="s">
        <v>1682</v>
      </c>
      <c r="B2" s="48" t="s">
        <v>1684</v>
      </c>
    </row>
    <row r="3" spans="1:2" x14ac:dyDescent="0.35">
      <c r="A3" s="10" t="s">
        <v>1683</v>
      </c>
      <c r="B3" t="s">
        <v>1689</v>
      </c>
    </row>
    <row r="4" spans="1:2" x14ac:dyDescent="0.35">
      <c r="A4" s="10" t="s">
        <v>1685</v>
      </c>
      <c r="B4" t="s">
        <v>1686</v>
      </c>
    </row>
    <row r="5" spans="1:2" x14ac:dyDescent="0.35">
      <c r="A5" s="10" t="s">
        <v>1687</v>
      </c>
      <c r="B5" t="s">
        <v>1691</v>
      </c>
    </row>
    <row r="6" spans="1:2" x14ac:dyDescent="0.35">
      <c r="A6" s="10" t="s">
        <v>1688</v>
      </c>
      <c r="B6" s="48" t="s">
        <v>1684</v>
      </c>
    </row>
    <row r="7" spans="1:2" x14ac:dyDescent="0.35">
      <c r="A7" s="10" t="s">
        <v>1693</v>
      </c>
      <c r="B7" t="s">
        <v>1694</v>
      </c>
    </row>
    <row r="8" spans="1:2" x14ac:dyDescent="0.35">
      <c r="A8" s="10" t="s">
        <v>1698</v>
      </c>
      <c r="B8" t="s">
        <v>1690</v>
      </c>
    </row>
    <row r="9" spans="1:2" x14ac:dyDescent="0.35">
      <c r="A9" s="10" t="s">
        <v>1697</v>
      </c>
      <c r="B9" t="s">
        <v>1692</v>
      </c>
    </row>
    <row r="10" spans="1:2" x14ac:dyDescent="0.35">
      <c r="A10" s="10" t="s">
        <v>1699</v>
      </c>
      <c r="B10" s="48" t="s">
        <v>2182</v>
      </c>
    </row>
    <row r="11" spans="1:2" x14ac:dyDescent="0.35">
      <c r="A11" s="10" t="s">
        <v>1700</v>
      </c>
      <c r="B11" t="s">
        <v>2181</v>
      </c>
    </row>
    <row r="12" spans="1:2" x14ac:dyDescent="0.35">
      <c r="A12" s="10" t="s">
        <v>1701</v>
      </c>
      <c r="B12" t="s">
        <v>2179</v>
      </c>
    </row>
    <row r="13" spans="1:2" x14ac:dyDescent="0.35">
      <c r="A13" s="10" t="s">
        <v>1702</v>
      </c>
      <c r="B13" t="s">
        <v>2180</v>
      </c>
    </row>
    <row r="14" spans="1:2" x14ac:dyDescent="0.35">
      <c r="A14" s="10" t="s">
        <v>2174</v>
      </c>
      <c r="B14" s="48" t="s">
        <v>2183</v>
      </c>
    </row>
    <row r="15" spans="1:2" x14ac:dyDescent="0.35">
      <c r="A15" s="10" t="s">
        <v>2175</v>
      </c>
      <c r="B15" t="s">
        <v>2178</v>
      </c>
    </row>
    <row r="16" spans="1:2" x14ac:dyDescent="0.35">
      <c r="A16" s="10" t="s">
        <v>2176</v>
      </c>
      <c r="B16" t="s">
        <v>2177</v>
      </c>
    </row>
    <row r="17" spans="1:2" x14ac:dyDescent="0.35">
      <c r="A17" s="10" t="s">
        <v>2184</v>
      </c>
      <c r="B17" t="s">
        <v>2185</v>
      </c>
    </row>
    <row r="18" spans="1:2" x14ac:dyDescent="0.35">
      <c r="A18" s="10" t="s">
        <v>2186</v>
      </c>
      <c r="B18" t="s">
        <v>2187</v>
      </c>
    </row>
    <row r="19" spans="1:2" x14ac:dyDescent="0.35">
      <c r="A19" s="10" t="s">
        <v>2191</v>
      </c>
      <c r="B19" t="s">
        <v>2188</v>
      </c>
    </row>
    <row r="20" spans="1:2" x14ac:dyDescent="0.35">
      <c r="A20" s="10" t="s">
        <v>2190</v>
      </c>
      <c r="B20" t="s">
        <v>2189</v>
      </c>
    </row>
    <row r="21" spans="1:2" x14ac:dyDescent="0.35">
      <c r="A21" s="10" t="s">
        <v>2260</v>
      </c>
      <c r="B21" t="s">
        <v>2261</v>
      </c>
    </row>
    <row r="22" spans="1:2" x14ac:dyDescent="0.35">
      <c r="A22" s="10" t="s">
        <v>2269</v>
      </c>
      <c r="B22" t="s">
        <v>2270</v>
      </c>
    </row>
    <row r="23" spans="1:2" x14ac:dyDescent="0.35">
      <c r="A23" s="10" t="s">
        <v>2350</v>
      </c>
      <c r="B23" t="s">
        <v>2351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26"/>
  <sheetViews>
    <sheetView workbookViewId="0">
      <selection activeCell="B25" sqref="B25"/>
    </sheetView>
  </sheetViews>
  <sheetFormatPr defaultRowHeight="14.5" x14ac:dyDescent="0.35"/>
  <cols>
    <col min="1" max="1" width="17.453125" bestFit="1" customWidth="1"/>
    <col min="2" max="2" width="255.7265625" bestFit="1" customWidth="1"/>
  </cols>
  <sheetData>
    <row r="1" spans="1:2" x14ac:dyDescent="0.35">
      <c r="A1" t="s">
        <v>517</v>
      </c>
      <c r="B1" t="s">
        <v>1703</v>
      </c>
    </row>
    <row r="2" spans="1:2" x14ac:dyDescent="0.35">
      <c r="A2" t="s">
        <v>518</v>
      </c>
      <c r="B2" t="s">
        <v>1704</v>
      </c>
    </row>
    <row r="3" spans="1:2" x14ac:dyDescent="0.35">
      <c r="A3" t="s">
        <v>1705</v>
      </c>
      <c r="B3" t="s">
        <v>1704</v>
      </c>
    </row>
    <row r="4" spans="1:2" x14ac:dyDescent="0.35">
      <c r="A4" t="s">
        <v>1706</v>
      </c>
      <c r="B4" t="s">
        <v>1704</v>
      </c>
    </row>
    <row r="5" spans="1:2" x14ac:dyDescent="0.35">
      <c r="A5" t="s">
        <v>519</v>
      </c>
      <c r="B5" t="s">
        <v>1707</v>
      </c>
    </row>
    <row r="6" spans="1:2" x14ac:dyDescent="0.35">
      <c r="A6" t="s">
        <v>520</v>
      </c>
      <c r="B6" t="s">
        <v>1708</v>
      </c>
    </row>
    <row r="7" spans="1:2" x14ac:dyDescent="0.35">
      <c r="A7" t="s">
        <v>634</v>
      </c>
      <c r="B7" t="s">
        <v>1709</v>
      </c>
    </row>
    <row r="8" spans="1:2" x14ac:dyDescent="0.35">
      <c r="A8" t="s">
        <v>635</v>
      </c>
      <c r="B8" t="s">
        <v>1710</v>
      </c>
    </row>
    <row r="9" spans="1:2" x14ac:dyDescent="0.35">
      <c r="A9" t="s">
        <v>638</v>
      </c>
      <c r="B9" t="s">
        <v>1711</v>
      </c>
    </row>
    <row r="10" spans="1:2" x14ac:dyDescent="0.35">
      <c r="A10" t="s">
        <v>640</v>
      </c>
      <c r="B10" t="s">
        <v>1712</v>
      </c>
    </row>
    <row r="11" spans="1:2" x14ac:dyDescent="0.35">
      <c r="A11" t="s">
        <v>642</v>
      </c>
      <c r="B11" t="s">
        <v>1713</v>
      </c>
    </row>
    <row r="12" spans="1:2" x14ac:dyDescent="0.35">
      <c r="A12" t="s">
        <v>645</v>
      </c>
      <c r="B12" t="s">
        <v>1714</v>
      </c>
    </row>
    <row r="13" spans="1:2" x14ac:dyDescent="0.35">
      <c r="A13" t="s">
        <v>648</v>
      </c>
      <c r="B13" t="s">
        <v>1715</v>
      </c>
    </row>
    <row r="14" spans="1:2" x14ac:dyDescent="0.35">
      <c r="A14" t="s">
        <v>649</v>
      </c>
      <c r="B14" t="s">
        <v>1716</v>
      </c>
    </row>
    <row r="15" spans="1:2" x14ac:dyDescent="0.35">
      <c r="A15" t="s">
        <v>652</v>
      </c>
      <c r="B15" t="s">
        <v>1717</v>
      </c>
    </row>
    <row r="16" spans="1:2" x14ac:dyDescent="0.35">
      <c r="A16" t="s">
        <v>655</v>
      </c>
      <c r="B16" t="s">
        <v>1718</v>
      </c>
    </row>
    <row r="17" spans="1:2" x14ac:dyDescent="0.35">
      <c r="A17" t="s">
        <v>658</v>
      </c>
      <c r="B17" t="s">
        <v>1719</v>
      </c>
    </row>
    <row r="18" spans="1:2" x14ac:dyDescent="0.35">
      <c r="A18" t="s">
        <v>659</v>
      </c>
      <c r="B18" t="s">
        <v>1720</v>
      </c>
    </row>
    <row r="19" spans="1:2" x14ac:dyDescent="0.35">
      <c r="A19" t="s">
        <v>660</v>
      </c>
      <c r="B19" t="s">
        <v>1721</v>
      </c>
    </row>
    <row r="20" spans="1:2" x14ac:dyDescent="0.35">
      <c r="A20" t="s">
        <v>661</v>
      </c>
      <c r="B20" t="s">
        <v>1722</v>
      </c>
    </row>
    <row r="21" spans="1:2" x14ac:dyDescent="0.35">
      <c r="A21" t="s">
        <v>662</v>
      </c>
      <c r="B21" t="s">
        <v>1723</v>
      </c>
    </row>
    <row r="22" spans="1:2" x14ac:dyDescent="0.35">
      <c r="A22" t="s">
        <v>663</v>
      </c>
      <c r="B22" t="s">
        <v>1724</v>
      </c>
    </row>
    <row r="23" spans="1:2" x14ac:dyDescent="0.35">
      <c r="A23" t="s">
        <v>664</v>
      </c>
      <c r="B23" t="s">
        <v>1725</v>
      </c>
    </row>
    <row r="24" spans="1:2" x14ac:dyDescent="0.35">
      <c r="A24" t="s">
        <v>665</v>
      </c>
      <c r="B24" t="s">
        <v>1726</v>
      </c>
    </row>
    <row r="25" spans="1:2" x14ac:dyDescent="0.35">
      <c r="A25" t="s">
        <v>666</v>
      </c>
      <c r="B25" t="s">
        <v>1727</v>
      </c>
    </row>
    <row r="26" spans="1:2" x14ac:dyDescent="0.35">
      <c r="A26" t="s">
        <v>667</v>
      </c>
      <c r="B26" t="s">
        <v>1728</v>
      </c>
    </row>
    <row r="27" spans="1:2" x14ac:dyDescent="0.35">
      <c r="A27" t="s">
        <v>670</v>
      </c>
      <c r="B27" t="s">
        <v>1729</v>
      </c>
    </row>
    <row r="28" spans="1:2" x14ac:dyDescent="0.35">
      <c r="A28" t="s">
        <v>673</v>
      </c>
      <c r="B28" t="s">
        <v>1730</v>
      </c>
    </row>
    <row r="29" spans="1:2" x14ac:dyDescent="0.35">
      <c r="A29" t="s">
        <v>676</v>
      </c>
      <c r="B29" t="s">
        <v>1731</v>
      </c>
    </row>
    <row r="30" spans="1:2" x14ac:dyDescent="0.35">
      <c r="A30" t="s">
        <v>679</v>
      </c>
      <c r="B30" t="s">
        <v>1732</v>
      </c>
    </row>
    <row r="31" spans="1:2" x14ac:dyDescent="0.35">
      <c r="A31" t="s">
        <v>680</v>
      </c>
      <c r="B31" t="s">
        <v>1733</v>
      </c>
    </row>
    <row r="32" spans="1:2" x14ac:dyDescent="0.35">
      <c r="A32" t="s">
        <v>681</v>
      </c>
      <c r="B32" t="s">
        <v>1734</v>
      </c>
    </row>
    <row r="33" spans="1:2" x14ac:dyDescent="0.35">
      <c r="A33" t="s">
        <v>682</v>
      </c>
      <c r="B33" t="s">
        <v>1735</v>
      </c>
    </row>
    <row r="34" spans="1:2" x14ac:dyDescent="0.35">
      <c r="A34" t="s">
        <v>683</v>
      </c>
      <c r="B34" t="s">
        <v>1736</v>
      </c>
    </row>
    <row r="35" spans="1:2" x14ac:dyDescent="0.35">
      <c r="A35" t="s">
        <v>684</v>
      </c>
      <c r="B35" t="s">
        <v>1737</v>
      </c>
    </row>
    <row r="36" spans="1:2" x14ac:dyDescent="0.35">
      <c r="A36" t="s">
        <v>685</v>
      </c>
      <c r="B36" t="s">
        <v>1738</v>
      </c>
    </row>
    <row r="37" spans="1:2" x14ac:dyDescent="0.35">
      <c r="A37" t="s">
        <v>686</v>
      </c>
      <c r="B37" t="s">
        <v>1739</v>
      </c>
    </row>
    <row r="38" spans="1:2" x14ac:dyDescent="0.35">
      <c r="A38" t="s">
        <v>687</v>
      </c>
      <c r="B38" t="s">
        <v>1740</v>
      </c>
    </row>
    <row r="39" spans="1:2" x14ac:dyDescent="0.35">
      <c r="A39" t="s">
        <v>688</v>
      </c>
      <c r="B39" t="s">
        <v>1741</v>
      </c>
    </row>
    <row r="40" spans="1:2" x14ac:dyDescent="0.35">
      <c r="A40" t="s">
        <v>689</v>
      </c>
      <c r="B40" t="s">
        <v>1742</v>
      </c>
    </row>
    <row r="41" spans="1:2" x14ac:dyDescent="0.35">
      <c r="A41" t="s">
        <v>690</v>
      </c>
      <c r="B41" t="s">
        <v>1743</v>
      </c>
    </row>
    <row r="42" spans="1:2" x14ac:dyDescent="0.35">
      <c r="A42" t="s">
        <v>691</v>
      </c>
      <c r="B42" t="s">
        <v>1744</v>
      </c>
    </row>
    <row r="43" spans="1:2" x14ac:dyDescent="0.35">
      <c r="A43" t="s">
        <v>692</v>
      </c>
      <c r="B43" t="s">
        <v>1745</v>
      </c>
    </row>
    <row r="44" spans="1:2" x14ac:dyDescent="0.35">
      <c r="A44" t="s">
        <v>695</v>
      </c>
      <c r="B44" t="s">
        <v>1746</v>
      </c>
    </row>
    <row r="45" spans="1:2" x14ac:dyDescent="0.35">
      <c r="A45" t="s">
        <v>696</v>
      </c>
      <c r="B45" t="s">
        <v>1747</v>
      </c>
    </row>
    <row r="46" spans="1:2" x14ac:dyDescent="0.35">
      <c r="A46" t="s">
        <v>697</v>
      </c>
      <c r="B46" t="s">
        <v>1748</v>
      </c>
    </row>
    <row r="47" spans="1:2" x14ac:dyDescent="0.35">
      <c r="A47" t="s">
        <v>698</v>
      </c>
      <c r="B47" t="s">
        <v>1749</v>
      </c>
    </row>
    <row r="48" spans="1:2" x14ac:dyDescent="0.35">
      <c r="A48" t="s">
        <v>699</v>
      </c>
      <c r="B48" t="s">
        <v>1750</v>
      </c>
    </row>
    <row r="49" spans="1:2" x14ac:dyDescent="0.35">
      <c r="A49" t="s">
        <v>700</v>
      </c>
      <c r="B49" t="s">
        <v>1751</v>
      </c>
    </row>
    <row r="50" spans="1:2" x14ac:dyDescent="0.35">
      <c r="A50" t="s">
        <v>701</v>
      </c>
      <c r="B50" t="s">
        <v>1752</v>
      </c>
    </row>
    <row r="51" spans="1:2" x14ac:dyDescent="0.35">
      <c r="A51" t="s">
        <v>702</v>
      </c>
      <c r="B51" t="s">
        <v>1753</v>
      </c>
    </row>
    <row r="52" spans="1:2" x14ac:dyDescent="0.35">
      <c r="A52" t="s">
        <v>703</v>
      </c>
      <c r="B52" t="s">
        <v>1754</v>
      </c>
    </row>
    <row r="53" spans="1:2" x14ac:dyDescent="0.35">
      <c r="A53" t="s">
        <v>704</v>
      </c>
      <c r="B53" t="s">
        <v>1755</v>
      </c>
    </row>
    <row r="54" spans="1:2" x14ac:dyDescent="0.35">
      <c r="A54" t="s">
        <v>705</v>
      </c>
      <c r="B54" t="s">
        <v>1756</v>
      </c>
    </row>
    <row r="55" spans="1:2" x14ac:dyDescent="0.35">
      <c r="A55" t="s">
        <v>706</v>
      </c>
      <c r="B55" t="s">
        <v>1757</v>
      </c>
    </row>
    <row r="56" spans="1:2" x14ac:dyDescent="0.35">
      <c r="A56" t="s">
        <v>709</v>
      </c>
      <c r="B56" t="s">
        <v>1758</v>
      </c>
    </row>
    <row r="57" spans="1:2" x14ac:dyDescent="0.35">
      <c r="A57" t="s">
        <v>712</v>
      </c>
      <c r="B57" t="s">
        <v>1759</v>
      </c>
    </row>
    <row r="58" spans="1:2" x14ac:dyDescent="0.35">
      <c r="A58" t="s">
        <v>715</v>
      </c>
      <c r="B58" t="s">
        <v>1760</v>
      </c>
    </row>
    <row r="59" spans="1:2" x14ac:dyDescent="0.35">
      <c r="A59" t="s">
        <v>718</v>
      </c>
      <c r="B59" t="s">
        <v>1761</v>
      </c>
    </row>
    <row r="60" spans="1:2" x14ac:dyDescent="0.35">
      <c r="A60" t="s">
        <v>720</v>
      </c>
      <c r="B60" t="s">
        <v>1762</v>
      </c>
    </row>
    <row r="61" spans="1:2" x14ac:dyDescent="0.35">
      <c r="A61" t="s">
        <v>723</v>
      </c>
      <c r="B61" t="s">
        <v>1763</v>
      </c>
    </row>
    <row r="62" spans="1:2" x14ac:dyDescent="0.35">
      <c r="A62" t="s">
        <v>725</v>
      </c>
      <c r="B62" t="s">
        <v>1764</v>
      </c>
    </row>
    <row r="63" spans="1:2" x14ac:dyDescent="0.35">
      <c r="A63" t="s">
        <v>728</v>
      </c>
      <c r="B63" t="s">
        <v>1765</v>
      </c>
    </row>
    <row r="64" spans="1:2" x14ac:dyDescent="0.35">
      <c r="A64" t="s">
        <v>730</v>
      </c>
      <c r="B64" t="s">
        <v>1766</v>
      </c>
    </row>
    <row r="65" spans="1:2" x14ac:dyDescent="0.35">
      <c r="A65" t="s">
        <v>731</v>
      </c>
      <c r="B65" t="s">
        <v>1767</v>
      </c>
    </row>
    <row r="66" spans="1:2" x14ac:dyDescent="0.35">
      <c r="A66" t="s">
        <v>732</v>
      </c>
      <c r="B66" t="s">
        <v>1768</v>
      </c>
    </row>
    <row r="67" spans="1:2" x14ac:dyDescent="0.35">
      <c r="A67" t="s">
        <v>734</v>
      </c>
      <c r="B67" t="s">
        <v>1769</v>
      </c>
    </row>
    <row r="68" spans="1:2" x14ac:dyDescent="0.35">
      <c r="A68" t="s">
        <v>735</v>
      </c>
      <c r="B68" t="s">
        <v>1770</v>
      </c>
    </row>
    <row r="69" spans="1:2" x14ac:dyDescent="0.35">
      <c r="A69" t="s">
        <v>738</v>
      </c>
      <c r="B69" t="s">
        <v>1771</v>
      </c>
    </row>
    <row r="70" spans="1:2" x14ac:dyDescent="0.35">
      <c r="A70" t="s">
        <v>739</v>
      </c>
      <c r="B70" t="s">
        <v>1772</v>
      </c>
    </row>
    <row r="71" spans="1:2" x14ac:dyDescent="0.35">
      <c r="A71" t="s">
        <v>742</v>
      </c>
      <c r="B71" t="s">
        <v>1773</v>
      </c>
    </row>
    <row r="72" spans="1:2" x14ac:dyDescent="0.35">
      <c r="A72" t="s">
        <v>744</v>
      </c>
      <c r="B72" t="s">
        <v>1774</v>
      </c>
    </row>
    <row r="73" spans="1:2" x14ac:dyDescent="0.35">
      <c r="A73" t="s">
        <v>746</v>
      </c>
      <c r="B73" t="s">
        <v>1775</v>
      </c>
    </row>
    <row r="74" spans="1:2" x14ac:dyDescent="0.35">
      <c r="A74" t="s">
        <v>749</v>
      </c>
      <c r="B74" t="s">
        <v>1776</v>
      </c>
    </row>
    <row r="75" spans="1:2" x14ac:dyDescent="0.35">
      <c r="A75" t="s">
        <v>752</v>
      </c>
      <c r="B75" t="s">
        <v>1777</v>
      </c>
    </row>
    <row r="76" spans="1:2" x14ac:dyDescent="0.35">
      <c r="A76" t="s">
        <v>755</v>
      </c>
      <c r="B76" t="s">
        <v>1778</v>
      </c>
    </row>
    <row r="77" spans="1:2" x14ac:dyDescent="0.35">
      <c r="A77" t="s">
        <v>758</v>
      </c>
      <c r="B77" t="s">
        <v>1779</v>
      </c>
    </row>
    <row r="78" spans="1:2" x14ac:dyDescent="0.35">
      <c r="A78" t="s">
        <v>761</v>
      </c>
      <c r="B78" t="s">
        <v>1780</v>
      </c>
    </row>
    <row r="79" spans="1:2" x14ac:dyDescent="0.35">
      <c r="A79" t="s">
        <v>762</v>
      </c>
      <c r="B79" t="s">
        <v>1781</v>
      </c>
    </row>
    <row r="80" spans="1:2" x14ac:dyDescent="0.35">
      <c r="A80" t="s">
        <v>763</v>
      </c>
      <c r="B80" t="s">
        <v>1782</v>
      </c>
    </row>
    <row r="81" spans="1:2" x14ac:dyDescent="0.35">
      <c r="A81" t="s">
        <v>764</v>
      </c>
      <c r="B81" t="s">
        <v>1753</v>
      </c>
    </row>
    <row r="82" spans="1:2" x14ac:dyDescent="0.35">
      <c r="A82" t="s">
        <v>766</v>
      </c>
      <c r="B82" t="s">
        <v>1783</v>
      </c>
    </row>
    <row r="83" spans="1:2" x14ac:dyDescent="0.35">
      <c r="A83" t="s">
        <v>767</v>
      </c>
      <c r="B83" t="s">
        <v>1784</v>
      </c>
    </row>
    <row r="84" spans="1:2" x14ac:dyDescent="0.35">
      <c r="A84" t="s">
        <v>769</v>
      </c>
      <c r="B84" t="s">
        <v>1785</v>
      </c>
    </row>
    <row r="85" spans="1:2" x14ac:dyDescent="0.35">
      <c r="A85" t="s">
        <v>771</v>
      </c>
      <c r="B85" t="s">
        <v>1786</v>
      </c>
    </row>
    <row r="86" spans="1:2" x14ac:dyDescent="0.35">
      <c r="A86" t="s">
        <v>773</v>
      </c>
      <c r="B86" t="s">
        <v>1787</v>
      </c>
    </row>
    <row r="87" spans="1:2" x14ac:dyDescent="0.35">
      <c r="A87" t="s">
        <v>776</v>
      </c>
      <c r="B87" t="s">
        <v>1788</v>
      </c>
    </row>
    <row r="88" spans="1:2" x14ac:dyDescent="0.35">
      <c r="A88" t="s">
        <v>778</v>
      </c>
      <c r="B88" t="s">
        <v>1789</v>
      </c>
    </row>
    <row r="89" spans="1:2" x14ac:dyDescent="0.35">
      <c r="A89" t="s">
        <v>779</v>
      </c>
      <c r="B89" t="s">
        <v>1790</v>
      </c>
    </row>
    <row r="90" spans="1:2" x14ac:dyDescent="0.35">
      <c r="A90" t="s">
        <v>781</v>
      </c>
      <c r="B90" t="s">
        <v>1791</v>
      </c>
    </row>
    <row r="91" spans="1:2" x14ac:dyDescent="0.35">
      <c r="A91" t="s">
        <v>782</v>
      </c>
      <c r="B91" t="s">
        <v>1792</v>
      </c>
    </row>
    <row r="92" spans="1:2" x14ac:dyDescent="0.35">
      <c r="A92" t="s">
        <v>783</v>
      </c>
      <c r="B92" t="s">
        <v>1793</v>
      </c>
    </row>
    <row r="93" spans="1:2" x14ac:dyDescent="0.35">
      <c r="A93" t="s">
        <v>784</v>
      </c>
      <c r="B93" t="s">
        <v>1794</v>
      </c>
    </row>
    <row r="94" spans="1:2" x14ac:dyDescent="0.35">
      <c r="A94" t="s">
        <v>785</v>
      </c>
      <c r="B94" t="s">
        <v>1795</v>
      </c>
    </row>
    <row r="95" spans="1:2" x14ac:dyDescent="0.35">
      <c r="A95" t="s">
        <v>786</v>
      </c>
      <c r="B95" t="s">
        <v>1796</v>
      </c>
    </row>
    <row r="96" spans="1:2" x14ac:dyDescent="0.35">
      <c r="A96" t="s">
        <v>787</v>
      </c>
      <c r="B96" t="s">
        <v>1797</v>
      </c>
    </row>
    <row r="97" spans="1:2" x14ac:dyDescent="0.35">
      <c r="A97" t="s">
        <v>788</v>
      </c>
      <c r="B97" t="s">
        <v>1798</v>
      </c>
    </row>
    <row r="98" spans="1:2" x14ac:dyDescent="0.35">
      <c r="A98" t="s">
        <v>789</v>
      </c>
      <c r="B98" t="s">
        <v>1799</v>
      </c>
    </row>
    <row r="99" spans="1:2" x14ac:dyDescent="0.35">
      <c r="A99" t="s">
        <v>790</v>
      </c>
      <c r="B99" t="s">
        <v>1800</v>
      </c>
    </row>
    <row r="100" spans="1:2" x14ac:dyDescent="0.35">
      <c r="A100" t="s">
        <v>791</v>
      </c>
      <c r="B100" t="s">
        <v>1801</v>
      </c>
    </row>
    <row r="101" spans="1:2" x14ac:dyDescent="0.35">
      <c r="A101" t="s">
        <v>792</v>
      </c>
      <c r="B101" t="s">
        <v>1802</v>
      </c>
    </row>
    <row r="102" spans="1:2" x14ac:dyDescent="0.35">
      <c r="A102" t="s">
        <v>793</v>
      </c>
      <c r="B102" t="s">
        <v>1803</v>
      </c>
    </row>
    <row r="103" spans="1:2" x14ac:dyDescent="0.35">
      <c r="A103" t="s">
        <v>794</v>
      </c>
      <c r="B103" t="s">
        <v>1804</v>
      </c>
    </row>
    <row r="104" spans="1:2" x14ac:dyDescent="0.35">
      <c r="A104" t="s">
        <v>795</v>
      </c>
      <c r="B104" t="s">
        <v>1805</v>
      </c>
    </row>
    <row r="105" spans="1:2" x14ac:dyDescent="0.35">
      <c r="A105" t="s">
        <v>796</v>
      </c>
      <c r="B105" t="s">
        <v>1806</v>
      </c>
    </row>
    <row r="106" spans="1:2" x14ac:dyDescent="0.35">
      <c r="A106" t="s">
        <v>797</v>
      </c>
      <c r="B106" t="s">
        <v>1807</v>
      </c>
    </row>
    <row r="107" spans="1:2" x14ac:dyDescent="0.35">
      <c r="A107" t="s">
        <v>798</v>
      </c>
      <c r="B107" t="s">
        <v>1808</v>
      </c>
    </row>
    <row r="108" spans="1:2" x14ac:dyDescent="0.35">
      <c r="A108" t="s">
        <v>799</v>
      </c>
      <c r="B108" t="s">
        <v>1809</v>
      </c>
    </row>
    <row r="109" spans="1:2" x14ac:dyDescent="0.35">
      <c r="A109" t="s">
        <v>800</v>
      </c>
      <c r="B109" t="s">
        <v>1810</v>
      </c>
    </row>
    <row r="110" spans="1:2" x14ac:dyDescent="0.35">
      <c r="A110" t="s">
        <v>801</v>
      </c>
      <c r="B110" t="s">
        <v>1811</v>
      </c>
    </row>
    <row r="111" spans="1:2" x14ac:dyDescent="0.35">
      <c r="A111" t="s">
        <v>804</v>
      </c>
      <c r="B111" t="s">
        <v>1812</v>
      </c>
    </row>
    <row r="112" spans="1:2" x14ac:dyDescent="0.35">
      <c r="A112" t="s">
        <v>805</v>
      </c>
      <c r="B112" t="s">
        <v>1813</v>
      </c>
    </row>
    <row r="113" spans="1:2" x14ac:dyDescent="0.35">
      <c r="A113" t="s">
        <v>806</v>
      </c>
      <c r="B113" t="s">
        <v>1814</v>
      </c>
    </row>
    <row r="114" spans="1:2" x14ac:dyDescent="0.35">
      <c r="A114" t="s">
        <v>807</v>
      </c>
      <c r="B114" t="s">
        <v>1815</v>
      </c>
    </row>
    <row r="115" spans="1:2" x14ac:dyDescent="0.35">
      <c r="A115" t="s">
        <v>808</v>
      </c>
      <c r="B115" t="s">
        <v>1816</v>
      </c>
    </row>
    <row r="116" spans="1:2" x14ac:dyDescent="0.35">
      <c r="A116" t="s">
        <v>809</v>
      </c>
      <c r="B116" t="s">
        <v>1817</v>
      </c>
    </row>
    <row r="117" spans="1:2" x14ac:dyDescent="0.35">
      <c r="A117" t="s">
        <v>810</v>
      </c>
      <c r="B117" t="s">
        <v>1818</v>
      </c>
    </row>
    <row r="118" spans="1:2" x14ac:dyDescent="0.35">
      <c r="A118" t="s">
        <v>811</v>
      </c>
      <c r="B118" t="s">
        <v>1819</v>
      </c>
    </row>
    <row r="119" spans="1:2" x14ac:dyDescent="0.35">
      <c r="A119" t="s">
        <v>812</v>
      </c>
      <c r="B119" t="s">
        <v>1820</v>
      </c>
    </row>
    <row r="120" spans="1:2" x14ac:dyDescent="0.35">
      <c r="A120" t="s">
        <v>813</v>
      </c>
      <c r="B120" t="s">
        <v>1821</v>
      </c>
    </row>
    <row r="121" spans="1:2" x14ac:dyDescent="0.35">
      <c r="A121" t="s">
        <v>816</v>
      </c>
      <c r="B121" t="s">
        <v>1822</v>
      </c>
    </row>
    <row r="122" spans="1:2" x14ac:dyDescent="0.35">
      <c r="A122" t="s">
        <v>817</v>
      </c>
      <c r="B122" t="s">
        <v>1823</v>
      </c>
    </row>
    <row r="123" spans="1:2" x14ac:dyDescent="0.35">
      <c r="A123" t="s">
        <v>818</v>
      </c>
      <c r="B123" t="s">
        <v>1824</v>
      </c>
    </row>
    <row r="124" spans="1:2" x14ac:dyDescent="0.35">
      <c r="A124" t="s">
        <v>819</v>
      </c>
      <c r="B124" t="s">
        <v>1825</v>
      </c>
    </row>
    <row r="125" spans="1:2" x14ac:dyDescent="0.35">
      <c r="A125" t="s">
        <v>820</v>
      </c>
      <c r="B125" t="s">
        <v>1826</v>
      </c>
    </row>
    <row r="126" spans="1:2" x14ac:dyDescent="0.35">
      <c r="A126" t="s">
        <v>821</v>
      </c>
      <c r="B126" t="s">
        <v>1827</v>
      </c>
    </row>
    <row r="127" spans="1:2" x14ac:dyDescent="0.35">
      <c r="A127" t="s">
        <v>822</v>
      </c>
      <c r="B127" t="s">
        <v>1828</v>
      </c>
    </row>
    <row r="128" spans="1:2" x14ac:dyDescent="0.35">
      <c r="A128" t="s">
        <v>823</v>
      </c>
      <c r="B128" t="s">
        <v>1829</v>
      </c>
    </row>
    <row r="129" spans="1:2" x14ac:dyDescent="0.35">
      <c r="A129" t="s">
        <v>824</v>
      </c>
      <c r="B129" t="s">
        <v>1830</v>
      </c>
    </row>
    <row r="130" spans="1:2" x14ac:dyDescent="0.35">
      <c r="A130" t="s">
        <v>825</v>
      </c>
      <c r="B130" t="s">
        <v>1831</v>
      </c>
    </row>
    <row r="131" spans="1:2" x14ac:dyDescent="0.35">
      <c r="A131" t="s">
        <v>826</v>
      </c>
      <c r="B131" t="s">
        <v>1832</v>
      </c>
    </row>
    <row r="132" spans="1:2" x14ac:dyDescent="0.35">
      <c r="A132" t="s">
        <v>828</v>
      </c>
      <c r="B132" t="s">
        <v>1833</v>
      </c>
    </row>
    <row r="133" spans="1:2" x14ac:dyDescent="0.35">
      <c r="A133" t="s">
        <v>829</v>
      </c>
      <c r="B133" t="s">
        <v>1834</v>
      </c>
    </row>
    <row r="134" spans="1:2" x14ac:dyDescent="0.35">
      <c r="A134" t="s">
        <v>830</v>
      </c>
      <c r="B134" t="s">
        <v>1835</v>
      </c>
    </row>
    <row r="135" spans="1:2" x14ac:dyDescent="0.35">
      <c r="A135" t="s">
        <v>831</v>
      </c>
      <c r="B135" t="s">
        <v>1836</v>
      </c>
    </row>
    <row r="136" spans="1:2" x14ac:dyDescent="0.35">
      <c r="A136" t="s">
        <v>832</v>
      </c>
      <c r="B136" t="s">
        <v>1837</v>
      </c>
    </row>
    <row r="137" spans="1:2" x14ac:dyDescent="0.35">
      <c r="A137" t="s">
        <v>833</v>
      </c>
      <c r="B137" t="s">
        <v>1838</v>
      </c>
    </row>
    <row r="138" spans="1:2" x14ac:dyDescent="0.35">
      <c r="A138" t="s">
        <v>834</v>
      </c>
      <c r="B138" t="s">
        <v>1839</v>
      </c>
    </row>
    <row r="139" spans="1:2" x14ac:dyDescent="0.35">
      <c r="A139" t="s">
        <v>837</v>
      </c>
      <c r="B139" t="s">
        <v>1840</v>
      </c>
    </row>
    <row r="140" spans="1:2" x14ac:dyDescent="0.35">
      <c r="A140" t="s">
        <v>840</v>
      </c>
      <c r="B140" t="s">
        <v>1841</v>
      </c>
    </row>
    <row r="141" spans="1:2" x14ac:dyDescent="0.35">
      <c r="A141" t="s">
        <v>843</v>
      </c>
      <c r="B141" t="s">
        <v>1842</v>
      </c>
    </row>
    <row r="142" spans="1:2" x14ac:dyDescent="0.35">
      <c r="A142" t="s">
        <v>846</v>
      </c>
      <c r="B142" t="s">
        <v>1843</v>
      </c>
    </row>
    <row r="143" spans="1:2" x14ac:dyDescent="0.35">
      <c r="A143" t="s">
        <v>847</v>
      </c>
      <c r="B143" t="s">
        <v>1844</v>
      </c>
    </row>
    <row r="144" spans="1:2" x14ac:dyDescent="0.35">
      <c r="A144" t="s">
        <v>850</v>
      </c>
      <c r="B144" t="s">
        <v>1845</v>
      </c>
    </row>
    <row r="145" spans="1:2" x14ac:dyDescent="0.35">
      <c r="A145" t="s">
        <v>853</v>
      </c>
      <c r="B145" t="s">
        <v>1846</v>
      </c>
    </row>
    <row r="146" spans="1:2" x14ac:dyDescent="0.35">
      <c r="A146" t="s">
        <v>856</v>
      </c>
      <c r="B146" t="s">
        <v>1847</v>
      </c>
    </row>
    <row r="147" spans="1:2" x14ac:dyDescent="0.35">
      <c r="A147" t="s">
        <v>859</v>
      </c>
      <c r="B147" t="s">
        <v>1848</v>
      </c>
    </row>
    <row r="148" spans="1:2" x14ac:dyDescent="0.35">
      <c r="A148" t="s">
        <v>862</v>
      </c>
      <c r="B148" t="s">
        <v>1849</v>
      </c>
    </row>
    <row r="149" spans="1:2" x14ac:dyDescent="0.35">
      <c r="A149" t="s">
        <v>865</v>
      </c>
      <c r="B149" t="s">
        <v>1850</v>
      </c>
    </row>
    <row r="150" spans="1:2" x14ac:dyDescent="0.35">
      <c r="A150" t="s">
        <v>868</v>
      </c>
      <c r="B150" t="s">
        <v>1851</v>
      </c>
    </row>
    <row r="151" spans="1:2" x14ac:dyDescent="0.35">
      <c r="A151" t="s">
        <v>869</v>
      </c>
      <c r="B151" t="s">
        <v>1852</v>
      </c>
    </row>
    <row r="152" spans="1:2" x14ac:dyDescent="0.35">
      <c r="A152" t="s">
        <v>872</v>
      </c>
      <c r="B152" t="s">
        <v>1853</v>
      </c>
    </row>
    <row r="153" spans="1:2" x14ac:dyDescent="0.35">
      <c r="A153" t="s">
        <v>873</v>
      </c>
      <c r="B153" t="s">
        <v>1854</v>
      </c>
    </row>
    <row r="154" spans="1:2" x14ac:dyDescent="0.35">
      <c r="A154" t="s">
        <v>876</v>
      </c>
      <c r="B154" t="s">
        <v>1855</v>
      </c>
    </row>
    <row r="155" spans="1:2" x14ac:dyDescent="0.35">
      <c r="A155" t="s">
        <v>879</v>
      </c>
      <c r="B155" t="s">
        <v>1856</v>
      </c>
    </row>
    <row r="156" spans="1:2" x14ac:dyDescent="0.35">
      <c r="A156" t="s">
        <v>882</v>
      </c>
      <c r="B156" t="s">
        <v>1857</v>
      </c>
    </row>
    <row r="157" spans="1:2" x14ac:dyDescent="0.35">
      <c r="A157" t="s">
        <v>885</v>
      </c>
      <c r="B157" t="s">
        <v>1858</v>
      </c>
    </row>
    <row r="158" spans="1:2" x14ac:dyDescent="0.35">
      <c r="A158" t="s">
        <v>888</v>
      </c>
      <c r="B158" t="s">
        <v>1859</v>
      </c>
    </row>
    <row r="159" spans="1:2" x14ac:dyDescent="0.35">
      <c r="A159" t="s">
        <v>891</v>
      </c>
      <c r="B159" t="s">
        <v>1860</v>
      </c>
    </row>
    <row r="160" spans="1:2" x14ac:dyDescent="0.35">
      <c r="A160" t="s">
        <v>894</v>
      </c>
      <c r="B160" t="s">
        <v>1861</v>
      </c>
    </row>
    <row r="161" spans="1:2" x14ac:dyDescent="0.35">
      <c r="A161" t="s">
        <v>897</v>
      </c>
      <c r="B161" t="s">
        <v>1862</v>
      </c>
    </row>
    <row r="162" spans="1:2" x14ac:dyDescent="0.35">
      <c r="A162" t="s">
        <v>900</v>
      </c>
      <c r="B162" t="s">
        <v>1863</v>
      </c>
    </row>
    <row r="163" spans="1:2" x14ac:dyDescent="0.35">
      <c r="A163" t="s">
        <v>903</v>
      </c>
      <c r="B163" t="s">
        <v>1864</v>
      </c>
    </row>
    <row r="164" spans="1:2" x14ac:dyDescent="0.35">
      <c r="A164" t="s">
        <v>906</v>
      </c>
      <c r="B164" t="s">
        <v>1865</v>
      </c>
    </row>
    <row r="165" spans="1:2" x14ac:dyDescent="0.35">
      <c r="A165" t="s">
        <v>907</v>
      </c>
      <c r="B165" t="s">
        <v>1866</v>
      </c>
    </row>
    <row r="166" spans="1:2" x14ac:dyDescent="0.35">
      <c r="A166" t="s">
        <v>910</v>
      </c>
      <c r="B166" t="s">
        <v>1867</v>
      </c>
    </row>
    <row r="167" spans="1:2" x14ac:dyDescent="0.35">
      <c r="A167" t="s">
        <v>911</v>
      </c>
      <c r="B167" t="s">
        <v>1868</v>
      </c>
    </row>
    <row r="168" spans="1:2" x14ac:dyDescent="0.35">
      <c r="A168" t="s">
        <v>914</v>
      </c>
      <c r="B168" t="s">
        <v>1869</v>
      </c>
    </row>
    <row r="169" spans="1:2" x14ac:dyDescent="0.35">
      <c r="A169" t="s">
        <v>915</v>
      </c>
      <c r="B169" t="s">
        <v>1870</v>
      </c>
    </row>
    <row r="170" spans="1:2" x14ac:dyDescent="0.35">
      <c r="A170" t="s">
        <v>916</v>
      </c>
      <c r="B170" t="s">
        <v>1871</v>
      </c>
    </row>
    <row r="171" spans="1:2" x14ac:dyDescent="0.35">
      <c r="A171" t="s">
        <v>918</v>
      </c>
      <c r="B171" t="s">
        <v>1872</v>
      </c>
    </row>
    <row r="172" spans="1:2" x14ac:dyDescent="0.35">
      <c r="A172" t="s">
        <v>919</v>
      </c>
      <c r="B172" t="s">
        <v>1873</v>
      </c>
    </row>
    <row r="173" spans="1:2" x14ac:dyDescent="0.35">
      <c r="A173" t="s">
        <v>920</v>
      </c>
      <c r="B173" t="s">
        <v>1874</v>
      </c>
    </row>
    <row r="174" spans="1:2" x14ac:dyDescent="0.35">
      <c r="A174" t="s">
        <v>921</v>
      </c>
      <c r="B174" t="s">
        <v>1875</v>
      </c>
    </row>
    <row r="175" spans="1:2" x14ac:dyDescent="0.35">
      <c r="A175" t="s">
        <v>922</v>
      </c>
      <c r="B175" t="s">
        <v>1876</v>
      </c>
    </row>
    <row r="176" spans="1:2" x14ac:dyDescent="0.35">
      <c r="A176" t="s">
        <v>924</v>
      </c>
      <c r="B176" t="s">
        <v>1877</v>
      </c>
    </row>
    <row r="177" spans="1:2" x14ac:dyDescent="0.35">
      <c r="A177" t="s">
        <v>927</v>
      </c>
      <c r="B177" t="s">
        <v>1878</v>
      </c>
    </row>
    <row r="178" spans="1:2" x14ac:dyDescent="0.35">
      <c r="A178" t="s">
        <v>930</v>
      </c>
      <c r="B178" t="s">
        <v>1879</v>
      </c>
    </row>
    <row r="179" spans="1:2" x14ac:dyDescent="0.35">
      <c r="A179" t="s">
        <v>931</v>
      </c>
      <c r="B179" t="s">
        <v>1880</v>
      </c>
    </row>
    <row r="180" spans="1:2" x14ac:dyDescent="0.35">
      <c r="A180" t="s">
        <v>934</v>
      </c>
      <c r="B180" t="s">
        <v>1881</v>
      </c>
    </row>
    <row r="181" spans="1:2" x14ac:dyDescent="0.35">
      <c r="A181" t="s">
        <v>935</v>
      </c>
      <c r="B181" t="s">
        <v>1882</v>
      </c>
    </row>
    <row r="182" spans="1:2" x14ac:dyDescent="0.35">
      <c r="A182" t="s">
        <v>936</v>
      </c>
      <c r="B182" t="s">
        <v>1883</v>
      </c>
    </row>
    <row r="183" spans="1:2" x14ac:dyDescent="0.35">
      <c r="A183" t="s">
        <v>937</v>
      </c>
      <c r="B183" t="s">
        <v>1884</v>
      </c>
    </row>
    <row r="184" spans="1:2" x14ac:dyDescent="0.35">
      <c r="A184" t="s">
        <v>939</v>
      </c>
      <c r="B184" t="s">
        <v>1885</v>
      </c>
    </row>
    <row r="185" spans="1:2" x14ac:dyDescent="0.35">
      <c r="A185" t="s">
        <v>941</v>
      </c>
      <c r="B185" t="s">
        <v>1886</v>
      </c>
    </row>
    <row r="186" spans="1:2" x14ac:dyDescent="0.35">
      <c r="A186" t="s">
        <v>943</v>
      </c>
      <c r="B186" t="s">
        <v>1887</v>
      </c>
    </row>
    <row r="187" spans="1:2" x14ac:dyDescent="0.35">
      <c r="A187" t="s">
        <v>945</v>
      </c>
      <c r="B187" t="s">
        <v>1888</v>
      </c>
    </row>
    <row r="188" spans="1:2" x14ac:dyDescent="0.35">
      <c r="A188" t="s">
        <v>947</v>
      </c>
      <c r="B188" t="s">
        <v>1889</v>
      </c>
    </row>
    <row r="189" spans="1:2" x14ac:dyDescent="0.35">
      <c r="A189" t="s">
        <v>949</v>
      </c>
      <c r="B189" t="s">
        <v>1890</v>
      </c>
    </row>
    <row r="190" spans="1:2" x14ac:dyDescent="0.35">
      <c r="A190" t="s">
        <v>950</v>
      </c>
      <c r="B190" t="s">
        <v>1891</v>
      </c>
    </row>
    <row r="191" spans="1:2" x14ac:dyDescent="0.35">
      <c r="A191" t="s">
        <v>951</v>
      </c>
      <c r="B191" t="s">
        <v>1892</v>
      </c>
    </row>
    <row r="192" spans="1:2" x14ac:dyDescent="0.35">
      <c r="A192" t="s">
        <v>953</v>
      </c>
      <c r="B192" t="s">
        <v>1893</v>
      </c>
    </row>
    <row r="193" spans="1:2" x14ac:dyDescent="0.35">
      <c r="A193" t="s">
        <v>955</v>
      </c>
      <c r="B193" t="s">
        <v>1894</v>
      </c>
    </row>
    <row r="194" spans="1:2" x14ac:dyDescent="0.35">
      <c r="A194" t="s">
        <v>956</v>
      </c>
      <c r="B194" t="s">
        <v>1895</v>
      </c>
    </row>
    <row r="195" spans="1:2" x14ac:dyDescent="0.35">
      <c r="A195" t="s">
        <v>959</v>
      </c>
      <c r="B195" t="s">
        <v>1896</v>
      </c>
    </row>
    <row r="196" spans="1:2" x14ac:dyDescent="0.35">
      <c r="A196" t="s">
        <v>962</v>
      </c>
      <c r="B196" t="s">
        <v>1897</v>
      </c>
    </row>
    <row r="197" spans="1:2" x14ac:dyDescent="0.35">
      <c r="A197" t="s">
        <v>964</v>
      </c>
      <c r="B197" t="s">
        <v>1898</v>
      </c>
    </row>
    <row r="198" spans="1:2" x14ac:dyDescent="0.35">
      <c r="A198" t="s">
        <v>967</v>
      </c>
      <c r="B198" t="s">
        <v>1899</v>
      </c>
    </row>
    <row r="199" spans="1:2" x14ac:dyDescent="0.35">
      <c r="A199" t="s">
        <v>970</v>
      </c>
      <c r="B199" t="s">
        <v>1900</v>
      </c>
    </row>
    <row r="200" spans="1:2" x14ac:dyDescent="0.35">
      <c r="A200" t="s">
        <v>973</v>
      </c>
      <c r="B200" t="s">
        <v>1901</v>
      </c>
    </row>
    <row r="201" spans="1:2" x14ac:dyDescent="0.35">
      <c r="A201" t="s">
        <v>976</v>
      </c>
      <c r="B201" t="s">
        <v>1902</v>
      </c>
    </row>
    <row r="202" spans="1:2" x14ac:dyDescent="0.35">
      <c r="A202" t="s">
        <v>979</v>
      </c>
      <c r="B202" t="s">
        <v>1903</v>
      </c>
    </row>
    <row r="203" spans="1:2" x14ac:dyDescent="0.35">
      <c r="A203" t="s">
        <v>982</v>
      </c>
      <c r="B203" t="s">
        <v>1904</v>
      </c>
    </row>
    <row r="204" spans="1:2" x14ac:dyDescent="0.35">
      <c r="A204" t="s">
        <v>983</v>
      </c>
      <c r="B204" t="s">
        <v>1905</v>
      </c>
    </row>
    <row r="205" spans="1:2" x14ac:dyDescent="0.35">
      <c r="A205" t="s">
        <v>984</v>
      </c>
      <c r="B205" t="s">
        <v>1906</v>
      </c>
    </row>
    <row r="206" spans="1:2" x14ac:dyDescent="0.35">
      <c r="A206" t="s">
        <v>985</v>
      </c>
      <c r="B206" t="s">
        <v>1907</v>
      </c>
    </row>
    <row r="207" spans="1:2" x14ac:dyDescent="0.35">
      <c r="A207" t="s">
        <v>986</v>
      </c>
      <c r="B207" t="s">
        <v>1908</v>
      </c>
    </row>
    <row r="208" spans="1:2" x14ac:dyDescent="0.35">
      <c r="A208" t="s">
        <v>987</v>
      </c>
      <c r="B208" t="s">
        <v>1909</v>
      </c>
    </row>
    <row r="209" spans="1:2" x14ac:dyDescent="0.35">
      <c r="A209" t="s">
        <v>988</v>
      </c>
      <c r="B209" t="s">
        <v>1910</v>
      </c>
    </row>
    <row r="210" spans="1:2" x14ac:dyDescent="0.35">
      <c r="A210" t="s">
        <v>989</v>
      </c>
      <c r="B210" t="s">
        <v>1911</v>
      </c>
    </row>
    <row r="211" spans="1:2" x14ac:dyDescent="0.35">
      <c r="A211" t="s">
        <v>990</v>
      </c>
      <c r="B211" t="s">
        <v>1912</v>
      </c>
    </row>
    <row r="212" spans="1:2" x14ac:dyDescent="0.35">
      <c r="A212" t="s">
        <v>991</v>
      </c>
      <c r="B212" t="s">
        <v>1913</v>
      </c>
    </row>
    <row r="213" spans="1:2" x14ac:dyDescent="0.35">
      <c r="A213" t="s">
        <v>992</v>
      </c>
      <c r="B213" t="s">
        <v>1914</v>
      </c>
    </row>
    <row r="214" spans="1:2" x14ac:dyDescent="0.35">
      <c r="A214" t="s">
        <v>993</v>
      </c>
      <c r="B214" t="s">
        <v>1915</v>
      </c>
    </row>
    <row r="215" spans="1:2" x14ac:dyDescent="0.35">
      <c r="A215" t="s">
        <v>994</v>
      </c>
      <c r="B215" t="s">
        <v>1916</v>
      </c>
    </row>
    <row r="216" spans="1:2" x14ac:dyDescent="0.35">
      <c r="A216" t="s">
        <v>1000</v>
      </c>
      <c r="B216" t="s">
        <v>1917</v>
      </c>
    </row>
    <row r="217" spans="1:2" x14ac:dyDescent="0.35">
      <c r="A217" t="s">
        <v>995</v>
      </c>
      <c r="B217" t="s">
        <v>1918</v>
      </c>
    </row>
    <row r="218" spans="1:2" x14ac:dyDescent="0.35">
      <c r="A218" t="s">
        <v>996</v>
      </c>
      <c r="B218" t="s">
        <v>1919</v>
      </c>
    </row>
    <row r="219" spans="1:2" x14ac:dyDescent="0.35">
      <c r="A219" t="s">
        <v>997</v>
      </c>
      <c r="B219" t="s">
        <v>1920</v>
      </c>
    </row>
    <row r="220" spans="1:2" x14ac:dyDescent="0.35">
      <c r="A220" t="s">
        <v>998</v>
      </c>
      <c r="B220" t="s">
        <v>1921</v>
      </c>
    </row>
    <row r="221" spans="1:2" x14ac:dyDescent="0.35">
      <c r="A221" t="s">
        <v>999</v>
      </c>
      <c r="B221" t="s">
        <v>1922</v>
      </c>
    </row>
    <row r="222" spans="1:2" x14ac:dyDescent="0.35">
      <c r="A222" t="s">
        <v>738</v>
      </c>
      <c r="B222" t="s">
        <v>1923</v>
      </c>
    </row>
    <row r="223" spans="1:2" x14ac:dyDescent="0.35">
      <c r="A223" t="s">
        <v>521</v>
      </c>
      <c r="B223" t="s">
        <v>1924</v>
      </c>
    </row>
    <row r="224" spans="1:2" x14ac:dyDescent="0.35">
      <c r="A224" t="s">
        <v>524</v>
      </c>
      <c r="B224" t="s">
        <v>1925</v>
      </c>
    </row>
    <row r="225" spans="1:2" x14ac:dyDescent="0.35">
      <c r="A225" t="s">
        <v>525</v>
      </c>
      <c r="B225" t="s">
        <v>1926</v>
      </c>
    </row>
    <row r="226" spans="1:2" x14ac:dyDescent="0.35">
      <c r="A226" t="s">
        <v>528</v>
      </c>
      <c r="B226" t="s">
        <v>1927</v>
      </c>
    </row>
    <row r="227" spans="1:2" x14ac:dyDescent="0.35">
      <c r="A227" t="s">
        <v>529</v>
      </c>
      <c r="B227" t="s">
        <v>1928</v>
      </c>
    </row>
    <row r="228" spans="1:2" x14ac:dyDescent="0.35">
      <c r="A228" t="s">
        <v>532</v>
      </c>
      <c r="B228" t="s">
        <v>1929</v>
      </c>
    </row>
    <row r="229" spans="1:2" x14ac:dyDescent="0.35">
      <c r="A229" t="s">
        <v>535</v>
      </c>
      <c r="B229" t="s">
        <v>1930</v>
      </c>
    </row>
    <row r="230" spans="1:2" x14ac:dyDescent="0.35">
      <c r="A230" t="s">
        <v>536</v>
      </c>
      <c r="B230" t="s">
        <v>1931</v>
      </c>
    </row>
    <row r="231" spans="1:2" x14ac:dyDescent="0.35">
      <c r="A231" t="s">
        <v>537</v>
      </c>
      <c r="B231" t="s">
        <v>1932</v>
      </c>
    </row>
    <row r="232" spans="1:2" x14ac:dyDescent="0.35">
      <c r="A232" t="s">
        <v>538</v>
      </c>
      <c r="B232" t="s">
        <v>1933</v>
      </c>
    </row>
    <row r="233" spans="1:2" x14ac:dyDescent="0.35">
      <c r="A233" t="s">
        <v>539</v>
      </c>
      <c r="B233" t="s">
        <v>1934</v>
      </c>
    </row>
    <row r="234" spans="1:2" x14ac:dyDescent="0.35">
      <c r="A234" t="s">
        <v>540</v>
      </c>
      <c r="B234" t="s">
        <v>1935</v>
      </c>
    </row>
    <row r="235" spans="1:2" x14ac:dyDescent="0.35">
      <c r="A235" t="s">
        <v>543</v>
      </c>
      <c r="B235" t="s">
        <v>1936</v>
      </c>
    </row>
    <row r="236" spans="1:2" x14ac:dyDescent="0.35">
      <c r="A236" t="s">
        <v>546</v>
      </c>
      <c r="B236" t="s">
        <v>1937</v>
      </c>
    </row>
    <row r="237" spans="1:2" x14ac:dyDescent="0.35">
      <c r="A237" t="s">
        <v>549</v>
      </c>
      <c r="B237" t="s">
        <v>1938</v>
      </c>
    </row>
    <row r="238" spans="1:2" x14ac:dyDescent="0.35">
      <c r="A238" t="s">
        <v>552</v>
      </c>
      <c r="B238" t="s">
        <v>1939</v>
      </c>
    </row>
    <row r="239" spans="1:2" x14ac:dyDescent="0.35">
      <c r="A239" t="s">
        <v>553</v>
      </c>
      <c r="B239" t="s">
        <v>1940</v>
      </c>
    </row>
    <row r="240" spans="1:2" x14ac:dyDescent="0.35">
      <c r="A240" t="s">
        <v>1941</v>
      </c>
      <c r="B240" t="s">
        <v>1942</v>
      </c>
    </row>
    <row r="241" spans="1:2" x14ac:dyDescent="0.35">
      <c r="A241" t="s">
        <v>1943</v>
      </c>
      <c r="B241" t="s">
        <v>1944</v>
      </c>
    </row>
    <row r="242" spans="1:2" x14ac:dyDescent="0.35">
      <c r="A242" t="s">
        <v>1945</v>
      </c>
      <c r="B242" t="s">
        <v>1946</v>
      </c>
    </row>
    <row r="243" spans="1:2" x14ac:dyDescent="0.35">
      <c r="A243" t="s">
        <v>606</v>
      </c>
      <c r="B243" t="s">
        <v>1947</v>
      </c>
    </row>
    <row r="244" spans="1:2" x14ac:dyDescent="0.35">
      <c r="A244" t="s">
        <v>554</v>
      </c>
      <c r="B244" t="s">
        <v>1948</v>
      </c>
    </row>
    <row r="245" spans="1:2" x14ac:dyDescent="0.35">
      <c r="A245" t="s">
        <v>557</v>
      </c>
      <c r="B245" t="s">
        <v>1949</v>
      </c>
    </row>
    <row r="246" spans="1:2" x14ac:dyDescent="0.35">
      <c r="A246" t="s">
        <v>560</v>
      </c>
      <c r="B246" t="s">
        <v>1950</v>
      </c>
    </row>
    <row r="247" spans="1:2" x14ac:dyDescent="0.35">
      <c r="A247" t="s">
        <v>563</v>
      </c>
      <c r="B247" t="s">
        <v>1951</v>
      </c>
    </row>
    <row r="248" spans="1:2" x14ac:dyDescent="0.35">
      <c r="A248" t="s">
        <v>566</v>
      </c>
      <c r="B248" t="s">
        <v>1952</v>
      </c>
    </row>
    <row r="249" spans="1:2" x14ac:dyDescent="0.35">
      <c r="A249" t="s">
        <v>567</v>
      </c>
      <c r="B249" t="s">
        <v>1953</v>
      </c>
    </row>
    <row r="250" spans="1:2" x14ac:dyDescent="0.35">
      <c r="A250" t="s">
        <v>568</v>
      </c>
      <c r="B250" t="s">
        <v>1954</v>
      </c>
    </row>
    <row r="251" spans="1:2" x14ac:dyDescent="0.35">
      <c r="A251" t="s">
        <v>569</v>
      </c>
      <c r="B251" t="s">
        <v>1955</v>
      </c>
    </row>
    <row r="252" spans="1:2" x14ac:dyDescent="0.35">
      <c r="A252" t="s">
        <v>572</v>
      </c>
      <c r="B252" t="s">
        <v>1956</v>
      </c>
    </row>
    <row r="253" spans="1:2" x14ac:dyDescent="0.35">
      <c r="A253" t="s">
        <v>575</v>
      </c>
      <c r="B253" t="s">
        <v>1957</v>
      </c>
    </row>
    <row r="254" spans="1:2" x14ac:dyDescent="0.35">
      <c r="A254" t="s">
        <v>576</v>
      </c>
      <c r="B254" t="s">
        <v>1958</v>
      </c>
    </row>
    <row r="255" spans="1:2" x14ac:dyDescent="0.35">
      <c r="A255" t="s">
        <v>577</v>
      </c>
      <c r="B255" t="s">
        <v>1959</v>
      </c>
    </row>
    <row r="256" spans="1:2" x14ac:dyDescent="0.35">
      <c r="A256" t="s">
        <v>578</v>
      </c>
      <c r="B256" t="s">
        <v>1960</v>
      </c>
    </row>
    <row r="257" spans="1:2" x14ac:dyDescent="0.35">
      <c r="A257" t="s">
        <v>579</v>
      </c>
      <c r="B257" t="s">
        <v>1961</v>
      </c>
    </row>
    <row r="258" spans="1:2" x14ac:dyDescent="0.35">
      <c r="A258" t="s">
        <v>580</v>
      </c>
      <c r="B258" t="s">
        <v>1962</v>
      </c>
    </row>
    <row r="259" spans="1:2" x14ac:dyDescent="0.35">
      <c r="A259" t="s">
        <v>581</v>
      </c>
      <c r="B259" t="s">
        <v>1963</v>
      </c>
    </row>
    <row r="260" spans="1:2" x14ac:dyDescent="0.35">
      <c r="A260" t="s">
        <v>582</v>
      </c>
      <c r="B260" t="s">
        <v>1964</v>
      </c>
    </row>
    <row r="261" spans="1:2" x14ac:dyDescent="0.35">
      <c r="A261" t="s">
        <v>583</v>
      </c>
      <c r="B261" t="s">
        <v>1965</v>
      </c>
    </row>
    <row r="262" spans="1:2" x14ac:dyDescent="0.35">
      <c r="A262" t="s">
        <v>584</v>
      </c>
      <c r="B262" t="s">
        <v>1966</v>
      </c>
    </row>
    <row r="263" spans="1:2" x14ac:dyDescent="0.35">
      <c r="A263" t="s">
        <v>585</v>
      </c>
      <c r="B263" t="s">
        <v>1967</v>
      </c>
    </row>
    <row r="264" spans="1:2" x14ac:dyDescent="0.35">
      <c r="A264" t="s">
        <v>586</v>
      </c>
      <c r="B264" t="s">
        <v>1968</v>
      </c>
    </row>
    <row r="265" spans="1:2" x14ac:dyDescent="0.35">
      <c r="A265" t="s">
        <v>589</v>
      </c>
      <c r="B265" t="s">
        <v>1969</v>
      </c>
    </row>
    <row r="266" spans="1:2" x14ac:dyDescent="0.35">
      <c r="A266" t="s">
        <v>590</v>
      </c>
      <c r="B266" t="s">
        <v>1970</v>
      </c>
    </row>
    <row r="267" spans="1:2" x14ac:dyDescent="0.35">
      <c r="A267" t="s">
        <v>591</v>
      </c>
      <c r="B267" t="s">
        <v>1971</v>
      </c>
    </row>
    <row r="268" spans="1:2" x14ac:dyDescent="0.35">
      <c r="A268" t="s">
        <v>594</v>
      </c>
      <c r="B268" t="s">
        <v>1972</v>
      </c>
    </row>
    <row r="269" spans="1:2" x14ac:dyDescent="0.35">
      <c r="A269" t="s">
        <v>597</v>
      </c>
      <c r="B269" t="s">
        <v>1973</v>
      </c>
    </row>
    <row r="270" spans="1:2" x14ac:dyDescent="0.35">
      <c r="A270" t="s">
        <v>600</v>
      </c>
      <c r="B270" t="s">
        <v>1974</v>
      </c>
    </row>
    <row r="271" spans="1:2" x14ac:dyDescent="0.35">
      <c r="A271" t="s">
        <v>603</v>
      </c>
      <c r="B271" t="s">
        <v>1975</v>
      </c>
    </row>
    <row r="272" spans="1:2" x14ac:dyDescent="0.35">
      <c r="A272" t="s">
        <v>1585</v>
      </c>
      <c r="B272" t="s">
        <v>1976</v>
      </c>
    </row>
    <row r="273" spans="1:2" x14ac:dyDescent="0.35">
      <c r="A273" t="s">
        <v>607</v>
      </c>
      <c r="B273" t="s">
        <v>1977</v>
      </c>
    </row>
    <row r="274" spans="1:2" x14ac:dyDescent="0.35">
      <c r="A274" t="s">
        <v>609</v>
      </c>
      <c r="B274" t="s">
        <v>1978</v>
      </c>
    </row>
    <row r="275" spans="1:2" x14ac:dyDescent="0.35">
      <c r="A275" t="s">
        <v>612</v>
      </c>
      <c r="B275" t="s">
        <v>1979</v>
      </c>
    </row>
    <row r="276" spans="1:2" x14ac:dyDescent="0.35">
      <c r="A276" t="s">
        <v>613</v>
      </c>
      <c r="B276" t="s">
        <v>1980</v>
      </c>
    </row>
    <row r="277" spans="1:2" x14ac:dyDescent="0.35">
      <c r="A277" t="s">
        <v>616</v>
      </c>
      <c r="B277" t="s">
        <v>1981</v>
      </c>
    </row>
    <row r="278" spans="1:2" x14ac:dyDescent="0.35">
      <c r="A278" t="s">
        <v>619</v>
      </c>
      <c r="B278" t="s">
        <v>1982</v>
      </c>
    </row>
    <row r="279" spans="1:2" x14ac:dyDescent="0.35">
      <c r="A279" t="s">
        <v>622</v>
      </c>
      <c r="B279" t="s">
        <v>1983</v>
      </c>
    </row>
    <row r="280" spans="1:2" x14ac:dyDescent="0.35">
      <c r="A280" t="s">
        <v>625</v>
      </c>
      <c r="B280" t="s">
        <v>1984</v>
      </c>
    </row>
    <row r="281" spans="1:2" x14ac:dyDescent="0.35">
      <c r="A281" t="s">
        <v>628</v>
      </c>
      <c r="B281" t="s">
        <v>1985</v>
      </c>
    </row>
    <row r="282" spans="1:2" x14ac:dyDescent="0.35">
      <c r="A282" t="s">
        <v>631</v>
      </c>
      <c r="B282" t="s">
        <v>1986</v>
      </c>
    </row>
    <row r="283" spans="1:2" x14ac:dyDescent="0.35">
      <c r="A283" t="s">
        <v>633</v>
      </c>
      <c r="B283" t="s">
        <v>1987</v>
      </c>
    </row>
    <row r="284" spans="1:2" x14ac:dyDescent="0.35">
      <c r="A284" t="s">
        <v>1588</v>
      </c>
      <c r="B284" t="s">
        <v>1988</v>
      </c>
    </row>
    <row r="285" spans="1:2" x14ac:dyDescent="0.35">
      <c r="A285" t="s">
        <v>1001</v>
      </c>
      <c r="B285" t="s">
        <v>1989</v>
      </c>
    </row>
    <row r="286" spans="1:2" x14ac:dyDescent="0.35">
      <c r="A286" t="s">
        <v>1590</v>
      </c>
      <c r="B286" t="s">
        <v>1990</v>
      </c>
    </row>
    <row r="287" spans="1:2" x14ac:dyDescent="0.35">
      <c r="A287" t="s">
        <v>1002</v>
      </c>
      <c r="B287" t="s">
        <v>1991</v>
      </c>
    </row>
    <row r="288" spans="1:2" x14ac:dyDescent="0.35">
      <c r="A288" t="s">
        <v>1003</v>
      </c>
      <c r="B288" t="s">
        <v>1992</v>
      </c>
    </row>
    <row r="289" spans="1:2" x14ac:dyDescent="0.35">
      <c r="A289" t="s">
        <v>1004</v>
      </c>
      <c r="B289" t="s">
        <v>1993</v>
      </c>
    </row>
    <row r="290" spans="1:2" x14ac:dyDescent="0.35">
      <c r="A290" t="s">
        <v>1591</v>
      </c>
      <c r="B290" t="s">
        <v>1994</v>
      </c>
    </row>
    <row r="291" spans="1:2" x14ac:dyDescent="0.35">
      <c r="A291" t="s">
        <v>1005</v>
      </c>
      <c r="B291" t="s">
        <v>1995</v>
      </c>
    </row>
    <row r="292" spans="1:2" x14ac:dyDescent="0.35">
      <c r="A292" t="s">
        <v>1006</v>
      </c>
      <c r="B292" t="s">
        <v>1996</v>
      </c>
    </row>
    <row r="293" spans="1:2" x14ac:dyDescent="0.35">
      <c r="A293" t="s">
        <v>1007</v>
      </c>
      <c r="B293" t="s">
        <v>1997</v>
      </c>
    </row>
    <row r="294" spans="1:2" x14ac:dyDescent="0.35">
      <c r="A294" t="s">
        <v>1008</v>
      </c>
      <c r="B294" t="s">
        <v>1998</v>
      </c>
    </row>
    <row r="295" spans="1:2" x14ac:dyDescent="0.35">
      <c r="A295" t="s">
        <v>1009</v>
      </c>
      <c r="B295" t="s">
        <v>1999</v>
      </c>
    </row>
    <row r="296" spans="1:2" x14ac:dyDescent="0.35">
      <c r="A296" t="s">
        <v>1010</v>
      </c>
      <c r="B296" t="s">
        <v>2000</v>
      </c>
    </row>
    <row r="297" spans="1:2" x14ac:dyDescent="0.35">
      <c r="A297" t="s">
        <v>1011</v>
      </c>
      <c r="B297" t="s">
        <v>2001</v>
      </c>
    </row>
    <row r="298" spans="1:2" x14ac:dyDescent="0.35">
      <c r="A298" t="s">
        <v>1012</v>
      </c>
      <c r="B298" t="s">
        <v>2002</v>
      </c>
    </row>
    <row r="299" spans="1:2" x14ac:dyDescent="0.35">
      <c r="A299" t="s">
        <v>1592</v>
      </c>
      <c r="B299" t="s">
        <v>2003</v>
      </c>
    </row>
    <row r="300" spans="1:2" x14ac:dyDescent="0.35">
      <c r="A300" t="s">
        <v>1013</v>
      </c>
      <c r="B300" t="s">
        <v>2004</v>
      </c>
    </row>
    <row r="301" spans="1:2" x14ac:dyDescent="0.35">
      <c r="A301" t="s">
        <v>1014</v>
      </c>
      <c r="B301" t="s">
        <v>2005</v>
      </c>
    </row>
    <row r="302" spans="1:2" x14ac:dyDescent="0.35">
      <c r="A302" t="s">
        <v>1015</v>
      </c>
      <c r="B302" t="s">
        <v>2006</v>
      </c>
    </row>
    <row r="303" spans="1:2" x14ac:dyDescent="0.35">
      <c r="A303" t="s">
        <v>1016</v>
      </c>
      <c r="B303" t="s">
        <v>2007</v>
      </c>
    </row>
    <row r="304" spans="1:2" x14ac:dyDescent="0.35">
      <c r="A304" t="s">
        <v>1593</v>
      </c>
      <c r="B304" t="s">
        <v>2008</v>
      </c>
    </row>
    <row r="305" spans="1:2" x14ac:dyDescent="0.35">
      <c r="A305" t="s">
        <v>1017</v>
      </c>
      <c r="B305" t="s">
        <v>2009</v>
      </c>
    </row>
    <row r="306" spans="1:2" x14ac:dyDescent="0.35">
      <c r="A306" t="s">
        <v>1594</v>
      </c>
      <c r="B306" t="s">
        <v>2010</v>
      </c>
    </row>
    <row r="307" spans="1:2" x14ac:dyDescent="0.35">
      <c r="A307" t="s">
        <v>1595</v>
      </c>
      <c r="B307" t="s">
        <v>2011</v>
      </c>
    </row>
    <row r="308" spans="1:2" x14ac:dyDescent="0.35">
      <c r="A308" t="s">
        <v>1020</v>
      </c>
      <c r="B308" t="s">
        <v>2012</v>
      </c>
    </row>
    <row r="309" spans="1:2" x14ac:dyDescent="0.35">
      <c r="A309" t="s">
        <v>1021</v>
      </c>
      <c r="B309" t="s">
        <v>2013</v>
      </c>
    </row>
    <row r="310" spans="1:2" x14ac:dyDescent="0.35">
      <c r="A310" t="s">
        <v>1596</v>
      </c>
      <c r="B310" t="s">
        <v>2014</v>
      </c>
    </row>
    <row r="311" spans="1:2" x14ac:dyDescent="0.35">
      <c r="A311" t="s">
        <v>1022</v>
      </c>
      <c r="B311" t="s">
        <v>2015</v>
      </c>
    </row>
    <row r="312" spans="1:2" x14ac:dyDescent="0.35">
      <c r="A312" t="s">
        <v>1023</v>
      </c>
      <c r="B312" t="s">
        <v>2016</v>
      </c>
    </row>
    <row r="313" spans="1:2" x14ac:dyDescent="0.35">
      <c r="A313" t="s">
        <v>1024</v>
      </c>
      <c r="B313" t="s">
        <v>2017</v>
      </c>
    </row>
    <row r="314" spans="1:2" x14ac:dyDescent="0.35">
      <c r="A314" t="s">
        <v>1025</v>
      </c>
      <c r="B314" t="s">
        <v>2018</v>
      </c>
    </row>
    <row r="315" spans="1:2" x14ac:dyDescent="0.35">
      <c r="A315" t="s">
        <v>1597</v>
      </c>
      <c r="B315" t="s">
        <v>2019</v>
      </c>
    </row>
    <row r="316" spans="1:2" x14ac:dyDescent="0.35">
      <c r="A316" t="s">
        <v>1026</v>
      </c>
      <c r="B316" t="s">
        <v>2020</v>
      </c>
    </row>
    <row r="317" spans="1:2" x14ac:dyDescent="0.35">
      <c r="A317" t="s">
        <v>1598</v>
      </c>
      <c r="B317" t="s">
        <v>2021</v>
      </c>
    </row>
    <row r="318" spans="1:2" x14ac:dyDescent="0.35">
      <c r="A318" t="s">
        <v>1027</v>
      </c>
      <c r="B318" t="s">
        <v>2022</v>
      </c>
    </row>
    <row r="319" spans="1:2" x14ac:dyDescent="0.35">
      <c r="A319" t="s">
        <v>1028</v>
      </c>
      <c r="B319" t="s">
        <v>2023</v>
      </c>
    </row>
    <row r="320" spans="1:2" x14ac:dyDescent="0.35">
      <c r="A320" t="s">
        <v>1029</v>
      </c>
      <c r="B320" t="s">
        <v>2024</v>
      </c>
    </row>
    <row r="321" spans="1:2" x14ac:dyDescent="0.35">
      <c r="A321" t="s">
        <v>1030</v>
      </c>
      <c r="B321" t="s">
        <v>2025</v>
      </c>
    </row>
    <row r="322" spans="1:2" x14ac:dyDescent="0.35">
      <c r="A322" t="s">
        <v>1031</v>
      </c>
      <c r="B322" t="s">
        <v>2026</v>
      </c>
    </row>
    <row r="323" spans="1:2" x14ac:dyDescent="0.35">
      <c r="A323" t="s">
        <v>1032</v>
      </c>
      <c r="B323" t="s">
        <v>2027</v>
      </c>
    </row>
    <row r="324" spans="1:2" x14ac:dyDescent="0.35">
      <c r="A324" t="s">
        <v>1033</v>
      </c>
      <c r="B324" t="s">
        <v>2028</v>
      </c>
    </row>
    <row r="325" spans="1:2" x14ac:dyDescent="0.35">
      <c r="A325" t="s">
        <v>1034</v>
      </c>
      <c r="B325" t="s">
        <v>2029</v>
      </c>
    </row>
    <row r="326" spans="1:2" x14ac:dyDescent="0.35">
      <c r="A326" t="s">
        <v>1035</v>
      </c>
      <c r="B326" t="s">
        <v>2030</v>
      </c>
    </row>
    <row r="327" spans="1:2" x14ac:dyDescent="0.35">
      <c r="A327" t="s">
        <v>1036</v>
      </c>
      <c r="B327" t="s">
        <v>2031</v>
      </c>
    </row>
    <row r="328" spans="1:2" x14ac:dyDescent="0.35">
      <c r="A328" t="s">
        <v>1037</v>
      </c>
      <c r="B328" t="s">
        <v>2032</v>
      </c>
    </row>
    <row r="329" spans="1:2" x14ac:dyDescent="0.35">
      <c r="A329" t="s">
        <v>1038</v>
      </c>
      <c r="B329" t="s">
        <v>2033</v>
      </c>
    </row>
    <row r="330" spans="1:2" x14ac:dyDescent="0.35">
      <c r="A330" t="s">
        <v>1039</v>
      </c>
      <c r="B330" t="s">
        <v>2034</v>
      </c>
    </row>
    <row r="331" spans="1:2" x14ac:dyDescent="0.35">
      <c r="A331" t="s">
        <v>1040</v>
      </c>
      <c r="B331" t="s">
        <v>2035</v>
      </c>
    </row>
    <row r="332" spans="1:2" x14ac:dyDescent="0.35">
      <c r="A332" t="s">
        <v>1041</v>
      </c>
      <c r="B332" t="s">
        <v>2036</v>
      </c>
    </row>
    <row r="333" spans="1:2" x14ac:dyDescent="0.35">
      <c r="A333" t="s">
        <v>1599</v>
      </c>
      <c r="B333" t="s">
        <v>2037</v>
      </c>
    </row>
    <row r="334" spans="1:2" x14ac:dyDescent="0.35">
      <c r="A334" t="s">
        <v>1018</v>
      </c>
      <c r="B334" t="s">
        <v>2038</v>
      </c>
    </row>
    <row r="335" spans="1:2" x14ac:dyDescent="0.35">
      <c r="A335" t="s">
        <v>1019</v>
      </c>
      <c r="B335" t="s">
        <v>2039</v>
      </c>
    </row>
    <row r="336" spans="1:2" x14ac:dyDescent="0.35">
      <c r="A336" t="s">
        <v>1042</v>
      </c>
      <c r="B336" t="s">
        <v>2040</v>
      </c>
    </row>
    <row r="337" spans="1:2" x14ac:dyDescent="0.35">
      <c r="A337" t="s">
        <v>1043</v>
      </c>
      <c r="B337" t="s">
        <v>2041</v>
      </c>
    </row>
    <row r="338" spans="1:2" x14ac:dyDescent="0.35">
      <c r="A338" t="s">
        <v>1044</v>
      </c>
      <c r="B338" t="s">
        <v>2042</v>
      </c>
    </row>
    <row r="339" spans="1:2" x14ac:dyDescent="0.35">
      <c r="A339" t="s">
        <v>1600</v>
      </c>
      <c r="B339" t="s">
        <v>2043</v>
      </c>
    </row>
    <row r="340" spans="1:2" x14ac:dyDescent="0.35">
      <c r="A340" t="s">
        <v>1045</v>
      </c>
      <c r="B340" t="s">
        <v>2044</v>
      </c>
    </row>
    <row r="341" spans="1:2" x14ac:dyDescent="0.35">
      <c r="A341" t="s">
        <v>1601</v>
      </c>
      <c r="B341" t="s">
        <v>2045</v>
      </c>
    </row>
    <row r="342" spans="1:2" x14ac:dyDescent="0.35">
      <c r="A342" t="s">
        <v>1046</v>
      </c>
      <c r="B342" t="s">
        <v>2046</v>
      </c>
    </row>
    <row r="343" spans="1:2" x14ac:dyDescent="0.35">
      <c r="A343" t="s">
        <v>1047</v>
      </c>
      <c r="B343" t="s">
        <v>2047</v>
      </c>
    </row>
    <row r="344" spans="1:2" x14ac:dyDescent="0.35">
      <c r="A344" t="s">
        <v>1048</v>
      </c>
      <c r="B344" t="s">
        <v>2048</v>
      </c>
    </row>
    <row r="345" spans="1:2" x14ac:dyDescent="0.35">
      <c r="A345" t="s">
        <v>1049</v>
      </c>
      <c r="B345" t="s">
        <v>2049</v>
      </c>
    </row>
    <row r="346" spans="1:2" x14ac:dyDescent="0.35">
      <c r="A346" t="s">
        <v>1050</v>
      </c>
      <c r="B346" t="s">
        <v>2050</v>
      </c>
    </row>
    <row r="347" spans="1:2" x14ac:dyDescent="0.35">
      <c r="A347" t="s">
        <v>1602</v>
      </c>
      <c r="B347" t="s">
        <v>2051</v>
      </c>
    </row>
    <row r="348" spans="1:2" x14ac:dyDescent="0.35">
      <c r="A348" t="s">
        <v>1603</v>
      </c>
      <c r="B348" t="s">
        <v>2052</v>
      </c>
    </row>
    <row r="349" spans="1:2" x14ac:dyDescent="0.35">
      <c r="A349" t="s">
        <v>1051</v>
      </c>
      <c r="B349" t="s">
        <v>2053</v>
      </c>
    </row>
    <row r="350" spans="1:2" x14ac:dyDescent="0.35">
      <c r="A350" t="s">
        <v>1604</v>
      </c>
      <c r="B350" t="s">
        <v>2054</v>
      </c>
    </row>
    <row r="351" spans="1:2" x14ac:dyDescent="0.35">
      <c r="A351" t="s">
        <v>1605</v>
      </c>
      <c r="B351" t="s">
        <v>2055</v>
      </c>
    </row>
    <row r="352" spans="1:2" x14ac:dyDescent="0.35">
      <c r="A352" t="s">
        <v>1606</v>
      </c>
      <c r="B352" t="s">
        <v>2056</v>
      </c>
    </row>
    <row r="353" spans="1:2" x14ac:dyDescent="0.35">
      <c r="A353" t="s">
        <v>1052</v>
      </c>
      <c r="B353" t="s">
        <v>2057</v>
      </c>
    </row>
    <row r="354" spans="1:2" x14ac:dyDescent="0.35">
      <c r="A354" t="s">
        <v>1053</v>
      </c>
      <c r="B354" t="s">
        <v>2058</v>
      </c>
    </row>
    <row r="355" spans="1:2" x14ac:dyDescent="0.35">
      <c r="A355" t="s">
        <v>1607</v>
      </c>
      <c r="B355" t="s">
        <v>2059</v>
      </c>
    </row>
    <row r="356" spans="1:2" x14ac:dyDescent="0.35">
      <c r="A356" t="s">
        <v>1608</v>
      </c>
      <c r="B356" t="s">
        <v>2060</v>
      </c>
    </row>
    <row r="357" spans="1:2" x14ac:dyDescent="0.35">
      <c r="A357" t="s">
        <v>1054</v>
      </c>
      <c r="B357" t="s">
        <v>2061</v>
      </c>
    </row>
    <row r="358" spans="1:2" x14ac:dyDescent="0.35">
      <c r="A358" t="s">
        <v>1055</v>
      </c>
      <c r="B358" t="s">
        <v>2062</v>
      </c>
    </row>
    <row r="359" spans="1:2" x14ac:dyDescent="0.35">
      <c r="A359" t="s">
        <v>1609</v>
      </c>
      <c r="B359" t="s">
        <v>2063</v>
      </c>
    </row>
    <row r="360" spans="1:2" x14ac:dyDescent="0.35">
      <c r="A360" t="s">
        <v>1610</v>
      </c>
      <c r="B360" t="s">
        <v>2064</v>
      </c>
    </row>
    <row r="361" spans="1:2" x14ac:dyDescent="0.35">
      <c r="A361" t="s">
        <v>1056</v>
      </c>
      <c r="B361" t="s">
        <v>2065</v>
      </c>
    </row>
    <row r="362" spans="1:2" x14ac:dyDescent="0.35">
      <c r="A362" t="s">
        <v>1611</v>
      </c>
      <c r="B362" t="s">
        <v>2066</v>
      </c>
    </row>
    <row r="363" spans="1:2" x14ac:dyDescent="0.35">
      <c r="A363" t="s">
        <v>1612</v>
      </c>
      <c r="B363" t="s">
        <v>2067</v>
      </c>
    </row>
    <row r="364" spans="1:2" x14ac:dyDescent="0.35">
      <c r="A364" t="s">
        <v>1613</v>
      </c>
      <c r="B364" t="s">
        <v>2068</v>
      </c>
    </row>
    <row r="365" spans="1:2" x14ac:dyDescent="0.35">
      <c r="A365" t="s">
        <v>1614</v>
      </c>
      <c r="B365" t="s">
        <v>2069</v>
      </c>
    </row>
    <row r="366" spans="1:2" x14ac:dyDescent="0.35">
      <c r="A366" t="s">
        <v>1615</v>
      </c>
      <c r="B366" t="s">
        <v>2070</v>
      </c>
    </row>
    <row r="367" spans="1:2" x14ac:dyDescent="0.35">
      <c r="A367" t="s">
        <v>1616</v>
      </c>
      <c r="B367" t="s">
        <v>2071</v>
      </c>
    </row>
    <row r="368" spans="1:2" x14ac:dyDescent="0.35">
      <c r="A368" t="s">
        <v>1617</v>
      </c>
      <c r="B368" t="s">
        <v>2072</v>
      </c>
    </row>
    <row r="369" spans="1:2" x14ac:dyDescent="0.35">
      <c r="A369" t="s">
        <v>1618</v>
      </c>
      <c r="B369" t="s">
        <v>2073</v>
      </c>
    </row>
    <row r="370" spans="1:2" x14ac:dyDescent="0.35">
      <c r="A370" t="s">
        <v>1057</v>
      </c>
      <c r="B370" t="s">
        <v>2074</v>
      </c>
    </row>
    <row r="371" spans="1:2" x14ac:dyDescent="0.35">
      <c r="A371" t="s">
        <v>1619</v>
      </c>
      <c r="B371" t="s">
        <v>2075</v>
      </c>
    </row>
    <row r="372" spans="1:2" x14ac:dyDescent="0.35">
      <c r="A372" t="s">
        <v>1620</v>
      </c>
      <c r="B372" t="s">
        <v>2076</v>
      </c>
    </row>
    <row r="373" spans="1:2" x14ac:dyDescent="0.35">
      <c r="A373" t="s">
        <v>1621</v>
      </c>
      <c r="B373" t="s">
        <v>2077</v>
      </c>
    </row>
    <row r="374" spans="1:2" x14ac:dyDescent="0.35">
      <c r="A374" t="s">
        <v>1622</v>
      </c>
      <c r="B374" t="s">
        <v>2078</v>
      </c>
    </row>
    <row r="375" spans="1:2" x14ac:dyDescent="0.35">
      <c r="A375" t="s">
        <v>1623</v>
      </c>
      <c r="B375" t="s">
        <v>2079</v>
      </c>
    </row>
    <row r="376" spans="1:2" x14ac:dyDescent="0.35">
      <c r="A376" t="s">
        <v>1624</v>
      </c>
      <c r="B376" t="s">
        <v>2080</v>
      </c>
    </row>
    <row r="377" spans="1:2" x14ac:dyDescent="0.35">
      <c r="A377" t="s">
        <v>1625</v>
      </c>
      <c r="B377" t="s">
        <v>2081</v>
      </c>
    </row>
    <row r="378" spans="1:2" x14ac:dyDescent="0.35">
      <c r="A378" t="s">
        <v>1626</v>
      </c>
      <c r="B378" t="s">
        <v>2082</v>
      </c>
    </row>
    <row r="379" spans="1:2" x14ac:dyDescent="0.35">
      <c r="A379" t="s">
        <v>1627</v>
      </c>
      <c r="B379" t="s">
        <v>2083</v>
      </c>
    </row>
    <row r="380" spans="1:2" x14ac:dyDescent="0.35">
      <c r="A380" t="s">
        <v>1628</v>
      </c>
      <c r="B380" t="s">
        <v>2084</v>
      </c>
    </row>
    <row r="381" spans="1:2" x14ac:dyDescent="0.35">
      <c r="A381" t="s">
        <v>1629</v>
      </c>
      <c r="B381" t="s">
        <v>2085</v>
      </c>
    </row>
    <row r="382" spans="1:2" x14ac:dyDescent="0.35">
      <c r="A382" t="s">
        <v>1630</v>
      </c>
      <c r="B382" t="s">
        <v>2086</v>
      </c>
    </row>
    <row r="383" spans="1:2" x14ac:dyDescent="0.35">
      <c r="A383" t="s">
        <v>1631</v>
      </c>
      <c r="B383" t="s">
        <v>2087</v>
      </c>
    </row>
    <row r="384" spans="1:2" x14ac:dyDescent="0.35">
      <c r="A384" t="s">
        <v>1632</v>
      </c>
      <c r="B384" t="s">
        <v>2088</v>
      </c>
    </row>
    <row r="385" spans="1:2" x14ac:dyDescent="0.35">
      <c r="A385" t="s">
        <v>1633</v>
      </c>
      <c r="B385" t="s">
        <v>2089</v>
      </c>
    </row>
    <row r="386" spans="1:2" x14ac:dyDescent="0.35">
      <c r="A386" t="s">
        <v>1634</v>
      </c>
      <c r="B386" t="s">
        <v>2090</v>
      </c>
    </row>
    <row r="387" spans="1:2" x14ac:dyDescent="0.35">
      <c r="A387" t="s">
        <v>1635</v>
      </c>
      <c r="B387" t="s">
        <v>2091</v>
      </c>
    </row>
    <row r="388" spans="1:2" x14ac:dyDescent="0.35">
      <c r="A388" t="s">
        <v>1636</v>
      </c>
      <c r="B388" t="s">
        <v>2092</v>
      </c>
    </row>
    <row r="389" spans="1:2" x14ac:dyDescent="0.35">
      <c r="A389" t="s">
        <v>1637</v>
      </c>
      <c r="B389" t="s">
        <v>2093</v>
      </c>
    </row>
    <row r="390" spans="1:2" x14ac:dyDescent="0.35">
      <c r="A390" t="s">
        <v>1638</v>
      </c>
      <c r="B390" t="s">
        <v>2094</v>
      </c>
    </row>
    <row r="391" spans="1:2" x14ac:dyDescent="0.35">
      <c r="A391" t="s">
        <v>1058</v>
      </c>
      <c r="B391" t="s">
        <v>2095</v>
      </c>
    </row>
    <row r="392" spans="1:2" x14ac:dyDescent="0.35">
      <c r="A392" t="s">
        <v>1639</v>
      </c>
      <c r="B392" t="s">
        <v>2096</v>
      </c>
    </row>
    <row r="393" spans="1:2" x14ac:dyDescent="0.35">
      <c r="A393" t="s">
        <v>1640</v>
      </c>
      <c r="B393" t="s">
        <v>2097</v>
      </c>
    </row>
    <row r="394" spans="1:2" x14ac:dyDescent="0.35">
      <c r="A394" t="s">
        <v>1059</v>
      </c>
      <c r="B394" t="s">
        <v>2098</v>
      </c>
    </row>
    <row r="395" spans="1:2" x14ac:dyDescent="0.35">
      <c r="A395" t="s">
        <v>1641</v>
      </c>
      <c r="B395" t="s">
        <v>2099</v>
      </c>
    </row>
    <row r="396" spans="1:2" x14ac:dyDescent="0.35">
      <c r="A396" t="s">
        <v>1060</v>
      </c>
      <c r="B396" t="s">
        <v>2100</v>
      </c>
    </row>
    <row r="397" spans="1:2" x14ac:dyDescent="0.35">
      <c r="A397" t="s">
        <v>1061</v>
      </c>
      <c r="B397" t="s">
        <v>2101</v>
      </c>
    </row>
    <row r="398" spans="1:2" x14ac:dyDescent="0.35">
      <c r="A398" t="s">
        <v>1642</v>
      </c>
      <c r="B398" t="s">
        <v>2102</v>
      </c>
    </row>
    <row r="399" spans="1:2" x14ac:dyDescent="0.35">
      <c r="A399" t="s">
        <v>1643</v>
      </c>
      <c r="B399" t="s">
        <v>2103</v>
      </c>
    </row>
    <row r="400" spans="1:2" x14ac:dyDescent="0.35">
      <c r="A400" t="s">
        <v>1062</v>
      </c>
      <c r="B400" t="s">
        <v>2104</v>
      </c>
    </row>
    <row r="401" spans="1:2" x14ac:dyDescent="0.35">
      <c r="A401" t="s">
        <v>1644</v>
      </c>
      <c r="B401" t="s">
        <v>2105</v>
      </c>
    </row>
    <row r="402" spans="1:2" x14ac:dyDescent="0.35">
      <c r="A402" t="s">
        <v>1063</v>
      </c>
      <c r="B402" t="s">
        <v>2106</v>
      </c>
    </row>
    <row r="403" spans="1:2" x14ac:dyDescent="0.35">
      <c r="A403" t="s">
        <v>1645</v>
      </c>
      <c r="B403" t="s">
        <v>2107</v>
      </c>
    </row>
    <row r="404" spans="1:2" x14ac:dyDescent="0.35">
      <c r="A404" t="s">
        <v>1064</v>
      </c>
      <c r="B404" t="s">
        <v>2108</v>
      </c>
    </row>
    <row r="405" spans="1:2" x14ac:dyDescent="0.35">
      <c r="A405" t="s">
        <v>1646</v>
      </c>
      <c r="B405" t="s">
        <v>2109</v>
      </c>
    </row>
    <row r="406" spans="1:2" x14ac:dyDescent="0.35">
      <c r="A406" t="s">
        <v>1647</v>
      </c>
      <c r="B406" t="s">
        <v>2110</v>
      </c>
    </row>
    <row r="407" spans="1:2" x14ac:dyDescent="0.35">
      <c r="A407" t="s">
        <v>1648</v>
      </c>
      <c r="B407" t="s">
        <v>2111</v>
      </c>
    </row>
    <row r="408" spans="1:2" x14ac:dyDescent="0.35">
      <c r="A408" t="s">
        <v>1065</v>
      </c>
      <c r="B408" t="s">
        <v>2112</v>
      </c>
    </row>
    <row r="409" spans="1:2" x14ac:dyDescent="0.35">
      <c r="A409" t="s">
        <v>1649</v>
      </c>
      <c r="B409" t="s">
        <v>2113</v>
      </c>
    </row>
    <row r="410" spans="1:2" x14ac:dyDescent="0.35">
      <c r="A410" t="s">
        <v>1650</v>
      </c>
      <c r="B410" t="s">
        <v>2114</v>
      </c>
    </row>
    <row r="411" spans="1:2" x14ac:dyDescent="0.35">
      <c r="A411" t="s">
        <v>1651</v>
      </c>
      <c r="B411" t="s">
        <v>2115</v>
      </c>
    </row>
    <row r="412" spans="1:2" x14ac:dyDescent="0.35">
      <c r="A412" t="s">
        <v>1652</v>
      </c>
      <c r="B412" t="s">
        <v>2116</v>
      </c>
    </row>
    <row r="413" spans="1:2" x14ac:dyDescent="0.35">
      <c r="A413" t="s">
        <v>1653</v>
      </c>
      <c r="B413" t="s">
        <v>2117</v>
      </c>
    </row>
    <row r="414" spans="1:2" x14ac:dyDescent="0.35">
      <c r="A414" t="s">
        <v>1654</v>
      </c>
      <c r="B414" t="s">
        <v>2118</v>
      </c>
    </row>
    <row r="415" spans="1:2" x14ac:dyDescent="0.35">
      <c r="A415" t="s">
        <v>1655</v>
      </c>
      <c r="B415" t="s">
        <v>2119</v>
      </c>
    </row>
    <row r="416" spans="1:2" x14ac:dyDescent="0.35">
      <c r="A416" t="s">
        <v>1656</v>
      </c>
      <c r="B416" t="s">
        <v>2120</v>
      </c>
    </row>
    <row r="417" spans="1:2" x14ac:dyDescent="0.35">
      <c r="A417" t="s">
        <v>1657</v>
      </c>
      <c r="B417" t="s">
        <v>2121</v>
      </c>
    </row>
    <row r="418" spans="1:2" x14ac:dyDescent="0.35">
      <c r="A418" t="s">
        <v>1589</v>
      </c>
      <c r="B418" t="s">
        <v>2122</v>
      </c>
    </row>
    <row r="419" spans="1:2" x14ac:dyDescent="0.35">
      <c r="A419" t="s">
        <v>1658</v>
      </c>
      <c r="B419" t="s">
        <v>2123</v>
      </c>
    </row>
    <row r="420" spans="1:2" x14ac:dyDescent="0.35">
      <c r="A420" t="s">
        <v>1659</v>
      </c>
      <c r="B420" t="s">
        <v>2124</v>
      </c>
    </row>
    <row r="421" spans="1:2" x14ac:dyDescent="0.35">
      <c r="A421" t="s">
        <v>1660</v>
      </c>
      <c r="B421" t="s">
        <v>2125</v>
      </c>
    </row>
    <row r="422" spans="1:2" x14ac:dyDescent="0.35">
      <c r="A422" t="s">
        <v>1661</v>
      </c>
      <c r="B422" t="s">
        <v>2126</v>
      </c>
    </row>
    <row r="423" spans="1:2" x14ac:dyDescent="0.35">
      <c r="A423" t="s">
        <v>1662</v>
      </c>
      <c r="B423" t="s">
        <v>2127</v>
      </c>
    </row>
    <row r="424" spans="1:2" x14ac:dyDescent="0.35">
      <c r="A424" t="s">
        <v>1663</v>
      </c>
      <c r="B424" t="s">
        <v>2128</v>
      </c>
    </row>
    <row r="425" spans="1:2" x14ac:dyDescent="0.35">
      <c r="A425" t="s">
        <v>1664</v>
      </c>
      <c r="B425" t="s">
        <v>2129</v>
      </c>
    </row>
    <row r="426" spans="1:2" x14ac:dyDescent="0.35">
      <c r="A426" t="s">
        <v>1665</v>
      </c>
      <c r="B426" t="s">
        <v>2130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449"/>
  <sheetViews>
    <sheetView workbookViewId="0">
      <selection activeCell="G18" sqref="G18"/>
    </sheetView>
  </sheetViews>
  <sheetFormatPr defaultRowHeight="14.5" x14ac:dyDescent="0.35"/>
  <sheetData>
    <row r="1" spans="1:2" x14ac:dyDescent="0.35">
      <c r="A1" t="s">
        <v>2512</v>
      </c>
    </row>
    <row r="2" spans="1:2" x14ac:dyDescent="0.35">
      <c r="A2" t="s">
        <v>517</v>
      </c>
      <c r="B2" t="s">
        <v>3760</v>
      </c>
    </row>
    <row r="3" spans="1:2" x14ac:dyDescent="0.35">
      <c r="A3" t="s">
        <v>518</v>
      </c>
      <c r="B3" t="s">
        <v>3761</v>
      </c>
    </row>
    <row r="4" spans="1:2" x14ac:dyDescent="0.35">
      <c r="A4" t="s">
        <v>1705</v>
      </c>
      <c r="B4" t="s">
        <v>3761</v>
      </c>
    </row>
    <row r="5" spans="1:2" x14ac:dyDescent="0.35">
      <c r="A5" t="s">
        <v>1706</v>
      </c>
      <c r="B5" t="s">
        <v>3761</v>
      </c>
    </row>
    <row r="6" spans="1:2" x14ac:dyDescent="0.35">
      <c r="A6" t="s">
        <v>520</v>
      </c>
      <c r="B6" t="s">
        <v>3762</v>
      </c>
    </row>
    <row r="7" spans="1:2" x14ac:dyDescent="0.35">
      <c r="A7" t="s">
        <v>2612</v>
      </c>
    </row>
    <row r="8" spans="1:2" x14ac:dyDescent="0.35">
      <c r="A8" t="s">
        <v>3763</v>
      </c>
      <c r="B8" t="s">
        <v>3764</v>
      </c>
    </row>
    <row r="9" spans="1:2" x14ac:dyDescent="0.35">
      <c r="A9" t="s">
        <v>3765</v>
      </c>
      <c r="B9" t="s">
        <v>1712</v>
      </c>
    </row>
    <row r="10" spans="1:2" x14ac:dyDescent="0.35">
      <c r="A10" t="s">
        <v>3766</v>
      </c>
      <c r="B10" t="s">
        <v>1713</v>
      </c>
    </row>
    <row r="11" spans="1:2" x14ac:dyDescent="0.35">
      <c r="A11" t="s">
        <v>3767</v>
      </c>
      <c r="B11" t="s">
        <v>1714</v>
      </c>
    </row>
    <row r="12" spans="1:2" x14ac:dyDescent="0.35">
      <c r="A12" t="s">
        <v>3768</v>
      </c>
    </row>
    <row r="13" spans="1:2" x14ac:dyDescent="0.35">
      <c r="A13" t="s">
        <v>3769</v>
      </c>
      <c r="B13" t="s">
        <v>1716</v>
      </c>
    </row>
    <row r="14" spans="1:2" x14ac:dyDescent="0.35">
      <c r="A14" t="s">
        <v>3770</v>
      </c>
      <c r="B14" t="s">
        <v>1717</v>
      </c>
    </row>
    <row r="15" spans="1:2" x14ac:dyDescent="0.35">
      <c r="A15" t="s">
        <v>3771</v>
      </c>
      <c r="B15" t="s">
        <v>1718</v>
      </c>
    </row>
    <row r="16" spans="1:2" x14ac:dyDescent="0.35">
      <c r="A16" t="s">
        <v>2626</v>
      </c>
    </row>
    <row r="17" spans="1:2" x14ac:dyDescent="0.35">
      <c r="A17" t="s">
        <v>3772</v>
      </c>
      <c r="B17" t="s">
        <v>1720</v>
      </c>
    </row>
    <row r="18" spans="1:2" x14ac:dyDescent="0.35">
      <c r="A18" t="s">
        <v>3773</v>
      </c>
      <c r="B18" t="s">
        <v>1721</v>
      </c>
    </row>
    <row r="19" spans="1:2" x14ac:dyDescent="0.35">
      <c r="A19" t="s">
        <v>3774</v>
      </c>
      <c r="B19" t="s">
        <v>1722</v>
      </c>
    </row>
    <row r="20" spans="1:2" x14ac:dyDescent="0.35">
      <c r="A20" t="s">
        <v>3775</v>
      </c>
      <c r="B20" t="s">
        <v>1723</v>
      </c>
    </row>
    <row r="21" spans="1:2" x14ac:dyDescent="0.35">
      <c r="A21" t="s">
        <v>3776</v>
      </c>
      <c r="B21" t="s">
        <v>1724</v>
      </c>
    </row>
    <row r="22" spans="1:2" x14ac:dyDescent="0.35">
      <c r="A22" t="s">
        <v>3777</v>
      </c>
      <c r="B22" t="s">
        <v>1725</v>
      </c>
    </row>
    <row r="23" spans="1:2" x14ac:dyDescent="0.35">
      <c r="A23" t="s">
        <v>3778</v>
      </c>
      <c r="B23" t="s">
        <v>1726</v>
      </c>
    </row>
    <row r="24" spans="1:2" x14ac:dyDescent="0.35">
      <c r="A24" t="s">
        <v>3779</v>
      </c>
      <c r="B24" t="s">
        <v>1727</v>
      </c>
    </row>
    <row r="25" spans="1:2" x14ac:dyDescent="0.35">
      <c r="A25" t="s">
        <v>3780</v>
      </c>
      <c r="B25" t="s">
        <v>1728</v>
      </c>
    </row>
    <row r="26" spans="1:2" x14ac:dyDescent="0.35">
      <c r="A26" t="s">
        <v>3781</v>
      </c>
      <c r="B26" t="s">
        <v>1729</v>
      </c>
    </row>
    <row r="27" spans="1:2" x14ac:dyDescent="0.35">
      <c r="A27" t="s">
        <v>3782</v>
      </c>
      <c r="B27" t="s">
        <v>1730</v>
      </c>
    </row>
    <row r="28" spans="1:2" x14ac:dyDescent="0.35">
      <c r="A28" t="s">
        <v>3783</v>
      </c>
      <c r="B28" t="s">
        <v>1731</v>
      </c>
    </row>
    <row r="29" spans="1:2" x14ac:dyDescent="0.35">
      <c r="A29" t="s">
        <v>3784</v>
      </c>
      <c r="B29" t="s">
        <v>1732</v>
      </c>
    </row>
    <row r="30" spans="1:2" x14ac:dyDescent="0.35">
      <c r="A30" t="s">
        <v>3785</v>
      </c>
    </row>
    <row r="31" spans="1:2" x14ac:dyDescent="0.35">
      <c r="A31" t="s">
        <v>3786</v>
      </c>
      <c r="B31" t="s">
        <v>1734</v>
      </c>
    </row>
    <row r="32" spans="1:2" x14ac:dyDescent="0.35">
      <c r="A32" t="s">
        <v>3787</v>
      </c>
      <c r="B32" t="s">
        <v>1735</v>
      </c>
    </row>
    <row r="33" spans="1:2" x14ac:dyDescent="0.35">
      <c r="A33" t="s">
        <v>3788</v>
      </c>
    </row>
    <row r="34" spans="1:2" x14ac:dyDescent="0.35">
      <c r="A34" t="s">
        <v>3789</v>
      </c>
      <c r="B34" t="s">
        <v>1737</v>
      </c>
    </row>
    <row r="35" spans="1:2" x14ac:dyDescent="0.35">
      <c r="A35" t="s">
        <v>3790</v>
      </c>
      <c r="B35" t="s">
        <v>1738</v>
      </c>
    </row>
    <row r="36" spans="1:2" x14ac:dyDescent="0.35">
      <c r="A36" t="s">
        <v>3791</v>
      </c>
      <c r="B36" t="s">
        <v>1739</v>
      </c>
    </row>
    <row r="37" spans="1:2" x14ac:dyDescent="0.35">
      <c r="A37" t="s">
        <v>3792</v>
      </c>
      <c r="B37" t="s">
        <v>1740</v>
      </c>
    </row>
    <row r="38" spans="1:2" x14ac:dyDescent="0.35">
      <c r="A38" t="s">
        <v>3793</v>
      </c>
      <c r="B38" t="s">
        <v>1741</v>
      </c>
    </row>
    <row r="39" spans="1:2" x14ac:dyDescent="0.35">
      <c r="A39" t="s">
        <v>3794</v>
      </c>
      <c r="B39" t="s">
        <v>1742</v>
      </c>
    </row>
    <row r="40" spans="1:2" x14ac:dyDescent="0.35">
      <c r="A40" t="s">
        <v>3795</v>
      </c>
      <c r="B40" t="s">
        <v>1743</v>
      </c>
    </row>
    <row r="41" spans="1:2" x14ac:dyDescent="0.35">
      <c r="A41" t="s">
        <v>3796</v>
      </c>
      <c r="B41" t="s">
        <v>1744</v>
      </c>
    </row>
    <row r="42" spans="1:2" x14ac:dyDescent="0.35">
      <c r="A42" t="s">
        <v>3797</v>
      </c>
      <c r="B42" t="s">
        <v>1745</v>
      </c>
    </row>
    <row r="43" spans="1:2" x14ac:dyDescent="0.35">
      <c r="A43" t="s">
        <v>3798</v>
      </c>
      <c r="B43" t="s">
        <v>1746</v>
      </c>
    </row>
    <row r="44" spans="1:2" x14ac:dyDescent="0.35">
      <c r="A44" t="s">
        <v>3799</v>
      </c>
      <c r="B44" t="s">
        <v>1747</v>
      </c>
    </row>
    <row r="45" spans="1:2" x14ac:dyDescent="0.35">
      <c r="A45" t="s">
        <v>3800</v>
      </c>
      <c r="B45" t="s">
        <v>1748</v>
      </c>
    </row>
    <row r="46" spans="1:2" x14ac:dyDescent="0.35">
      <c r="A46" t="s">
        <v>3801</v>
      </c>
      <c r="B46" t="s">
        <v>1749</v>
      </c>
    </row>
    <row r="47" spans="1:2" x14ac:dyDescent="0.35">
      <c r="A47" t="s">
        <v>3802</v>
      </c>
      <c r="B47" t="s">
        <v>1750</v>
      </c>
    </row>
    <row r="48" spans="1:2" x14ac:dyDescent="0.35">
      <c r="A48" t="s">
        <v>3803</v>
      </c>
      <c r="B48" t="s">
        <v>1751</v>
      </c>
    </row>
    <row r="49" spans="1:2" x14ac:dyDescent="0.35">
      <c r="A49" t="s">
        <v>3804</v>
      </c>
      <c r="B49" t="s">
        <v>1752</v>
      </c>
    </row>
    <row r="50" spans="1:2" x14ac:dyDescent="0.35">
      <c r="A50" t="s">
        <v>3805</v>
      </c>
      <c r="B50" t="s">
        <v>1753</v>
      </c>
    </row>
    <row r="51" spans="1:2" x14ac:dyDescent="0.35">
      <c r="A51" t="s">
        <v>3806</v>
      </c>
      <c r="B51" t="s">
        <v>1754</v>
      </c>
    </row>
    <row r="52" spans="1:2" x14ac:dyDescent="0.35">
      <c r="A52" t="s">
        <v>3807</v>
      </c>
      <c r="B52" t="s">
        <v>1755</v>
      </c>
    </row>
    <row r="53" spans="1:2" x14ac:dyDescent="0.35">
      <c r="A53" t="s">
        <v>3808</v>
      </c>
    </row>
    <row r="54" spans="1:2" x14ac:dyDescent="0.35">
      <c r="A54" t="s">
        <v>3809</v>
      </c>
      <c r="B54" t="s">
        <v>1757</v>
      </c>
    </row>
    <row r="55" spans="1:2" x14ac:dyDescent="0.35">
      <c r="A55" t="s">
        <v>3810</v>
      </c>
      <c r="B55" t="s">
        <v>1758</v>
      </c>
    </row>
    <row r="56" spans="1:2" x14ac:dyDescent="0.35">
      <c r="A56" t="s">
        <v>3811</v>
      </c>
      <c r="B56" t="s">
        <v>1759</v>
      </c>
    </row>
    <row r="57" spans="1:2" x14ac:dyDescent="0.35">
      <c r="A57" t="s">
        <v>3812</v>
      </c>
      <c r="B57" t="s">
        <v>1760</v>
      </c>
    </row>
    <row r="58" spans="1:2" x14ac:dyDescent="0.35">
      <c r="A58" t="s">
        <v>3813</v>
      </c>
      <c r="B58" t="s">
        <v>1761</v>
      </c>
    </row>
    <row r="59" spans="1:2" x14ac:dyDescent="0.35">
      <c r="A59" t="s">
        <v>3814</v>
      </c>
      <c r="B59" t="s">
        <v>1762</v>
      </c>
    </row>
    <row r="60" spans="1:2" x14ac:dyDescent="0.35">
      <c r="A60" t="s">
        <v>3815</v>
      </c>
      <c r="B60" t="s">
        <v>1763</v>
      </c>
    </row>
    <row r="61" spans="1:2" x14ac:dyDescent="0.35">
      <c r="A61" t="s">
        <v>3816</v>
      </c>
      <c r="B61" t="s">
        <v>1764</v>
      </c>
    </row>
    <row r="62" spans="1:2" x14ac:dyDescent="0.35">
      <c r="A62" t="s">
        <v>3817</v>
      </c>
      <c r="B62" t="s">
        <v>1765</v>
      </c>
    </row>
    <row r="63" spans="1:2" x14ac:dyDescent="0.35">
      <c r="A63" t="s">
        <v>3818</v>
      </c>
      <c r="B63" t="s">
        <v>1766</v>
      </c>
    </row>
    <row r="64" spans="1:2" x14ac:dyDescent="0.35">
      <c r="A64" t="s">
        <v>3819</v>
      </c>
    </row>
    <row r="65" spans="1:2" x14ac:dyDescent="0.35">
      <c r="A65" t="s">
        <v>3820</v>
      </c>
      <c r="B65" t="s">
        <v>1768</v>
      </c>
    </row>
    <row r="66" spans="1:2" x14ac:dyDescent="0.35">
      <c r="A66" t="s">
        <v>3821</v>
      </c>
      <c r="B66" t="s">
        <v>1769</v>
      </c>
    </row>
    <row r="67" spans="1:2" x14ac:dyDescent="0.35">
      <c r="A67" t="s">
        <v>3822</v>
      </c>
      <c r="B67" t="s">
        <v>1770</v>
      </c>
    </row>
    <row r="68" spans="1:2" x14ac:dyDescent="0.35">
      <c r="A68" t="s">
        <v>2712</v>
      </c>
    </row>
    <row r="69" spans="1:2" x14ac:dyDescent="0.35">
      <c r="A69" t="s">
        <v>3823</v>
      </c>
      <c r="B69" t="s">
        <v>3824</v>
      </c>
    </row>
    <row r="70" spans="1:2" x14ac:dyDescent="0.35">
      <c r="A70" t="s">
        <v>3825</v>
      </c>
      <c r="B70" t="s">
        <v>3826</v>
      </c>
    </row>
    <row r="71" spans="1:2" x14ac:dyDescent="0.35">
      <c r="A71" t="s">
        <v>3827</v>
      </c>
      <c r="B71" t="s">
        <v>3828</v>
      </c>
    </row>
    <row r="72" spans="1:2" x14ac:dyDescent="0.35">
      <c r="A72" t="s">
        <v>3829</v>
      </c>
      <c r="B72" t="s">
        <v>3830</v>
      </c>
    </row>
    <row r="73" spans="1:2" x14ac:dyDescent="0.35">
      <c r="A73" t="s">
        <v>3831</v>
      </c>
      <c r="B73" t="s">
        <v>3832</v>
      </c>
    </row>
    <row r="74" spans="1:2" x14ac:dyDescent="0.35">
      <c r="A74" t="s">
        <v>3833</v>
      </c>
      <c r="B74" t="s">
        <v>1753</v>
      </c>
    </row>
    <row r="75" spans="1:2" x14ac:dyDescent="0.35">
      <c r="A75" t="s">
        <v>3834</v>
      </c>
      <c r="B75" t="s">
        <v>1783</v>
      </c>
    </row>
    <row r="76" spans="1:2" x14ac:dyDescent="0.35">
      <c r="A76" t="s">
        <v>3835</v>
      </c>
      <c r="B76" t="s">
        <v>1784</v>
      </c>
    </row>
    <row r="77" spans="1:2" x14ac:dyDescent="0.35">
      <c r="A77" t="s">
        <v>3836</v>
      </c>
      <c r="B77" t="s">
        <v>1785</v>
      </c>
    </row>
    <row r="78" spans="1:2" x14ac:dyDescent="0.35">
      <c r="A78" t="s">
        <v>3837</v>
      </c>
      <c r="B78" t="s">
        <v>1786</v>
      </c>
    </row>
    <row r="79" spans="1:2" x14ac:dyDescent="0.35">
      <c r="A79" t="s">
        <v>3838</v>
      </c>
      <c r="B79" t="s">
        <v>1787</v>
      </c>
    </row>
    <row r="80" spans="1:2" x14ac:dyDescent="0.35">
      <c r="A80" t="s">
        <v>3839</v>
      </c>
      <c r="B80" t="s">
        <v>1788</v>
      </c>
    </row>
    <row r="81" spans="1:2" x14ac:dyDescent="0.35">
      <c r="A81" t="s">
        <v>2515</v>
      </c>
    </row>
    <row r="82" spans="1:2" x14ac:dyDescent="0.35">
      <c r="A82" t="s">
        <v>3840</v>
      </c>
      <c r="B82" t="s">
        <v>3841</v>
      </c>
    </row>
    <row r="83" spans="1:2" x14ac:dyDescent="0.35">
      <c r="A83" t="s">
        <v>3842</v>
      </c>
      <c r="B83" t="s">
        <v>1791</v>
      </c>
    </row>
    <row r="84" spans="1:2" x14ac:dyDescent="0.35">
      <c r="A84" t="s">
        <v>3843</v>
      </c>
      <c r="B84" t="s">
        <v>1792</v>
      </c>
    </row>
    <row r="85" spans="1:2" x14ac:dyDescent="0.35">
      <c r="A85" t="s">
        <v>3844</v>
      </c>
      <c r="B85" t="s">
        <v>1793</v>
      </c>
    </row>
    <row r="86" spans="1:2" x14ac:dyDescent="0.35">
      <c r="A86" t="s">
        <v>3845</v>
      </c>
      <c r="B86" t="s">
        <v>1794</v>
      </c>
    </row>
    <row r="87" spans="1:2" x14ac:dyDescent="0.35">
      <c r="A87" t="s">
        <v>3846</v>
      </c>
      <c r="B87" t="s">
        <v>3847</v>
      </c>
    </row>
    <row r="88" spans="1:2" x14ac:dyDescent="0.35">
      <c r="A88" t="s">
        <v>3848</v>
      </c>
      <c r="B88" t="s">
        <v>1796</v>
      </c>
    </row>
    <row r="89" spans="1:2" x14ac:dyDescent="0.35">
      <c r="A89" t="s">
        <v>3849</v>
      </c>
      <c r="B89" t="s">
        <v>1797</v>
      </c>
    </row>
    <row r="90" spans="1:2" x14ac:dyDescent="0.35">
      <c r="A90" t="s">
        <v>3850</v>
      </c>
      <c r="B90" t="s">
        <v>1798</v>
      </c>
    </row>
    <row r="91" spans="1:2" x14ac:dyDescent="0.35">
      <c r="A91" t="s">
        <v>3851</v>
      </c>
      <c r="B91" t="s">
        <v>3852</v>
      </c>
    </row>
    <row r="92" spans="1:2" x14ac:dyDescent="0.35">
      <c r="A92" t="s">
        <v>3853</v>
      </c>
      <c r="B92" t="s">
        <v>3854</v>
      </c>
    </row>
    <row r="93" spans="1:2" x14ac:dyDescent="0.35">
      <c r="A93" t="s">
        <v>3855</v>
      </c>
      <c r="B93" t="s">
        <v>1799</v>
      </c>
    </row>
    <row r="94" spans="1:2" x14ac:dyDescent="0.35">
      <c r="A94" t="s">
        <v>3856</v>
      </c>
      <c r="B94" t="s">
        <v>1800</v>
      </c>
    </row>
    <row r="95" spans="1:2" x14ac:dyDescent="0.35">
      <c r="A95" t="s">
        <v>3857</v>
      </c>
      <c r="B95" t="s">
        <v>1801</v>
      </c>
    </row>
    <row r="96" spans="1:2" x14ac:dyDescent="0.35">
      <c r="A96" t="s">
        <v>3858</v>
      </c>
      <c r="B96" t="s">
        <v>1802</v>
      </c>
    </row>
    <row r="97" spans="1:2" x14ac:dyDescent="0.35">
      <c r="A97" t="s">
        <v>3859</v>
      </c>
      <c r="B97" t="s">
        <v>1803</v>
      </c>
    </row>
    <row r="98" spans="1:2" x14ac:dyDescent="0.35">
      <c r="A98" t="s">
        <v>3860</v>
      </c>
      <c r="B98" t="s">
        <v>3861</v>
      </c>
    </row>
    <row r="99" spans="1:2" x14ac:dyDescent="0.35">
      <c r="A99" t="s">
        <v>3862</v>
      </c>
      <c r="B99" t="s">
        <v>1804</v>
      </c>
    </row>
    <row r="100" spans="1:2" x14ac:dyDescent="0.35">
      <c r="A100" t="s">
        <v>3863</v>
      </c>
      <c r="B100" t="s">
        <v>3864</v>
      </c>
    </row>
    <row r="101" spans="1:2" x14ac:dyDescent="0.35">
      <c r="A101" t="s">
        <v>3865</v>
      </c>
      <c r="B101" t="s">
        <v>1805</v>
      </c>
    </row>
    <row r="102" spans="1:2" x14ac:dyDescent="0.35">
      <c r="A102" t="s">
        <v>3866</v>
      </c>
      <c r="B102" t="s">
        <v>1806</v>
      </c>
    </row>
    <row r="103" spans="1:2" x14ac:dyDescent="0.35">
      <c r="A103" t="s">
        <v>3867</v>
      </c>
      <c r="B103" t="s">
        <v>1807</v>
      </c>
    </row>
    <row r="104" spans="1:2" x14ac:dyDescent="0.35">
      <c r="A104" t="s">
        <v>3868</v>
      </c>
      <c r="B104" t="s">
        <v>1808</v>
      </c>
    </row>
    <row r="105" spans="1:2" x14ac:dyDescent="0.35">
      <c r="A105" t="s">
        <v>3869</v>
      </c>
      <c r="B105" t="s">
        <v>1809</v>
      </c>
    </row>
    <row r="106" spans="1:2" x14ac:dyDescent="0.35">
      <c r="A106" t="s">
        <v>3870</v>
      </c>
      <c r="B106" t="s">
        <v>3871</v>
      </c>
    </row>
    <row r="107" spans="1:2" x14ac:dyDescent="0.35">
      <c r="A107" t="s">
        <v>3872</v>
      </c>
      <c r="B107" t="s">
        <v>3873</v>
      </c>
    </row>
    <row r="108" spans="1:2" x14ac:dyDescent="0.35">
      <c r="A108" t="s">
        <v>3874</v>
      </c>
      <c r="B108" t="s">
        <v>3875</v>
      </c>
    </row>
    <row r="109" spans="1:2" x14ac:dyDescent="0.35">
      <c r="A109" t="s">
        <v>2734</v>
      </c>
    </row>
    <row r="110" spans="1:2" x14ac:dyDescent="0.35">
      <c r="A110" t="s">
        <v>3876</v>
      </c>
      <c r="B110" t="s">
        <v>1813</v>
      </c>
    </row>
    <row r="111" spans="1:2" x14ac:dyDescent="0.35">
      <c r="A111" t="s">
        <v>3877</v>
      </c>
      <c r="B111" t="s">
        <v>3878</v>
      </c>
    </row>
    <row r="112" spans="1:2" x14ac:dyDescent="0.35">
      <c r="A112" t="s">
        <v>3879</v>
      </c>
      <c r="B112" t="s">
        <v>3880</v>
      </c>
    </row>
    <row r="113" spans="1:2" x14ac:dyDescent="0.35">
      <c r="A113" t="s">
        <v>3881</v>
      </c>
      <c r="B113" t="s">
        <v>3882</v>
      </c>
    </row>
    <row r="114" spans="1:2" x14ac:dyDescent="0.35">
      <c r="A114" t="s">
        <v>3883</v>
      </c>
      <c r="B114" t="s">
        <v>1817</v>
      </c>
    </row>
    <row r="115" spans="1:2" x14ac:dyDescent="0.35">
      <c r="A115" t="s">
        <v>3884</v>
      </c>
      <c r="B115" t="s">
        <v>3885</v>
      </c>
    </row>
    <row r="116" spans="1:2" x14ac:dyDescent="0.35">
      <c r="A116" t="s">
        <v>3886</v>
      </c>
      <c r="B116" t="s">
        <v>3887</v>
      </c>
    </row>
    <row r="117" spans="1:2" x14ac:dyDescent="0.35">
      <c r="A117" t="s">
        <v>3888</v>
      </c>
      <c r="B117" t="s">
        <v>3889</v>
      </c>
    </row>
    <row r="118" spans="1:2" x14ac:dyDescent="0.35">
      <c r="A118" t="s">
        <v>2749</v>
      </c>
    </row>
    <row r="119" spans="1:2" x14ac:dyDescent="0.35">
      <c r="A119" t="s">
        <v>3890</v>
      </c>
      <c r="B119" t="s">
        <v>1821</v>
      </c>
    </row>
    <row r="120" spans="1:2" x14ac:dyDescent="0.35">
      <c r="A120" t="s">
        <v>3891</v>
      </c>
      <c r="B120" t="s">
        <v>1822</v>
      </c>
    </row>
    <row r="121" spans="1:2" x14ac:dyDescent="0.35">
      <c r="A121" t="s">
        <v>3892</v>
      </c>
      <c r="B121" t="s">
        <v>1823</v>
      </c>
    </row>
    <row r="122" spans="1:2" x14ac:dyDescent="0.35">
      <c r="A122" t="s">
        <v>3893</v>
      </c>
      <c r="B122" t="s">
        <v>1824</v>
      </c>
    </row>
    <row r="123" spans="1:2" x14ac:dyDescent="0.35">
      <c r="A123" t="s">
        <v>3894</v>
      </c>
      <c r="B123" t="s">
        <v>1825</v>
      </c>
    </row>
    <row r="124" spans="1:2" x14ac:dyDescent="0.35">
      <c r="A124" t="s">
        <v>3895</v>
      </c>
      <c r="B124" t="s">
        <v>1826</v>
      </c>
    </row>
    <row r="125" spans="1:2" x14ac:dyDescent="0.35">
      <c r="A125" t="s">
        <v>3896</v>
      </c>
      <c r="B125" t="s">
        <v>1827</v>
      </c>
    </row>
    <row r="126" spans="1:2" x14ac:dyDescent="0.35">
      <c r="A126" t="s">
        <v>3897</v>
      </c>
      <c r="B126" t="s">
        <v>1828</v>
      </c>
    </row>
    <row r="127" spans="1:2" x14ac:dyDescent="0.35">
      <c r="A127" t="s">
        <v>3898</v>
      </c>
      <c r="B127" t="s">
        <v>1829</v>
      </c>
    </row>
    <row r="128" spans="1:2" x14ac:dyDescent="0.35">
      <c r="A128" t="s">
        <v>3899</v>
      </c>
      <c r="B128" t="s">
        <v>1830</v>
      </c>
    </row>
    <row r="129" spans="1:2" x14ac:dyDescent="0.35">
      <c r="A129" t="s">
        <v>3900</v>
      </c>
      <c r="B129" t="s">
        <v>1831</v>
      </c>
    </row>
    <row r="130" spans="1:2" x14ac:dyDescent="0.35">
      <c r="A130" t="s">
        <v>3901</v>
      </c>
      <c r="B130" t="s">
        <v>1832</v>
      </c>
    </row>
    <row r="131" spans="1:2" x14ac:dyDescent="0.35">
      <c r="A131" t="s">
        <v>3902</v>
      </c>
      <c r="B131" t="s">
        <v>1833</v>
      </c>
    </row>
    <row r="132" spans="1:2" x14ac:dyDescent="0.35">
      <c r="A132" t="s">
        <v>3903</v>
      </c>
      <c r="B132" t="s">
        <v>1834</v>
      </c>
    </row>
    <row r="133" spans="1:2" x14ac:dyDescent="0.35">
      <c r="A133" t="s">
        <v>3904</v>
      </c>
      <c r="B133" t="s">
        <v>1835</v>
      </c>
    </row>
    <row r="134" spans="1:2" x14ac:dyDescent="0.35">
      <c r="A134" t="s">
        <v>3905</v>
      </c>
      <c r="B134" t="s">
        <v>1836</v>
      </c>
    </row>
    <row r="135" spans="1:2" x14ac:dyDescent="0.35">
      <c r="A135" t="s">
        <v>3906</v>
      </c>
      <c r="B135" t="s">
        <v>1837</v>
      </c>
    </row>
    <row r="136" spans="1:2" x14ac:dyDescent="0.35">
      <c r="A136" t="s">
        <v>3907</v>
      </c>
    </row>
    <row r="137" spans="1:2" x14ac:dyDescent="0.35">
      <c r="A137" t="s">
        <v>3908</v>
      </c>
      <c r="B137" t="s">
        <v>1839</v>
      </c>
    </row>
    <row r="138" spans="1:2" x14ac:dyDescent="0.35">
      <c r="A138" t="s">
        <v>3909</v>
      </c>
      <c r="B138" t="s">
        <v>1840</v>
      </c>
    </row>
    <row r="139" spans="1:2" x14ac:dyDescent="0.35">
      <c r="A139" t="s">
        <v>3910</v>
      </c>
      <c r="B139" t="s">
        <v>1841</v>
      </c>
    </row>
    <row r="140" spans="1:2" x14ac:dyDescent="0.35">
      <c r="A140" t="s">
        <v>3911</v>
      </c>
      <c r="B140" t="s">
        <v>3912</v>
      </c>
    </row>
    <row r="141" spans="1:2" x14ac:dyDescent="0.35">
      <c r="A141" t="s">
        <v>3913</v>
      </c>
    </row>
    <row r="142" spans="1:2" x14ac:dyDescent="0.35">
      <c r="A142" t="s">
        <v>3914</v>
      </c>
      <c r="B142" t="s">
        <v>1844</v>
      </c>
    </row>
    <row r="143" spans="1:2" x14ac:dyDescent="0.35">
      <c r="A143" t="s">
        <v>3915</v>
      </c>
      <c r="B143" t="s">
        <v>1845</v>
      </c>
    </row>
    <row r="144" spans="1:2" x14ac:dyDescent="0.35">
      <c r="A144" t="s">
        <v>3916</v>
      </c>
      <c r="B144" t="s">
        <v>1846</v>
      </c>
    </row>
    <row r="145" spans="1:2" x14ac:dyDescent="0.35">
      <c r="A145" t="s">
        <v>3917</v>
      </c>
      <c r="B145" t="s">
        <v>1847</v>
      </c>
    </row>
    <row r="146" spans="1:2" x14ac:dyDescent="0.35">
      <c r="A146" t="s">
        <v>3918</v>
      </c>
      <c r="B146" t="s">
        <v>1848</v>
      </c>
    </row>
    <row r="147" spans="1:2" x14ac:dyDescent="0.35">
      <c r="A147" t="s">
        <v>3919</v>
      </c>
      <c r="B147" t="s">
        <v>1849</v>
      </c>
    </row>
    <row r="148" spans="1:2" x14ac:dyDescent="0.35">
      <c r="A148" t="s">
        <v>3920</v>
      </c>
      <c r="B148" t="s">
        <v>1850</v>
      </c>
    </row>
    <row r="149" spans="1:2" x14ac:dyDescent="0.35">
      <c r="A149" t="s">
        <v>3921</v>
      </c>
      <c r="B149" t="s">
        <v>1851</v>
      </c>
    </row>
    <row r="150" spans="1:2" x14ac:dyDescent="0.35">
      <c r="A150" t="s">
        <v>3922</v>
      </c>
      <c r="B150" t="s">
        <v>1852</v>
      </c>
    </row>
    <row r="151" spans="1:2" x14ac:dyDescent="0.35">
      <c r="A151" t="s">
        <v>3923</v>
      </c>
    </row>
    <row r="152" spans="1:2" x14ac:dyDescent="0.35">
      <c r="A152" t="s">
        <v>3924</v>
      </c>
      <c r="B152" t="s">
        <v>1854</v>
      </c>
    </row>
    <row r="153" spans="1:2" x14ac:dyDescent="0.35">
      <c r="A153" t="s">
        <v>3925</v>
      </c>
      <c r="B153" t="s">
        <v>1855</v>
      </c>
    </row>
    <row r="154" spans="1:2" x14ac:dyDescent="0.35">
      <c r="A154" t="s">
        <v>3926</v>
      </c>
      <c r="B154" t="s">
        <v>1856</v>
      </c>
    </row>
    <row r="155" spans="1:2" x14ac:dyDescent="0.35">
      <c r="A155" t="s">
        <v>3927</v>
      </c>
      <c r="B155" t="s">
        <v>1857</v>
      </c>
    </row>
    <row r="156" spans="1:2" x14ac:dyDescent="0.35">
      <c r="A156" t="s">
        <v>3928</v>
      </c>
      <c r="B156" t="s">
        <v>1858</v>
      </c>
    </row>
    <row r="157" spans="1:2" x14ac:dyDescent="0.35">
      <c r="A157" t="s">
        <v>3929</v>
      </c>
      <c r="B157" t="s">
        <v>1859</v>
      </c>
    </row>
    <row r="158" spans="1:2" x14ac:dyDescent="0.35">
      <c r="A158" t="s">
        <v>3930</v>
      </c>
      <c r="B158" t="s">
        <v>1860</v>
      </c>
    </row>
    <row r="159" spans="1:2" x14ac:dyDescent="0.35">
      <c r="A159" t="s">
        <v>3931</v>
      </c>
      <c r="B159" t="s">
        <v>1861</v>
      </c>
    </row>
    <row r="160" spans="1:2" x14ac:dyDescent="0.35">
      <c r="A160" t="s">
        <v>3932</v>
      </c>
      <c r="B160" t="s">
        <v>1862</v>
      </c>
    </row>
    <row r="161" spans="1:2" x14ac:dyDescent="0.35">
      <c r="A161" t="s">
        <v>3933</v>
      </c>
      <c r="B161" t="s">
        <v>1863</v>
      </c>
    </row>
    <row r="162" spans="1:2" x14ac:dyDescent="0.35">
      <c r="A162" t="s">
        <v>3934</v>
      </c>
      <c r="B162" t="s">
        <v>1864</v>
      </c>
    </row>
    <row r="163" spans="1:2" x14ac:dyDescent="0.35">
      <c r="A163" t="s">
        <v>3935</v>
      </c>
    </row>
    <row r="164" spans="1:2" x14ac:dyDescent="0.35">
      <c r="A164" t="s">
        <v>3936</v>
      </c>
      <c r="B164" t="s">
        <v>1866</v>
      </c>
    </row>
    <row r="165" spans="1:2" x14ac:dyDescent="0.35">
      <c r="A165" t="s">
        <v>3937</v>
      </c>
      <c r="B165" t="s">
        <v>1867</v>
      </c>
    </row>
    <row r="166" spans="1:2" x14ac:dyDescent="0.35">
      <c r="A166" t="s">
        <v>3938</v>
      </c>
      <c r="B166" t="s">
        <v>1868</v>
      </c>
    </row>
    <row r="167" spans="1:2" x14ac:dyDescent="0.35">
      <c r="A167" t="s">
        <v>3939</v>
      </c>
      <c r="B167" t="s">
        <v>1869</v>
      </c>
    </row>
    <row r="168" spans="1:2" x14ac:dyDescent="0.35">
      <c r="A168" t="s">
        <v>3940</v>
      </c>
      <c r="B168" t="s">
        <v>1870</v>
      </c>
    </row>
    <row r="169" spans="1:2" x14ac:dyDescent="0.35">
      <c r="A169" t="s">
        <v>3941</v>
      </c>
      <c r="B169" t="s">
        <v>1871</v>
      </c>
    </row>
    <row r="170" spans="1:2" x14ac:dyDescent="0.35">
      <c r="A170" t="s">
        <v>3942</v>
      </c>
      <c r="B170" t="s">
        <v>1872</v>
      </c>
    </row>
    <row r="171" spans="1:2" x14ac:dyDescent="0.35">
      <c r="A171" t="s">
        <v>3943</v>
      </c>
      <c r="B171" t="s">
        <v>1873</v>
      </c>
    </row>
    <row r="172" spans="1:2" x14ac:dyDescent="0.35">
      <c r="A172" t="s">
        <v>3944</v>
      </c>
      <c r="B172" t="s">
        <v>1874</v>
      </c>
    </row>
    <row r="173" spans="1:2" x14ac:dyDescent="0.35">
      <c r="A173" t="s">
        <v>3945</v>
      </c>
      <c r="B173" t="s">
        <v>1875</v>
      </c>
    </row>
    <row r="174" spans="1:2" x14ac:dyDescent="0.35">
      <c r="A174" t="s">
        <v>3946</v>
      </c>
      <c r="B174" t="s">
        <v>1876</v>
      </c>
    </row>
    <row r="175" spans="1:2" x14ac:dyDescent="0.35">
      <c r="A175" t="s">
        <v>3947</v>
      </c>
      <c r="B175" t="s">
        <v>1877</v>
      </c>
    </row>
    <row r="176" spans="1:2" x14ac:dyDescent="0.35">
      <c r="A176" t="s">
        <v>3948</v>
      </c>
      <c r="B176" t="s">
        <v>1878</v>
      </c>
    </row>
    <row r="177" spans="1:2" x14ac:dyDescent="0.35">
      <c r="A177" t="s">
        <v>3949</v>
      </c>
      <c r="B177" t="s">
        <v>1879</v>
      </c>
    </row>
    <row r="178" spans="1:2" x14ac:dyDescent="0.35">
      <c r="A178" t="s">
        <v>3950</v>
      </c>
      <c r="B178" t="s">
        <v>1880</v>
      </c>
    </row>
    <row r="179" spans="1:2" x14ac:dyDescent="0.35">
      <c r="A179" t="s">
        <v>3951</v>
      </c>
      <c r="B179" t="s">
        <v>1881</v>
      </c>
    </row>
    <row r="180" spans="1:2" x14ac:dyDescent="0.35">
      <c r="A180" t="s">
        <v>3952</v>
      </c>
      <c r="B180" t="s">
        <v>1882</v>
      </c>
    </row>
    <row r="181" spans="1:2" x14ac:dyDescent="0.35">
      <c r="A181" t="s">
        <v>3953</v>
      </c>
    </row>
    <row r="182" spans="1:2" x14ac:dyDescent="0.35">
      <c r="A182" t="s">
        <v>3954</v>
      </c>
      <c r="B182" t="s">
        <v>1884</v>
      </c>
    </row>
    <row r="183" spans="1:2" x14ac:dyDescent="0.35">
      <c r="A183" t="s">
        <v>3955</v>
      </c>
      <c r="B183" t="s">
        <v>1885</v>
      </c>
    </row>
    <row r="184" spans="1:2" x14ac:dyDescent="0.35">
      <c r="A184" t="s">
        <v>3956</v>
      </c>
      <c r="B184" t="s">
        <v>1886</v>
      </c>
    </row>
    <row r="185" spans="1:2" x14ac:dyDescent="0.35">
      <c r="A185" t="s">
        <v>3957</v>
      </c>
      <c r="B185" t="s">
        <v>1887</v>
      </c>
    </row>
    <row r="186" spans="1:2" x14ac:dyDescent="0.35">
      <c r="A186" t="s">
        <v>3958</v>
      </c>
      <c r="B186" t="s">
        <v>1888</v>
      </c>
    </row>
    <row r="187" spans="1:2" x14ac:dyDescent="0.35">
      <c r="A187" t="s">
        <v>3959</v>
      </c>
      <c r="B187" t="s">
        <v>1889</v>
      </c>
    </row>
    <row r="188" spans="1:2" x14ac:dyDescent="0.35">
      <c r="A188" t="s">
        <v>3960</v>
      </c>
      <c r="B188" t="s">
        <v>1890</v>
      </c>
    </row>
    <row r="189" spans="1:2" x14ac:dyDescent="0.35">
      <c r="A189" t="s">
        <v>3961</v>
      </c>
      <c r="B189" t="s">
        <v>1891</v>
      </c>
    </row>
    <row r="190" spans="1:2" x14ac:dyDescent="0.35">
      <c r="A190" t="s">
        <v>3962</v>
      </c>
      <c r="B190" t="s">
        <v>1892</v>
      </c>
    </row>
    <row r="191" spans="1:2" x14ac:dyDescent="0.35">
      <c r="A191" t="s">
        <v>3963</v>
      </c>
      <c r="B191" t="s">
        <v>1893</v>
      </c>
    </row>
    <row r="192" spans="1:2" x14ac:dyDescent="0.35">
      <c r="A192" t="s">
        <v>3964</v>
      </c>
    </row>
    <row r="193" spans="1:2" x14ac:dyDescent="0.35">
      <c r="A193" t="s">
        <v>3965</v>
      </c>
      <c r="B193" t="s">
        <v>1895</v>
      </c>
    </row>
    <row r="194" spans="1:2" x14ac:dyDescent="0.35">
      <c r="A194" t="s">
        <v>3966</v>
      </c>
      <c r="B194" t="s">
        <v>1896</v>
      </c>
    </row>
    <row r="195" spans="1:2" x14ac:dyDescent="0.35">
      <c r="A195" t="s">
        <v>3967</v>
      </c>
      <c r="B195" t="s">
        <v>1897</v>
      </c>
    </row>
    <row r="196" spans="1:2" x14ac:dyDescent="0.35">
      <c r="A196" t="s">
        <v>3968</v>
      </c>
      <c r="B196" t="s">
        <v>1898</v>
      </c>
    </row>
    <row r="197" spans="1:2" x14ac:dyDescent="0.35">
      <c r="A197" t="s">
        <v>3969</v>
      </c>
      <c r="B197" t="s">
        <v>1899</v>
      </c>
    </row>
    <row r="198" spans="1:2" x14ac:dyDescent="0.35">
      <c r="A198" t="s">
        <v>3970</v>
      </c>
      <c r="B198" t="s">
        <v>1900</v>
      </c>
    </row>
    <row r="199" spans="1:2" x14ac:dyDescent="0.35">
      <c r="A199" t="s">
        <v>3971</v>
      </c>
      <c r="B199" t="s">
        <v>1901</v>
      </c>
    </row>
    <row r="200" spans="1:2" x14ac:dyDescent="0.35">
      <c r="A200" t="s">
        <v>3972</v>
      </c>
      <c r="B200" t="s">
        <v>1902</v>
      </c>
    </row>
    <row r="201" spans="1:2" x14ac:dyDescent="0.35">
      <c r="A201" t="s">
        <v>3973</v>
      </c>
      <c r="B201" t="s">
        <v>1903</v>
      </c>
    </row>
    <row r="202" spans="1:2" x14ac:dyDescent="0.35">
      <c r="A202" t="s">
        <v>3974</v>
      </c>
      <c r="B202" t="s">
        <v>1904</v>
      </c>
    </row>
    <row r="203" spans="1:2" x14ac:dyDescent="0.35">
      <c r="A203" t="s">
        <v>3975</v>
      </c>
    </row>
    <row r="204" spans="1:2" x14ac:dyDescent="0.35">
      <c r="A204" t="s">
        <v>3976</v>
      </c>
      <c r="B204" t="s">
        <v>1906</v>
      </c>
    </row>
    <row r="205" spans="1:2" x14ac:dyDescent="0.35">
      <c r="A205" t="s">
        <v>3977</v>
      </c>
      <c r="B205" t="s">
        <v>1907</v>
      </c>
    </row>
    <row r="206" spans="1:2" x14ac:dyDescent="0.35">
      <c r="A206" t="s">
        <v>2712</v>
      </c>
    </row>
    <row r="207" spans="1:2" x14ac:dyDescent="0.35">
      <c r="A207" t="s">
        <v>3978</v>
      </c>
      <c r="B207" t="s">
        <v>1909</v>
      </c>
    </row>
    <row r="208" spans="1:2" x14ac:dyDescent="0.35">
      <c r="A208" t="s">
        <v>3979</v>
      </c>
      <c r="B208" t="s">
        <v>1910</v>
      </c>
    </row>
    <row r="209" spans="1:2" x14ac:dyDescent="0.35">
      <c r="A209" t="s">
        <v>3980</v>
      </c>
      <c r="B209" t="s">
        <v>1911</v>
      </c>
    </row>
    <row r="210" spans="1:2" x14ac:dyDescent="0.35">
      <c r="A210" t="s">
        <v>3981</v>
      </c>
      <c r="B210" t="s">
        <v>1912</v>
      </c>
    </row>
    <row r="211" spans="1:2" x14ac:dyDescent="0.35">
      <c r="A211" t="s">
        <v>3982</v>
      </c>
      <c r="B211" t="s">
        <v>1913</v>
      </c>
    </row>
    <row r="212" spans="1:2" x14ac:dyDescent="0.35">
      <c r="A212" t="s">
        <v>3983</v>
      </c>
      <c r="B212" t="s">
        <v>1914</v>
      </c>
    </row>
    <row r="213" spans="1:2" x14ac:dyDescent="0.35">
      <c r="A213" t="s">
        <v>3984</v>
      </c>
      <c r="B213" t="s">
        <v>1915</v>
      </c>
    </row>
    <row r="214" spans="1:2" x14ac:dyDescent="0.35">
      <c r="A214" t="s">
        <v>3985</v>
      </c>
      <c r="B214" t="s">
        <v>1916</v>
      </c>
    </row>
    <row r="215" spans="1:2" x14ac:dyDescent="0.35">
      <c r="A215" t="s">
        <v>2709</v>
      </c>
    </row>
    <row r="216" spans="1:2" x14ac:dyDescent="0.35">
      <c r="A216" t="s">
        <v>3986</v>
      </c>
      <c r="B216" t="s">
        <v>1918</v>
      </c>
    </row>
    <row r="217" spans="1:2" x14ac:dyDescent="0.35">
      <c r="A217" t="s">
        <v>3987</v>
      </c>
      <c r="B217" t="s">
        <v>1919</v>
      </c>
    </row>
    <row r="218" spans="1:2" x14ac:dyDescent="0.35">
      <c r="A218" t="s">
        <v>3988</v>
      </c>
      <c r="B218" t="s">
        <v>1920</v>
      </c>
    </row>
    <row r="219" spans="1:2" x14ac:dyDescent="0.35">
      <c r="A219" t="s">
        <v>3989</v>
      </c>
      <c r="B219" t="s">
        <v>1921</v>
      </c>
    </row>
    <row r="220" spans="1:2" x14ac:dyDescent="0.35">
      <c r="A220" t="s">
        <v>3990</v>
      </c>
      <c r="B220" t="s">
        <v>1922</v>
      </c>
    </row>
    <row r="221" spans="1:2" x14ac:dyDescent="0.35">
      <c r="A221" t="s">
        <v>3991</v>
      </c>
    </row>
    <row r="222" spans="1:2" x14ac:dyDescent="0.35">
      <c r="A222" t="s">
        <v>3992</v>
      </c>
      <c r="B222" t="s">
        <v>1924</v>
      </c>
    </row>
    <row r="223" spans="1:2" x14ac:dyDescent="0.35">
      <c r="A223" t="s">
        <v>3993</v>
      </c>
      <c r="B223" t="s">
        <v>1925</v>
      </c>
    </row>
    <row r="224" spans="1:2" x14ac:dyDescent="0.35">
      <c r="A224" t="s">
        <v>3994</v>
      </c>
      <c r="B224" t="s">
        <v>1926</v>
      </c>
    </row>
    <row r="225" spans="1:2" x14ac:dyDescent="0.35">
      <c r="A225" t="s">
        <v>3995</v>
      </c>
      <c r="B225" t="s">
        <v>1927</v>
      </c>
    </row>
    <row r="226" spans="1:2" x14ac:dyDescent="0.35">
      <c r="A226" t="s">
        <v>3996</v>
      </c>
      <c r="B226" t="s">
        <v>1928</v>
      </c>
    </row>
    <row r="227" spans="1:2" x14ac:dyDescent="0.35">
      <c r="A227" t="s">
        <v>3997</v>
      </c>
      <c r="B227" t="s">
        <v>1929</v>
      </c>
    </row>
    <row r="228" spans="1:2" x14ac:dyDescent="0.35">
      <c r="A228" t="s">
        <v>3998</v>
      </c>
      <c r="B228" t="s">
        <v>1930</v>
      </c>
    </row>
    <row r="229" spans="1:2" x14ac:dyDescent="0.35">
      <c r="A229" t="s">
        <v>3999</v>
      </c>
      <c r="B229" t="s">
        <v>1931</v>
      </c>
    </row>
    <row r="230" spans="1:2" x14ac:dyDescent="0.35">
      <c r="A230" t="s">
        <v>4000</v>
      </c>
      <c r="B230" t="s">
        <v>1932</v>
      </c>
    </row>
    <row r="231" spans="1:2" x14ac:dyDescent="0.35">
      <c r="A231" t="s">
        <v>4001</v>
      </c>
      <c r="B231" t="s">
        <v>1933</v>
      </c>
    </row>
    <row r="232" spans="1:2" x14ac:dyDescent="0.35">
      <c r="A232" t="s">
        <v>4002</v>
      </c>
      <c r="B232" t="s">
        <v>1934</v>
      </c>
    </row>
    <row r="233" spans="1:2" x14ac:dyDescent="0.35">
      <c r="A233" t="s">
        <v>4003</v>
      </c>
      <c r="B233" t="s">
        <v>1935</v>
      </c>
    </row>
    <row r="234" spans="1:2" x14ac:dyDescent="0.35">
      <c r="A234" t="s">
        <v>4004</v>
      </c>
      <c r="B234" t="s">
        <v>1936</v>
      </c>
    </row>
    <row r="235" spans="1:2" x14ac:dyDescent="0.35">
      <c r="A235" t="s">
        <v>4005</v>
      </c>
      <c r="B235" t="s">
        <v>1937</v>
      </c>
    </row>
    <row r="236" spans="1:2" x14ac:dyDescent="0.35">
      <c r="A236" t="s">
        <v>4006</v>
      </c>
      <c r="B236" t="s">
        <v>1938</v>
      </c>
    </row>
    <row r="237" spans="1:2" x14ac:dyDescent="0.35">
      <c r="A237" t="s">
        <v>4007</v>
      </c>
      <c r="B237" t="s">
        <v>1939</v>
      </c>
    </row>
    <row r="238" spans="1:2" x14ac:dyDescent="0.35">
      <c r="A238" t="s">
        <v>4008</v>
      </c>
      <c r="B238" t="s">
        <v>1940</v>
      </c>
    </row>
    <row r="239" spans="1:2" x14ac:dyDescent="0.35">
      <c r="A239" t="s">
        <v>4009</v>
      </c>
      <c r="B239" t="s">
        <v>1942</v>
      </c>
    </row>
    <row r="240" spans="1:2" x14ac:dyDescent="0.35">
      <c r="A240" t="s">
        <v>4010</v>
      </c>
      <c r="B240" t="s">
        <v>1944</v>
      </c>
    </row>
    <row r="241" spans="1:2" x14ac:dyDescent="0.35">
      <c r="A241" t="s">
        <v>4011</v>
      </c>
      <c r="B241" t="s">
        <v>1946</v>
      </c>
    </row>
    <row r="242" spans="1:2" x14ac:dyDescent="0.35">
      <c r="A242" t="s">
        <v>4012</v>
      </c>
    </row>
    <row r="243" spans="1:2" x14ac:dyDescent="0.35">
      <c r="A243" t="s">
        <v>4013</v>
      </c>
      <c r="B243" t="s">
        <v>1948</v>
      </c>
    </row>
    <row r="244" spans="1:2" x14ac:dyDescent="0.35">
      <c r="A244" t="s">
        <v>4014</v>
      </c>
      <c r="B244" t="s">
        <v>1949</v>
      </c>
    </row>
    <row r="245" spans="1:2" x14ac:dyDescent="0.35">
      <c r="A245" t="s">
        <v>4015</v>
      </c>
      <c r="B245" t="s">
        <v>1950</v>
      </c>
    </row>
    <row r="246" spans="1:2" x14ac:dyDescent="0.35">
      <c r="A246" t="s">
        <v>4016</v>
      </c>
      <c r="B246" t="s">
        <v>1951</v>
      </c>
    </row>
    <row r="247" spans="1:2" x14ac:dyDescent="0.35">
      <c r="A247" t="s">
        <v>4017</v>
      </c>
      <c r="B247" t="s">
        <v>1952</v>
      </c>
    </row>
    <row r="248" spans="1:2" x14ac:dyDescent="0.35">
      <c r="A248" t="s">
        <v>4018</v>
      </c>
      <c r="B248" t="s">
        <v>1953</v>
      </c>
    </row>
    <row r="249" spans="1:2" x14ac:dyDescent="0.35">
      <c r="A249" t="s">
        <v>4019</v>
      </c>
      <c r="B249" t="s">
        <v>1954</v>
      </c>
    </row>
    <row r="250" spans="1:2" x14ac:dyDescent="0.35">
      <c r="A250" t="s">
        <v>4020</v>
      </c>
      <c r="B250" t="s">
        <v>1955</v>
      </c>
    </row>
    <row r="251" spans="1:2" x14ac:dyDescent="0.35">
      <c r="A251" t="s">
        <v>4021</v>
      </c>
      <c r="B251" t="s">
        <v>1956</v>
      </c>
    </row>
    <row r="252" spans="1:2" x14ac:dyDescent="0.35">
      <c r="A252" t="s">
        <v>4022</v>
      </c>
      <c r="B252" t="s">
        <v>1957</v>
      </c>
    </row>
    <row r="253" spans="1:2" x14ac:dyDescent="0.35">
      <c r="A253" t="s">
        <v>4023</v>
      </c>
      <c r="B253" t="s">
        <v>1958</v>
      </c>
    </row>
    <row r="254" spans="1:2" x14ac:dyDescent="0.35">
      <c r="A254" t="s">
        <v>4024</v>
      </c>
      <c r="B254" t="s">
        <v>1959</v>
      </c>
    </row>
    <row r="255" spans="1:2" x14ac:dyDescent="0.35">
      <c r="A255" t="s">
        <v>4025</v>
      </c>
      <c r="B255" t="s">
        <v>1960</v>
      </c>
    </row>
    <row r="256" spans="1:2" x14ac:dyDescent="0.35">
      <c r="A256" t="s">
        <v>4026</v>
      </c>
      <c r="B256" t="s">
        <v>1961</v>
      </c>
    </row>
    <row r="257" spans="1:2" x14ac:dyDescent="0.35">
      <c r="A257" t="s">
        <v>4027</v>
      </c>
      <c r="B257" t="s">
        <v>1962</v>
      </c>
    </row>
    <row r="258" spans="1:2" x14ac:dyDescent="0.35">
      <c r="A258" t="s">
        <v>4028</v>
      </c>
      <c r="B258" t="s">
        <v>1963</v>
      </c>
    </row>
    <row r="259" spans="1:2" x14ac:dyDescent="0.35">
      <c r="A259" t="s">
        <v>4029</v>
      </c>
      <c r="B259" t="s">
        <v>1964</v>
      </c>
    </row>
    <row r="260" spans="1:2" x14ac:dyDescent="0.35">
      <c r="A260" t="s">
        <v>4030</v>
      </c>
      <c r="B260" t="s">
        <v>1965</v>
      </c>
    </row>
    <row r="261" spans="1:2" x14ac:dyDescent="0.35">
      <c r="A261" t="s">
        <v>4031</v>
      </c>
      <c r="B261" t="s">
        <v>1966</v>
      </c>
    </row>
    <row r="262" spans="1:2" x14ac:dyDescent="0.35">
      <c r="A262" t="s">
        <v>4032</v>
      </c>
      <c r="B262" t="s">
        <v>1967</v>
      </c>
    </row>
    <row r="263" spans="1:2" x14ac:dyDescent="0.35">
      <c r="A263" t="s">
        <v>4033</v>
      </c>
      <c r="B263" t="s">
        <v>1968</v>
      </c>
    </row>
    <row r="264" spans="1:2" x14ac:dyDescent="0.35">
      <c r="A264" t="s">
        <v>4034</v>
      </c>
      <c r="B264" t="s">
        <v>1969</v>
      </c>
    </row>
    <row r="265" spans="1:2" x14ac:dyDescent="0.35">
      <c r="A265" t="s">
        <v>4035</v>
      </c>
      <c r="B265" t="s">
        <v>1970</v>
      </c>
    </row>
    <row r="266" spans="1:2" x14ac:dyDescent="0.35">
      <c r="A266" t="s">
        <v>4036</v>
      </c>
      <c r="B266" t="s">
        <v>1971</v>
      </c>
    </row>
    <row r="267" spans="1:2" x14ac:dyDescent="0.35">
      <c r="A267" t="s">
        <v>4037</v>
      </c>
      <c r="B267" t="s">
        <v>1972</v>
      </c>
    </row>
    <row r="268" spans="1:2" x14ac:dyDescent="0.35">
      <c r="A268" t="s">
        <v>4038</v>
      </c>
      <c r="B268" t="s">
        <v>1973</v>
      </c>
    </row>
    <row r="269" spans="1:2" x14ac:dyDescent="0.35">
      <c r="A269" t="s">
        <v>4039</v>
      </c>
      <c r="B269" t="s">
        <v>1974</v>
      </c>
    </row>
    <row r="270" spans="1:2" x14ac:dyDescent="0.35">
      <c r="A270" t="s">
        <v>4040</v>
      </c>
      <c r="B270" t="s">
        <v>1975</v>
      </c>
    </row>
    <row r="271" spans="1:2" x14ac:dyDescent="0.35">
      <c r="A271" t="s">
        <v>4041</v>
      </c>
    </row>
    <row r="272" spans="1:2" x14ac:dyDescent="0.35">
      <c r="A272" t="s">
        <v>4042</v>
      </c>
      <c r="B272" t="s">
        <v>1977</v>
      </c>
    </row>
    <row r="273" spans="1:2" x14ac:dyDescent="0.35">
      <c r="A273" t="s">
        <v>4043</v>
      </c>
      <c r="B273" t="s">
        <v>1978</v>
      </c>
    </row>
    <row r="274" spans="1:2" x14ac:dyDescent="0.35">
      <c r="A274" t="s">
        <v>4044</v>
      </c>
      <c r="B274" t="s">
        <v>1979</v>
      </c>
    </row>
    <row r="275" spans="1:2" x14ac:dyDescent="0.35">
      <c r="A275" t="s">
        <v>4045</v>
      </c>
      <c r="B275" t="s">
        <v>1980</v>
      </c>
    </row>
    <row r="276" spans="1:2" x14ac:dyDescent="0.35">
      <c r="A276" t="s">
        <v>4046</v>
      </c>
      <c r="B276" t="s">
        <v>1981</v>
      </c>
    </row>
    <row r="277" spans="1:2" x14ac:dyDescent="0.35">
      <c r="A277" t="s">
        <v>4047</v>
      </c>
      <c r="B277" t="s">
        <v>1982</v>
      </c>
    </row>
    <row r="278" spans="1:2" x14ac:dyDescent="0.35">
      <c r="A278" t="s">
        <v>4048</v>
      </c>
      <c r="B278" t="s">
        <v>1983</v>
      </c>
    </row>
    <row r="279" spans="1:2" x14ac:dyDescent="0.35">
      <c r="A279" t="s">
        <v>4049</v>
      </c>
      <c r="B279" t="s">
        <v>1984</v>
      </c>
    </row>
    <row r="280" spans="1:2" x14ac:dyDescent="0.35">
      <c r="A280" t="s">
        <v>4050</v>
      </c>
      <c r="B280" t="s">
        <v>4051</v>
      </c>
    </row>
    <row r="281" spans="1:2" x14ac:dyDescent="0.35">
      <c r="A281" t="s">
        <v>4052</v>
      </c>
      <c r="B281" t="s">
        <v>4053</v>
      </c>
    </row>
    <row r="282" spans="1:2" x14ac:dyDescent="0.35">
      <c r="A282" t="s">
        <v>4054</v>
      </c>
      <c r="B282" t="s">
        <v>1986</v>
      </c>
    </row>
    <row r="283" spans="1:2" x14ac:dyDescent="0.35">
      <c r="A283" t="s">
        <v>4055</v>
      </c>
      <c r="B283" t="s">
        <v>1987</v>
      </c>
    </row>
    <row r="284" spans="1:2" x14ac:dyDescent="0.35">
      <c r="A284" t="s">
        <v>2662</v>
      </c>
    </row>
    <row r="285" spans="1:2" x14ac:dyDescent="0.35">
      <c r="A285" t="s">
        <v>4056</v>
      </c>
      <c r="B285" t="s">
        <v>1772</v>
      </c>
    </row>
    <row r="286" spans="1:2" x14ac:dyDescent="0.35">
      <c r="A286" t="s">
        <v>4057</v>
      </c>
      <c r="B286" t="s">
        <v>1773</v>
      </c>
    </row>
    <row r="287" spans="1:2" x14ac:dyDescent="0.35">
      <c r="A287" t="s">
        <v>4058</v>
      </c>
      <c r="B287" t="s">
        <v>1774</v>
      </c>
    </row>
    <row r="288" spans="1:2" x14ac:dyDescent="0.35">
      <c r="A288" t="s">
        <v>4059</v>
      </c>
      <c r="B288" t="s">
        <v>1775</v>
      </c>
    </row>
    <row r="289" spans="1:2" x14ac:dyDescent="0.35">
      <c r="A289" t="s">
        <v>4060</v>
      </c>
      <c r="B289" t="s">
        <v>1776</v>
      </c>
    </row>
    <row r="290" spans="1:2" x14ac:dyDescent="0.35">
      <c r="A290" t="s">
        <v>4061</v>
      </c>
      <c r="B290" t="s">
        <v>1777</v>
      </c>
    </row>
    <row r="291" spans="1:2" x14ac:dyDescent="0.35">
      <c r="A291" t="s">
        <v>4062</v>
      </c>
      <c r="B291" t="s">
        <v>1778</v>
      </c>
    </row>
    <row r="292" spans="1:2" x14ac:dyDescent="0.35">
      <c r="A292" t="s">
        <v>4063</v>
      </c>
      <c r="B292" t="s">
        <v>1779</v>
      </c>
    </row>
    <row r="293" spans="1:2" x14ac:dyDescent="0.35">
      <c r="A293" t="s">
        <v>2725</v>
      </c>
    </row>
    <row r="294" spans="1:2" x14ac:dyDescent="0.35">
      <c r="A294" t="s">
        <v>4064</v>
      </c>
      <c r="B294" t="s">
        <v>4065</v>
      </c>
    </row>
    <row r="295" spans="1:2" x14ac:dyDescent="0.35">
      <c r="A295" t="s">
        <v>4066</v>
      </c>
      <c r="B295" t="s">
        <v>4067</v>
      </c>
    </row>
    <row r="296" spans="1:2" x14ac:dyDescent="0.35">
      <c r="A296" t="s">
        <v>4068</v>
      </c>
    </row>
    <row r="297" spans="1:2" x14ac:dyDescent="0.35">
      <c r="A297" t="s">
        <v>4069</v>
      </c>
      <c r="B297" t="s">
        <v>4070</v>
      </c>
    </row>
    <row r="298" spans="1:2" x14ac:dyDescent="0.35">
      <c r="A298" t="s">
        <v>4071</v>
      </c>
      <c r="B298" t="s">
        <v>4072</v>
      </c>
    </row>
    <row r="299" spans="1:2" x14ac:dyDescent="0.35">
      <c r="A299" t="s">
        <v>4073</v>
      </c>
      <c r="B299" t="s">
        <v>4074</v>
      </c>
    </row>
    <row r="300" spans="1:2" x14ac:dyDescent="0.35">
      <c r="A300" t="s">
        <v>4075</v>
      </c>
      <c r="B300" t="s">
        <v>4076</v>
      </c>
    </row>
    <row r="301" spans="1:2" x14ac:dyDescent="0.35">
      <c r="A301" t="s">
        <v>4077</v>
      </c>
      <c r="B301" t="s">
        <v>4078</v>
      </c>
    </row>
    <row r="302" spans="1:2" x14ac:dyDescent="0.35">
      <c r="A302" t="s">
        <v>4079</v>
      </c>
      <c r="B302" t="s">
        <v>4080</v>
      </c>
    </row>
    <row r="303" spans="1:2" x14ac:dyDescent="0.35">
      <c r="A303" t="s">
        <v>4081</v>
      </c>
      <c r="B303" t="s">
        <v>4082</v>
      </c>
    </row>
    <row r="304" spans="1:2" x14ac:dyDescent="0.35">
      <c r="A304" t="s">
        <v>4083</v>
      </c>
      <c r="B304" t="s">
        <v>4084</v>
      </c>
    </row>
    <row r="305" spans="1:2" x14ac:dyDescent="0.35">
      <c r="A305" t="s">
        <v>4085</v>
      </c>
      <c r="B305" t="s">
        <v>4086</v>
      </c>
    </row>
    <row r="306" spans="1:2" x14ac:dyDescent="0.35">
      <c r="A306" t="s">
        <v>4087</v>
      </c>
      <c r="B306" t="s">
        <v>4088</v>
      </c>
    </row>
    <row r="307" spans="1:2" x14ac:dyDescent="0.35">
      <c r="A307" t="s">
        <v>4089</v>
      </c>
      <c r="B307" t="s">
        <v>4090</v>
      </c>
    </row>
    <row r="308" spans="1:2" x14ac:dyDescent="0.35">
      <c r="A308" t="s">
        <v>4091</v>
      </c>
      <c r="B308" t="s">
        <v>4092</v>
      </c>
    </row>
    <row r="309" spans="1:2" x14ac:dyDescent="0.35">
      <c r="A309" t="s">
        <v>4093</v>
      </c>
      <c r="B309" t="s">
        <v>4094</v>
      </c>
    </row>
    <row r="310" spans="1:2" x14ac:dyDescent="0.35">
      <c r="A310" t="s">
        <v>4095</v>
      </c>
      <c r="B310" t="s">
        <v>4096</v>
      </c>
    </row>
    <row r="311" spans="1:2" x14ac:dyDescent="0.35">
      <c r="A311" t="s">
        <v>4097</v>
      </c>
      <c r="B311" t="s">
        <v>4098</v>
      </c>
    </row>
    <row r="312" spans="1:2" x14ac:dyDescent="0.35">
      <c r="A312" t="s">
        <v>4099</v>
      </c>
      <c r="B312" t="s">
        <v>4100</v>
      </c>
    </row>
    <row r="313" spans="1:2" x14ac:dyDescent="0.35">
      <c r="A313" t="s">
        <v>2607</v>
      </c>
    </row>
    <row r="314" spans="1:2" x14ac:dyDescent="0.35">
      <c r="A314" t="s">
        <v>4101</v>
      </c>
      <c r="B314" t="s">
        <v>4102</v>
      </c>
    </row>
    <row r="315" spans="1:2" x14ac:dyDescent="0.35">
      <c r="A315" t="s">
        <v>4103</v>
      </c>
      <c r="B315" t="s">
        <v>4104</v>
      </c>
    </row>
    <row r="316" spans="1:2" x14ac:dyDescent="0.35">
      <c r="A316" t="s">
        <v>4105</v>
      </c>
    </row>
    <row r="317" spans="1:2" x14ac:dyDescent="0.35">
      <c r="A317" t="s">
        <v>4106</v>
      </c>
      <c r="B317" t="s">
        <v>1989</v>
      </c>
    </row>
    <row r="318" spans="1:2" x14ac:dyDescent="0.35">
      <c r="A318" t="s">
        <v>4107</v>
      </c>
      <c r="B318" t="s">
        <v>1990</v>
      </c>
    </row>
    <row r="319" spans="1:2" x14ac:dyDescent="0.35">
      <c r="A319" t="s">
        <v>4108</v>
      </c>
      <c r="B319" t="s">
        <v>1991</v>
      </c>
    </row>
    <row r="320" spans="1:2" x14ac:dyDescent="0.35">
      <c r="A320" t="s">
        <v>4109</v>
      </c>
      <c r="B320" t="s">
        <v>1992</v>
      </c>
    </row>
    <row r="321" spans="1:2" x14ac:dyDescent="0.35">
      <c r="A321" t="s">
        <v>4110</v>
      </c>
      <c r="B321" t="s">
        <v>1993</v>
      </c>
    </row>
    <row r="322" spans="1:2" x14ac:dyDescent="0.35">
      <c r="A322" t="s">
        <v>4111</v>
      </c>
      <c r="B322" t="s">
        <v>1994</v>
      </c>
    </row>
    <row r="323" spans="1:2" x14ac:dyDescent="0.35">
      <c r="A323" t="s">
        <v>4112</v>
      </c>
      <c r="B323" t="s">
        <v>1995</v>
      </c>
    </row>
    <row r="324" spans="1:2" x14ac:dyDescent="0.35">
      <c r="A324" t="s">
        <v>4113</v>
      </c>
      <c r="B324" t="s">
        <v>1996</v>
      </c>
    </row>
    <row r="325" spans="1:2" x14ac:dyDescent="0.35">
      <c r="A325" t="s">
        <v>4114</v>
      </c>
      <c r="B325" t="s">
        <v>1997</v>
      </c>
    </row>
    <row r="326" spans="1:2" x14ac:dyDescent="0.35">
      <c r="A326" t="s">
        <v>4115</v>
      </c>
      <c r="B326" t="s">
        <v>1998</v>
      </c>
    </row>
    <row r="327" spans="1:2" x14ac:dyDescent="0.35">
      <c r="A327" t="s">
        <v>4116</v>
      </c>
      <c r="B327" t="s">
        <v>1999</v>
      </c>
    </row>
    <row r="328" spans="1:2" x14ac:dyDescent="0.35">
      <c r="A328" t="s">
        <v>4117</v>
      </c>
      <c r="B328" t="s">
        <v>2000</v>
      </c>
    </row>
    <row r="329" spans="1:2" x14ac:dyDescent="0.35">
      <c r="A329" t="s">
        <v>4118</v>
      </c>
      <c r="B329" t="s">
        <v>2001</v>
      </c>
    </row>
    <row r="330" spans="1:2" x14ac:dyDescent="0.35">
      <c r="A330" t="s">
        <v>4119</v>
      </c>
      <c r="B330" t="s">
        <v>2002</v>
      </c>
    </row>
    <row r="331" spans="1:2" x14ac:dyDescent="0.35">
      <c r="A331" t="s">
        <v>4120</v>
      </c>
      <c r="B331" t="s">
        <v>2003</v>
      </c>
    </row>
    <row r="332" spans="1:2" x14ac:dyDescent="0.35">
      <c r="A332" t="s">
        <v>4121</v>
      </c>
      <c r="B332" t="s">
        <v>2004</v>
      </c>
    </row>
    <row r="333" spans="1:2" x14ac:dyDescent="0.35">
      <c r="A333" t="s">
        <v>4122</v>
      </c>
      <c r="B333" t="s">
        <v>2005</v>
      </c>
    </row>
    <row r="334" spans="1:2" x14ac:dyDescent="0.35">
      <c r="A334" t="s">
        <v>4123</v>
      </c>
      <c r="B334" t="s">
        <v>2006</v>
      </c>
    </row>
    <row r="335" spans="1:2" x14ac:dyDescent="0.35">
      <c r="A335" t="s">
        <v>4124</v>
      </c>
      <c r="B335" t="s">
        <v>4125</v>
      </c>
    </row>
    <row r="336" spans="1:2" x14ac:dyDescent="0.35">
      <c r="A336" t="s">
        <v>4126</v>
      </c>
      <c r="B336" t="s">
        <v>4127</v>
      </c>
    </row>
    <row r="337" spans="1:2" x14ac:dyDescent="0.35">
      <c r="A337" t="s">
        <v>4128</v>
      </c>
      <c r="B337" t="s">
        <v>4129</v>
      </c>
    </row>
    <row r="338" spans="1:2" x14ac:dyDescent="0.35">
      <c r="A338" t="s">
        <v>4130</v>
      </c>
      <c r="B338" t="s">
        <v>4131</v>
      </c>
    </row>
    <row r="339" spans="1:2" x14ac:dyDescent="0.35">
      <c r="A339" t="s">
        <v>4132</v>
      </c>
      <c r="B339" t="s">
        <v>4133</v>
      </c>
    </row>
    <row r="340" spans="1:2" x14ac:dyDescent="0.35">
      <c r="A340" t="s">
        <v>4134</v>
      </c>
      <c r="B340" t="s">
        <v>4135</v>
      </c>
    </row>
    <row r="341" spans="1:2" x14ac:dyDescent="0.35">
      <c r="A341" t="s">
        <v>4136</v>
      </c>
      <c r="B341" t="s">
        <v>4137</v>
      </c>
    </row>
    <row r="342" spans="1:2" x14ac:dyDescent="0.35">
      <c r="A342" t="s">
        <v>4138</v>
      </c>
      <c r="B342" t="s">
        <v>4139</v>
      </c>
    </row>
    <row r="343" spans="1:2" x14ac:dyDescent="0.35">
      <c r="A343" t="s">
        <v>4140</v>
      </c>
      <c r="B343" t="s">
        <v>4141</v>
      </c>
    </row>
    <row r="344" spans="1:2" x14ac:dyDescent="0.35">
      <c r="A344" t="s">
        <v>4142</v>
      </c>
      <c r="B344" t="s">
        <v>4143</v>
      </c>
    </row>
    <row r="345" spans="1:2" x14ac:dyDescent="0.35">
      <c r="A345" t="s">
        <v>4144</v>
      </c>
      <c r="B345" t="s">
        <v>2013</v>
      </c>
    </row>
    <row r="346" spans="1:2" x14ac:dyDescent="0.35">
      <c r="A346" t="s">
        <v>4145</v>
      </c>
      <c r="B346" t="s">
        <v>2014</v>
      </c>
    </row>
    <row r="347" spans="1:2" x14ac:dyDescent="0.35">
      <c r="A347" t="s">
        <v>4146</v>
      </c>
      <c r="B347" t="s">
        <v>2015</v>
      </c>
    </row>
    <row r="348" spans="1:2" x14ac:dyDescent="0.35">
      <c r="A348" t="s">
        <v>4147</v>
      </c>
      <c r="B348" t="s">
        <v>2016</v>
      </c>
    </row>
    <row r="349" spans="1:2" x14ac:dyDescent="0.35">
      <c r="A349" t="s">
        <v>4148</v>
      </c>
      <c r="B349" t="s">
        <v>2021</v>
      </c>
    </row>
    <row r="350" spans="1:2" x14ac:dyDescent="0.35">
      <c r="A350" t="s">
        <v>4149</v>
      </c>
      <c r="B350" t="s">
        <v>2022</v>
      </c>
    </row>
    <row r="351" spans="1:2" x14ac:dyDescent="0.35">
      <c r="A351" t="s">
        <v>4150</v>
      </c>
      <c r="B351" t="s">
        <v>2024</v>
      </c>
    </row>
    <row r="352" spans="1:2" x14ac:dyDescent="0.35">
      <c r="A352" t="s">
        <v>4151</v>
      </c>
      <c r="B352" t="s">
        <v>2025</v>
      </c>
    </row>
    <row r="353" spans="1:2" x14ac:dyDescent="0.35">
      <c r="A353" t="s">
        <v>4152</v>
      </c>
      <c r="B353" t="s">
        <v>2026</v>
      </c>
    </row>
    <row r="354" spans="1:2" x14ac:dyDescent="0.35">
      <c r="A354" t="s">
        <v>4153</v>
      </c>
      <c r="B354" t="s">
        <v>4154</v>
      </c>
    </row>
    <row r="355" spans="1:2" x14ac:dyDescent="0.35">
      <c r="A355" t="s">
        <v>4155</v>
      </c>
      <c r="B355" t="s">
        <v>4156</v>
      </c>
    </row>
    <row r="356" spans="1:2" x14ac:dyDescent="0.35">
      <c r="A356" t="s">
        <v>4157</v>
      </c>
      <c r="B356" t="s">
        <v>2029</v>
      </c>
    </row>
    <row r="357" spans="1:2" x14ac:dyDescent="0.35">
      <c r="A357" t="s">
        <v>4158</v>
      </c>
      <c r="B357" t="s">
        <v>2030</v>
      </c>
    </row>
    <row r="358" spans="1:2" x14ac:dyDescent="0.35">
      <c r="A358" t="s">
        <v>4159</v>
      </c>
      <c r="B358" t="s">
        <v>2031</v>
      </c>
    </row>
    <row r="359" spans="1:2" x14ac:dyDescent="0.35">
      <c r="A359" t="s">
        <v>4160</v>
      </c>
      <c r="B359" t="s">
        <v>2032</v>
      </c>
    </row>
    <row r="360" spans="1:2" x14ac:dyDescent="0.35">
      <c r="A360" t="s">
        <v>4161</v>
      </c>
      <c r="B360" t="s">
        <v>2034</v>
      </c>
    </row>
    <row r="361" spans="1:2" x14ac:dyDescent="0.35">
      <c r="A361" t="s">
        <v>4162</v>
      </c>
      <c r="B361" t="s">
        <v>2035</v>
      </c>
    </row>
    <row r="362" spans="1:2" x14ac:dyDescent="0.35">
      <c r="A362" t="s">
        <v>4163</v>
      </c>
      <c r="B362" t="s">
        <v>2036</v>
      </c>
    </row>
    <row r="363" spans="1:2" x14ac:dyDescent="0.35">
      <c r="A363" t="s">
        <v>4164</v>
      </c>
      <c r="B363" t="s">
        <v>2039</v>
      </c>
    </row>
    <row r="364" spans="1:2" x14ac:dyDescent="0.35">
      <c r="A364" t="s">
        <v>4165</v>
      </c>
      <c r="B364" t="s">
        <v>2040</v>
      </c>
    </row>
    <row r="365" spans="1:2" x14ac:dyDescent="0.35">
      <c r="A365" t="s">
        <v>4166</v>
      </c>
      <c r="B365" t="s">
        <v>2041</v>
      </c>
    </row>
    <row r="366" spans="1:2" x14ac:dyDescent="0.35">
      <c r="A366" t="s">
        <v>4167</v>
      </c>
      <c r="B366" t="s">
        <v>2042</v>
      </c>
    </row>
    <row r="367" spans="1:2" x14ac:dyDescent="0.35">
      <c r="A367" t="s">
        <v>4168</v>
      </c>
      <c r="B367" t="s">
        <v>2043</v>
      </c>
    </row>
    <row r="368" spans="1:2" x14ac:dyDescent="0.35">
      <c r="A368" t="s">
        <v>4169</v>
      </c>
      <c r="B368" t="s">
        <v>2044</v>
      </c>
    </row>
    <row r="369" spans="1:2" x14ac:dyDescent="0.35">
      <c r="A369" t="s">
        <v>4170</v>
      </c>
      <c r="B369" t="s">
        <v>2045</v>
      </c>
    </row>
    <row r="370" spans="1:2" x14ac:dyDescent="0.35">
      <c r="A370" t="s">
        <v>4171</v>
      </c>
      <c r="B370" t="s">
        <v>2046</v>
      </c>
    </row>
    <row r="371" spans="1:2" x14ac:dyDescent="0.35">
      <c r="A371" t="s">
        <v>4172</v>
      </c>
      <c r="B371" t="s">
        <v>2047</v>
      </c>
    </row>
    <row r="372" spans="1:2" x14ac:dyDescent="0.35">
      <c r="A372" t="s">
        <v>4173</v>
      </c>
      <c r="B372" t="s">
        <v>2048</v>
      </c>
    </row>
    <row r="373" spans="1:2" x14ac:dyDescent="0.35">
      <c r="A373" t="s">
        <v>4174</v>
      </c>
      <c r="B373" t="s">
        <v>2049</v>
      </c>
    </row>
    <row r="374" spans="1:2" x14ac:dyDescent="0.35">
      <c r="A374" t="s">
        <v>4175</v>
      </c>
      <c r="B374" t="s">
        <v>4176</v>
      </c>
    </row>
    <row r="375" spans="1:2" x14ac:dyDescent="0.35">
      <c r="A375" t="s">
        <v>4177</v>
      </c>
      <c r="B375" t="s">
        <v>4178</v>
      </c>
    </row>
    <row r="376" spans="1:2" x14ac:dyDescent="0.35">
      <c r="A376" t="s">
        <v>4179</v>
      </c>
      <c r="B376" t="s">
        <v>4180</v>
      </c>
    </row>
    <row r="377" spans="1:2" x14ac:dyDescent="0.35">
      <c r="A377" t="s">
        <v>4181</v>
      </c>
      <c r="B377" t="s">
        <v>2053</v>
      </c>
    </row>
    <row r="378" spans="1:2" x14ac:dyDescent="0.35">
      <c r="A378" t="s">
        <v>4182</v>
      </c>
      <c r="B378" t="s">
        <v>4183</v>
      </c>
    </row>
    <row r="379" spans="1:2" x14ac:dyDescent="0.35">
      <c r="A379" t="s">
        <v>4184</v>
      </c>
      <c r="B379" t="s">
        <v>4185</v>
      </c>
    </row>
    <row r="380" spans="1:2" x14ac:dyDescent="0.35">
      <c r="A380" t="s">
        <v>4186</v>
      </c>
      <c r="B380" t="s">
        <v>4187</v>
      </c>
    </row>
    <row r="381" spans="1:2" x14ac:dyDescent="0.35">
      <c r="A381" t="s">
        <v>4188</v>
      </c>
      <c r="B381" t="s">
        <v>2057</v>
      </c>
    </row>
    <row r="382" spans="1:2" x14ac:dyDescent="0.35">
      <c r="A382" t="s">
        <v>4189</v>
      </c>
      <c r="B382" t="s">
        <v>2058</v>
      </c>
    </row>
    <row r="383" spans="1:2" x14ac:dyDescent="0.35">
      <c r="A383" t="s">
        <v>4190</v>
      </c>
      <c r="B383" t="s">
        <v>2059</v>
      </c>
    </row>
    <row r="384" spans="1:2" x14ac:dyDescent="0.35">
      <c r="A384" t="s">
        <v>4191</v>
      </c>
      <c r="B384" t="s">
        <v>2060</v>
      </c>
    </row>
    <row r="385" spans="1:2" x14ac:dyDescent="0.35">
      <c r="A385" t="s">
        <v>4192</v>
      </c>
      <c r="B385" t="s">
        <v>2061</v>
      </c>
    </row>
    <row r="386" spans="1:2" x14ac:dyDescent="0.35">
      <c r="A386" t="s">
        <v>4193</v>
      </c>
      <c r="B386" t="s">
        <v>4194</v>
      </c>
    </row>
    <row r="387" spans="1:2" x14ac:dyDescent="0.35">
      <c r="A387" t="s">
        <v>4195</v>
      </c>
      <c r="B387" t="s">
        <v>4196</v>
      </c>
    </row>
    <row r="388" spans="1:2" x14ac:dyDescent="0.35">
      <c r="A388" t="s">
        <v>4197</v>
      </c>
      <c r="B388" t="s">
        <v>4198</v>
      </c>
    </row>
    <row r="389" spans="1:2" x14ac:dyDescent="0.35">
      <c r="A389" t="s">
        <v>4199</v>
      </c>
      <c r="B389" t="s">
        <v>4200</v>
      </c>
    </row>
    <row r="390" spans="1:2" x14ac:dyDescent="0.35">
      <c r="A390" t="s">
        <v>4201</v>
      </c>
      <c r="B390" t="s">
        <v>4202</v>
      </c>
    </row>
    <row r="391" spans="1:2" x14ac:dyDescent="0.35">
      <c r="A391" t="s">
        <v>4203</v>
      </c>
      <c r="B391" t="s">
        <v>4204</v>
      </c>
    </row>
    <row r="392" spans="1:2" x14ac:dyDescent="0.35">
      <c r="A392" t="s">
        <v>4205</v>
      </c>
      <c r="B392" t="s">
        <v>4206</v>
      </c>
    </row>
    <row r="393" spans="1:2" x14ac:dyDescent="0.35">
      <c r="A393" t="s">
        <v>4207</v>
      </c>
      <c r="B393" t="s">
        <v>2069</v>
      </c>
    </row>
    <row r="394" spans="1:2" x14ac:dyDescent="0.35">
      <c r="A394" t="s">
        <v>4208</v>
      </c>
      <c r="B394" t="s">
        <v>2070</v>
      </c>
    </row>
    <row r="395" spans="1:2" x14ac:dyDescent="0.35">
      <c r="A395" t="s">
        <v>4209</v>
      </c>
      <c r="B395" t="s">
        <v>2071</v>
      </c>
    </row>
    <row r="396" spans="1:2" x14ac:dyDescent="0.35">
      <c r="A396" t="s">
        <v>4210</v>
      </c>
      <c r="B396" t="s">
        <v>2074</v>
      </c>
    </row>
    <row r="397" spans="1:2" x14ac:dyDescent="0.35">
      <c r="A397" t="s">
        <v>4211</v>
      </c>
      <c r="B397" t="s">
        <v>2075</v>
      </c>
    </row>
    <row r="398" spans="1:2" x14ac:dyDescent="0.35">
      <c r="A398" t="s">
        <v>4212</v>
      </c>
      <c r="B398" t="s">
        <v>2076</v>
      </c>
    </row>
    <row r="399" spans="1:2" x14ac:dyDescent="0.35">
      <c r="A399" t="s">
        <v>4213</v>
      </c>
      <c r="B399" t="s">
        <v>2077</v>
      </c>
    </row>
    <row r="400" spans="1:2" x14ac:dyDescent="0.35">
      <c r="A400" t="s">
        <v>4214</v>
      </c>
      <c r="B400" t="s">
        <v>2078</v>
      </c>
    </row>
    <row r="401" spans="1:2" x14ac:dyDescent="0.35">
      <c r="A401" t="s">
        <v>4215</v>
      </c>
      <c r="B401" t="s">
        <v>2079</v>
      </c>
    </row>
    <row r="402" spans="1:2" x14ac:dyDescent="0.35">
      <c r="A402" t="s">
        <v>4216</v>
      </c>
      <c r="B402" t="s">
        <v>2080</v>
      </c>
    </row>
    <row r="403" spans="1:2" x14ac:dyDescent="0.35">
      <c r="A403" t="s">
        <v>4217</v>
      </c>
      <c r="B403" t="s">
        <v>2081</v>
      </c>
    </row>
    <row r="404" spans="1:2" x14ac:dyDescent="0.35">
      <c r="A404" t="s">
        <v>4218</v>
      </c>
      <c r="B404" t="s">
        <v>2082</v>
      </c>
    </row>
    <row r="405" spans="1:2" x14ac:dyDescent="0.35">
      <c r="A405" t="s">
        <v>4219</v>
      </c>
      <c r="B405" t="s">
        <v>2083</v>
      </c>
    </row>
    <row r="406" spans="1:2" x14ac:dyDescent="0.35">
      <c r="A406" t="s">
        <v>4220</v>
      </c>
      <c r="B406" t="s">
        <v>2084</v>
      </c>
    </row>
    <row r="407" spans="1:2" x14ac:dyDescent="0.35">
      <c r="A407" t="s">
        <v>4221</v>
      </c>
      <c r="B407" t="s">
        <v>2085</v>
      </c>
    </row>
    <row r="408" spans="1:2" x14ac:dyDescent="0.35">
      <c r="A408" t="s">
        <v>4222</v>
      </c>
      <c r="B408" t="s">
        <v>4223</v>
      </c>
    </row>
    <row r="409" spans="1:2" x14ac:dyDescent="0.35">
      <c r="A409" t="s">
        <v>4224</v>
      </c>
      <c r="B409" t="s">
        <v>4225</v>
      </c>
    </row>
    <row r="410" spans="1:2" x14ac:dyDescent="0.35">
      <c r="A410" t="s">
        <v>4226</v>
      </c>
      <c r="B410" t="s">
        <v>4227</v>
      </c>
    </row>
    <row r="411" spans="1:2" x14ac:dyDescent="0.35">
      <c r="A411" t="s">
        <v>4228</v>
      </c>
      <c r="B411" t="s">
        <v>4229</v>
      </c>
    </row>
    <row r="412" spans="1:2" x14ac:dyDescent="0.35">
      <c r="A412" t="s">
        <v>4230</v>
      </c>
      <c r="B412" t="s">
        <v>2091</v>
      </c>
    </row>
    <row r="413" spans="1:2" x14ac:dyDescent="0.35">
      <c r="A413" t="s">
        <v>4231</v>
      </c>
      <c r="B413" t="s">
        <v>2092</v>
      </c>
    </row>
    <row r="414" spans="1:2" x14ac:dyDescent="0.35">
      <c r="A414" t="s">
        <v>4232</v>
      </c>
      <c r="B414" t="s">
        <v>2093</v>
      </c>
    </row>
    <row r="415" spans="1:2" x14ac:dyDescent="0.35">
      <c r="A415" t="s">
        <v>4233</v>
      </c>
      <c r="B415" t="s">
        <v>4234</v>
      </c>
    </row>
    <row r="416" spans="1:2" x14ac:dyDescent="0.35">
      <c r="A416" t="s">
        <v>4235</v>
      </c>
      <c r="B416" t="s">
        <v>2096</v>
      </c>
    </row>
    <row r="417" spans="1:2" x14ac:dyDescent="0.35">
      <c r="A417" t="s">
        <v>4236</v>
      </c>
      <c r="B417" t="s">
        <v>2097</v>
      </c>
    </row>
    <row r="418" spans="1:2" x14ac:dyDescent="0.35">
      <c r="A418" t="s">
        <v>4237</v>
      </c>
      <c r="B418" t="s">
        <v>2098</v>
      </c>
    </row>
    <row r="419" spans="1:2" x14ac:dyDescent="0.35">
      <c r="A419" t="s">
        <v>4238</v>
      </c>
      <c r="B419" t="s">
        <v>2099</v>
      </c>
    </row>
    <row r="420" spans="1:2" x14ac:dyDescent="0.35">
      <c r="A420" t="s">
        <v>4239</v>
      </c>
      <c r="B420" t="s">
        <v>2100</v>
      </c>
    </row>
    <row r="421" spans="1:2" x14ac:dyDescent="0.35">
      <c r="A421" t="s">
        <v>4240</v>
      </c>
      <c r="B421" t="s">
        <v>4241</v>
      </c>
    </row>
    <row r="422" spans="1:2" x14ac:dyDescent="0.35">
      <c r="A422" t="s">
        <v>4242</v>
      </c>
      <c r="B422" t="s">
        <v>2102</v>
      </c>
    </row>
    <row r="423" spans="1:2" x14ac:dyDescent="0.35">
      <c r="A423" t="s">
        <v>4243</v>
      </c>
      <c r="B423" t="s">
        <v>2103</v>
      </c>
    </row>
    <row r="424" spans="1:2" x14ac:dyDescent="0.35">
      <c r="A424" t="s">
        <v>4244</v>
      </c>
      <c r="B424" t="s">
        <v>2104</v>
      </c>
    </row>
    <row r="425" spans="1:2" x14ac:dyDescent="0.35">
      <c r="A425" t="s">
        <v>4245</v>
      </c>
      <c r="B425" t="s">
        <v>2105</v>
      </c>
    </row>
    <row r="426" spans="1:2" x14ac:dyDescent="0.35">
      <c r="A426" t="s">
        <v>4246</v>
      </c>
      <c r="B426" t="s">
        <v>2107</v>
      </c>
    </row>
    <row r="427" spans="1:2" x14ac:dyDescent="0.35">
      <c r="A427" t="s">
        <v>4247</v>
      </c>
      <c r="B427" t="s">
        <v>2108</v>
      </c>
    </row>
    <row r="428" spans="1:2" x14ac:dyDescent="0.35">
      <c r="A428" t="s">
        <v>4248</v>
      </c>
      <c r="B428" t="s">
        <v>2109</v>
      </c>
    </row>
    <row r="429" spans="1:2" x14ac:dyDescent="0.35">
      <c r="A429" t="s">
        <v>4249</v>
      </c>
      <c r="B429" t="s">
        <v>2110</v>
      </c>
    </row>
    <row r="430" spans="1:2" x14ac:dyDescent="0.35">
      <c r="A430" t="s">
        <v>4250</v>
      </c>
      <c r="B430" t="s">
        <v>2111</v>
      </c>
    </row>
    <row r="431" spans="1:2" x14ac:dyDescent="0.35">
      <c r="A431" t="s">
        <v>4251</v>
      </c>
      <c r="B431" t="s">
        <v>2112</v>
      </c>
    </row>
    <row r="432" spans="1:2" x14ac:dyDescent="0.35">
      <c r="A432" t="s">
        <v>4252</v>
      </c>
      <c r="B432" t="s">
        <v>2113</v>
      </c>
    </row>
    <row r="433" spans="1:2" x14ac:dyDescent="0.35">
      <c r="A433" t="s">
        <v>4253</v>
      </c>
      <c r="B433" t="s">
        <v>2114</v>
      </c>
    </row>
    <row r="434" spans="1:2" x14ac:dyDescent="0.35">
      <c r="A434" t="s">
        <v>4254</v>
      </c>
      <c r="B434" t="s">
        <v>2115</v>
      </c>
    </row>
    <row r="435" spans="1:2" x14ac:dyDescent="0.35">
      <c r="A435" t="s">
        <v>4255</v>
      </c>
      <c r="B435" t="s">
        <v>2116</v>
      </c>
    </row>
    <row r="436" spans="1:2" x14ac:dyDescent="0.35">
      <c r="A436" t="s">
        <v>4256</v>
      </c>
      <c r="B436" t="s">
        <v>2117</v>
      </c>
    </row>
    <row r="437" spans="1:2" x14ac:dyDescent="0.35">
      <c r="A437" t="s">
        <v>4257</v>
      </c>
      <c r="B437" t="s">
        <v>2118</v>
      </c>
    </row>
    <row r="438" spans="1:2" x14ac:dyDescent="0.35">
      <c r="A438" t="s">
        <v>4258</v>
      </c>
      <c r="B438" t="s">
        <v>2119</v>
      </c>
    </row>
    <row r="439" spans="1:2" x14ac:dyDescent="0.35">
      <c r="A439" t="s">
        <v>4259</v>
      </c>
      <c r="B439" t="s">
        <v>2120</v>
      </c>
    </row>
    <row r="440" spans="1:2" x14ac:dyDescent="0.35">
      <c r="A440" t="s">
        <v>4260</v>
      </c>
      <c r="B440" t="s">
        <v>2121</v>
      </c>
    </row>
    <row r="441" spans="1:2" x14ac:dyDescent="0.35">
      <c r="A441" t="s">
        <v>4261</v>
      </c>
    </row>
    <row r="442" spans="1:2" x14ac:dyDescent="0.35">
      <c r="A442" t="s">
        <v>4262</v>
      </c>
      <c r="B442" t="s">
        <v>2123</v>
      </c>
    </row>
    <row r="443" spans="1:2" x14ac:dyDescent="0.35">
      <c r="A443" t="s">
        <v>4263</v>
      </c>
      <c r="B443" t="s">
        <v>2124</v>
      </c>
    </row>
    <row r="444" spans="1:2" x14ac:dyDescent="0.35">
      <c r="A444" t="s">
        <v>4264</v>
      </c>
      <c r="B444" t="s">
        <v>2125</v>
      </c>
    </row>
    <row r="445" spans="1:2" x14ac:dyDescent="0.35">
      <c r="A445" t="s">
        <v>4265</v>
      </c>
      <c r="B445" t="s">
        <v>2126</v>
      </c>
    </row>
    <row r="446" spans="1:2" x14ac:dyDescent="0.35">
      <c r="A446" t="s">
        <v>4266</v>
      </c>
      <c r="B446" t="s">
        <v>2127</v>
      </c>
    </row>
    <row r="447" spans="1:2" x14ac:dyDescent="0.35">
      <c r="A447" t="s">
        <v>4267</v>
      </c>
      <c r="B447" t="s">
        <v>2128</v>
      </c>
    </row>
    <row r="448" spans="1:2" x14ac:dyDescent="0.35">
      <c r="A448" t="s">
        <v>4268</v>
      </c>
      <c r="B448" t="s">
        <v>2129</v>
      </c>
    </row>
    <row r="449" spans="1:2" x14ac:dyDescent="0.35">
      <c r="A449" t="s">
        <v>4269</v>
      </c>
      <c r="B449" t="s">
        <v>2130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55"/>
  <sheetViews>
    <sheetView topLeftCell="G4" zoomScaleNormal="100" workbookViewId="0">
      <selection activeCell="O31" sqref="O31"/>
    </sheetView>
  </sheetViews>
  <sheetFormatPr defaultRowHeight="14.5" x14ac:dyDescent="0.35"/>
  <cols>
    <col min="4" max="4" width="103.453125" bestFit="1" customWidth="1"/>
    <col min="6" max="6" width="83" bestFit="1" customWidth="1"/>
    <col min="7" max="7" width="11.54296875" bestFit="1" customWidth="1"/>
  </cols>
  <sheetData>
    <row r="1" spans="1:18" x14ac:dyDescent="0.35">
      <c r="F1" t="s">
        <v>4315</v>
      </c>
      <c r="P1" t="s">
        <v>5178</v>
      </c>
      <c r="R1" t="s">
        <v>139</v>
      </c>
    </row>
    <row r="2" spans="1:18" x14ac:dyDescent="0.35">
      <c r="A2" t="s">
        <v>418</v>
      </c>
      <c r="B2" t="s">
        <v>419</v>
      </c>
      <c r="C2" t="s">
        <v>420</v>
      </c>
      <c r="D2" t="s">
        <v>1170</v>
      </c>
      <c r="E2" t="s">
        <v>1171</v>
      </c>
      <c r="F2" t="s">
        <v>2192</v>
      </c>
      <c r="G2" t="s">
        <v>4316</v>
      </c>
      <c r="H2" t="s">
        <v>4317</v>
      </c>
      <c r="J2" t="s">
        <v>4441</v>
      </c>
      <c r="P2" t="s">
        <v>4460</v>
      </c>
      <c r="R2">
        <f>COUNTA(P:P)-1</f>
        <v>291</v>
      </c>
    </row>
    <row r="3" spans="1:18" x14ac:dyDescent="0.35">
      <c r="A3" t="s">
        <v>421</v>
      </c>
      <c r="B3" t="s">
        <v>422</v>
      </c>
      <c r="C3" t="s">
        <v>422</v>
      </c>
      <c r="D3" t="s">
        <v>4301</v>
      </c>
      <c r="E3">
        <v>4</v>
      </c>
      <c r="J3">
        <v>1</v>
      </c>
      <c r="K3">
        <f>COUNTIF(E:E,"=1")</f>
        <v>16</v>
      </c>
      <c r="P3" t="s">
        <v>4461</v>
      </c>
    </row>
    <row r="4" spans="1:18" x14ac:dyDescent="0.35">
      <c r="A4" t="s">
        <v>423</v>
      </c>
      <c r="B4" t="s">
        <v>422</v>
      </c>
      <c r="C4" t="s">
        <v>422</v>
      </c>
      <c r="D4" t="s">
        <v>4301</v>
      </c>
      <c r="E4">
        <v>4</v>
      </c>
      <c r="J4">
        <v>2</v>
      </c>
      <c r="K4">
        <f>COUNTIF(E:E,"=2")</f>
        <v>118</v>
      </c>
      <c r="P4" t="s">
        <v>4462</v>
      </c>
    </row>
    <row r="5" spans="1:18" x14ac:dyDescent="0.35">
      <c r="A5" t="s">
        <v>2131</v>
      </c>
      <c r="B5" t="s">
        <v>422</v>
      </c>
      <c r="C5" t="s">
        <v>422</v>
      </c>
      <c r="D5" t="s">
        <v>4301</v>
      </c>
      <c r="E5">
        <v>4</v>
      </c>
      <c r="J5">
        <v>3</v>
      </c>
      <c r="K5">
        <f>COUNTIF(E:E,"=3")</f>
        <v>0</v>
      </c>
      <c r="P5" t="s">
        <v>4463</v>
      </c>
    </row>
    <row r="6" spans="1:18" x14ac:dyDescent="0.35">
      <c r="A6" t="s">
        <v>2132</v>
      </c>
      <c r="B6" t="s">
        <v>422</v>
      </c>
      <c r="C6" t="s">
        <v>422</v>
      </c>
      <c r="D6" t="s">
        <v>4301</v>
      </c>
      <c r="E6">
        <v>4</v>
      </c>
      <c r="J6">
        <v>4</v>
      </c>
      <c r="K6">
        <f>COUNTIF(E:E,"=4")</f>
        <v>32</v>
      </c>
      <c r="P6" t="s">
        <v>4464</v>
      </c>
    </row>
    <row r="7" spans="1:18" x14ac:dyDescent="0.35">
      <c r="A7" t="s">
        <v>424</v>
      </c>
      <c r="B7" t="s">
        <v>422</v>
      </c>
      <c r="C7" t="s">
        <v>422</v>
      </c>
      <c r="D7" t="s">
        <v>4301</v>
      </c>
      <c r="E7">
        <v>4</v>
      </c>
      <c r="P7" t="s">
        <v>4465</v>
      </c>
    </row>
    <row r="8" spans="1:18" x14ac:dyDescent="0.35">
      <c r="A8" t="s">
        <v>3478</v>
      </c>
      <c r="B8" t="s">
        <v>431</v>
      </c>
      <c r="C8" t="s">
        <v>432</v>
      </c>
      <c r="D8" t="s">
        <v>1172</v>
      </c>
      <c r="E8">
        <v>2</v>
      </c>
      <c r="P8" t="s">
        <v>4466</v>
      </c>
    </row>
    <row r="9" spans="1:18" x14ac:dyDescent="0.35">
      <c r="A9" t="s">
        <v>3480</v>
      </c>
      <c r="B9" t="s">
        <v>429</v>
      </c>
      <c r="C9" t="s">
        <v>430</v>
      </c>
      <c r="D9" t="s">
        <v>1172</v>
      </c>
      <c r="E9">
        <v>2</v>
      </c>
      <c r="P9" t="s">
        <v>4467</v>
      </c>
    </row>
    <row r="10" spans="1:18" x14ac:dyDescent="0.35">
      <c r="A10" t="s">
        <v>3482</v>
      </c>
      <c r="B10" t="s">
        <v>448</v>
      </c>
      <c r="C10" t="s">
        <v>449</v>
      </c>
      <c r="D10" t="s">
        <v>1172</v>
      </c>
      <c r="E10">
        <v>2</v>
      </c>
      <c r="P10" t="s">
        <v>4468</v>
      </c>
    </row>
    <row r="11" spans="1:18" x14ac:dyDescent="0.35">
      <c r="A11" t="s">
        <v>3484</v>
      </c>
      <c r="B11" t="s">
        <v>450</v>
      </c>
      <c r="C11" t="s">
        <v>451</v>
      </c>
      <c r="D11" t="s">
        <v>1172</v>
      </c>
      <c r="E11">
        <v>2</v>
      </c>
      <c r="P11" t="s">
        <v>4469</v>
      </c>
    </row>
    <row r="12" spans="1:18" x14ac:dyDescent="0.35">
      <c r="A12" t="s">
        <v>3486</v>
      </c>
      <c r="B12" t="s">
        <v>452</v>
      </c>
      <c r="C12" t="s">
        <v>453</v>
      </c>
      <c r="D12" t="s">
        <v>1172</v>
      </c>
      <c r="E12">
        <v>2</v>
      </c>
      <c r="P12" t="s">
        <v>4470</v>
      </c>
    </row>
    <row r="13" spans="1:18" x14ac:dyDescent="0.35">
      <c r="A13" t="s">
        <v>3488</v>
      </c>
      <c r="B13" t="s">
        <v>454</v>
      </c>
      <c r="C13" t="s">
        <v>455</v>
      </c>
      <c r="D13" t="s">
        <v>1172</v>
      </c>
      <c r="E13">
        <v>2</v>
      </c>
      <c r="P13" t="s">
        <v>4471</v>
      </c>
    </row>
    <row r="14" spans="1:18" x14ac:dyDescent="0.35">
      <c r="A14" t="s">
        <v>3490</v>
      </c>
      <c r="B14" t="s">
        <v>456</v>
      </c>
      <c r="C14" t="s">
        <v>457</v>
      </c>
      <c r="D14" t="s">
        <v>1172</v>
      </c>
      <c r="E14">
        <v>2</v>
      </c>
      <c r="P14" t="s">
        <v>4472</v>
      </c>
    </row>
    <row r="15" spans="1:18" x14ac:dyDescent="0.35">
      <c r="A15" t="s">
        <v>3492</v>
      </c>
      <c r="B15" t="s">
        <v>458</v>
      </c>
      <c r="C15" t="s">
        <v>459</v>
      </c>
      <c r="D15" t="s">
        <v>1172</v>
      </c>
      <c r="E15">
        <v>2</v>
      </c>
      <c r="P15" t="s">
        <v>4473</v>
      </c>
    </row>
    <row r="16" spans="1:18" x14ac:dyDescent="0.35">
      <c r="A16" t="s">
        <v>3494</v>
      </c>
      <c r="B16" t="s">
        <v>460</v>
      </c>
      <c r="C16" t="s">
        <v>461</v>
      </c>
      <c r="D16" t="s">
        <v>1172</v>
      </c>
      <c r="E16">
        <v>2</v>
      </c>
      <c r="P16" t="s">
        <v>4474</v>
      </c>
    </row>
    <row r="17" spans="1:16" x14ac:dyDescent="0.35">
      <c r="A17" t="s">
        <v>3496</v>
      </c>
      <c r="B17" t="s">
        <v>462</v>
      </c>
      <c r="C17" t="s">
        <v>463</v>
      </c>
      <c r="D17" t="s">
        <v>1172</v>
      </c>
      <c r="E17">
        <v>2</v>
      </c>
      <c r="P17" t="s">
        <v>4475</v>
      </c>
    </row>
    <row r="18" spans="1:16" x14ac:dyDescent="0.35">
      <c r="A18" t="s">
        <v>3498</v>
      </c>
      <c r="B18" t="s">
        <v>464</v>
      </c>
      <c r="C18" t="s">
        <v>465</v>
      </c>
      <c r="D18" t="s">
        <v>1172</v>
      </c>
      <c r="E18">
        <v>2</v>
      </c>
      <c r="P18" t="s">
        <v>4476</v>
      </c>
    </row>
    <row r="19" spans="1:16" x14ac:dyDescent="0.35">
      <c r="A19" t="s">
        <v>3500</v>
      </c>
      <c r="B19" t="s">
        <v>466</v>
      </c>
      <c r="C19" t="s">
        <v>467</v>
      </c>
      <c r="D19" t="s">
        <v>1172</v>
      </c>
      <c r="E19">
        <v>2</v>
      </c>
      <c r="P19" t="s">
        <v>4477</v>
      </c>
    </row>
    <row r="20" spans="1:16" x14ac:dyDescent="0.35">
      <c r="A20" t="s">
        <v>3502</v>
      </c>
      <c r="B20" t="s">
        <v>468</v>
      </c>
      <c r="C20" t="s">
        <v>469</v>
      </c>
      <c r="D20" t="s">
        <v>1172</v>
      </c>
      <c r="E20">
        <v>2</v>
      </c>
      <c r="P20" t="s">
        <v>4478</v>
      </c>
    </row>
    <row r="21" spans="1:16" x14ac:dyDescent="0.35">
      <c r="A21" t="s">
        <v>3504</v>
      </c>
      <c r="B21" t="s">
        <v>470</v>
      </c>
      <c r="C21" t="s">
        <v>471</v>
      </c>
      <c r="D21" t="s">
        <v>1173</v>
      </c>
      <c r="E21">
        <v>1</v>
      </c>
      <c r="P21" t="s">
        <v>4479</v>
      </c>
    </row>
    <row r="22" spans="1:16" x14ac:dyDescent="0.35">
      <c r="A22" t="s">
        <v>3506</v>
      </c>
      <c r="B22" t="s">
        <v>472</v>
      </c>
      <c r="C22" t="s">
        <v>473</v>
      </c>
      <c r="D22" t="s">
        <v>1172</v>
      </c>
      <c r="E22">
        <v>2</v>
      </c>
      <c r="P22" t="s">
        <v>4480</v>
      </c>
    </row>
    <row r="23" spans="1:16" x14ac:dyDescent="0.35">
      <c r="A23" t="s">
        <v>3508</v>
      </c>
      <c r="B23" t="s">
        <v>474</v>
      </c>
      <c r="C23" t="s">
        <v>475</v>
      </c>
      <c r="D23" t="s">
        <v>1172</v>
      </c>
      <c r="E23">
        <v>2</v>
      </c>
      <c r="P23" t="s">
        <v>4481</v>
      </c>
    </row>
    <row r="24" spans="1:16" x14ac:dyDescent="0.35">
      <c r="A24" t="s">
        <v>3510</v>
      </c>
      <c r="B24" t="s">
        <v>476</v>
      </c>
      <c r="C24" t="s">
        <v>477</v>
      </c>
      <c r="D24" t="s">
        <v>1172</v>
      </c>
      <c r="E24">
        <v>2</v>
      </c>
      <c r="P24" t="s">
        <v>4482</v>
      </c>
    </row>
    <row r="25" spans="1:16" x14ac:dyDescent="0.35">
      <c r="A25" t="s">
        <v>3512</v>
      </c>
      <c r="B25" t="s">
        <v>478</v>
      </c>
      <c r="C25" t="s">
        <v>479</v>
      </c>
      <c r="D25" t="s">
        <v>1172</v>
      </c>
      <c r="E25">
        <v>2</v>
      </c>
      <c r="P25" t="s">
        <v>4483</v>
      </c>
    </row>
    <row r="26" spans="1:16" x14ac:dyDescent="0.35">
      <c r="A26" t="s">
        <v>3514</v>
      </c>
      <c r="B26" t="s">
        <v>462</v>
      </c>
      <c r="C26" t="s">
        <v>463</v>
      </c>
      <c r="D26" t="s">
        <v>1172</v>
      </c>
      <c r="E26">
        <v>2</v>
      </c>
      <c r="P26" t="s">
        <v>4484</v>
      </c>
    </row>
    <row r="27" spans="1:16" x14ac:dyDescent="0.35">
      <c r="A27" t="s">
        <v>3516</v>
      </c>
      <c r="B27" t="s">
        <v>464</v>
      </c>
      <c r="C27" t="s">
        <v>465</v>
      </c>
      <c r="D27" t="s">
        <v>1172</v>
      </c>
      <c r="E27">
        <v>2</v>
      </c>
      <c r="P27" t="s">
        <v>4485</v>
      </c>
    </row>
    <row r="28" spans="1:16" x14ac:dyDescent="0.35">
      <c r="A28" t="s">
        <v>3518</v>
      </c>
      <c r="B28" t="s">
        <v>468</v>
      </c>
      <c r="C28" t="s">
        <v>469</v>
      </c>
      <c r="D28" t="s">
        <v>1172</v>
      </c>
      <c r="E28">
        <v>2</v>
      </c>
      <c r="P28" t="s">
        <v>4486</v>
      </c>
    </row>
    <row r="29" spans="1:16" x14ac:dyDescent="0.35">
      <c r="A29" t="s">
        <v>3520</v>
      </c>
      <c r="B29" t="s">
        <v>488</v>
      </c>
      <c r="C29" t="s">
        <v>489</v>
      </c>
      <c r="D29" t="s">
        <v>1172</v>
      </c>
      <c r="E29">
        <v>2</v>
      </c>
      <c r="P29" t="s">
        <v>4487</v>
      </c>
    </row>
    <row r="30" spans="1:16" x14ac:dyDescent="0.35">
      <c r="A30" t="s">
        <v>3522</v>
      </c>
      <c r="B30" t="s">
        <v>490</v>
      </c>
      <c r="C30" t="s">
        <v>491</v>
      </c>
      <c r="D30" t="s">
        <v>1172</v>
      </c>
      <c r="E30">
        <v>2</v>
      </c>
      <c r="P30" t="s">
        <v>4488</v>
      </c>
    </row>
    <row r="31" spans="1:16" x14ac:dyDescent="0.35">
      <c r="A31" t="s">
        <v>3524</v>
      </c>
      <c r="B31" t="s">
        <v>492</v>
      </c>
      <c r="C31" t="s">
        <v>426</v>
      </c>
      <c r="D31" t="s">
        <v>1173</v>
      </c>
      <c r="E31">
        <v>1</v>
      </c>
      <c r="P31" t="s">
        <v>4489</v>
      </c>
    </row>
    <row r="32" spans="1:16" x14ac:dyDescent="0.35">
      <c r="A32" t="s">
        <v>3526</v>
      </c>
      <c r="B32" t="s">
        <v>492</v>
      </c>
      <c r="C32" t="s">
        <v>493</v>
      </c>
      <c r="D32" t="s">
        <v>1172</v>
      </c>
      <c r="E32">
        <v>2</v>
      </c>
      <c r="P32" t="s">
        <v>4490</v>
      </c>
    </row>
    <row r="33" spans="1:16" x14ac:dyDescent="0.35">
      <c r="A33" t="s">
        <v>3528</v>
      </c>
      <c r="B33" t="s">
        <v>494</v>
      </c>
      <c r="C33" t="s">
        <v>495</v>
      </c>
      <c r="D33" t="s">
        <v>1172</v>
      </c>
      <c r="E33">
        <v>2</v>
      </c>
      <c r="P33" t="s">
        <v>4491</v>
      </c>
    </row>
    <row r="34" spans="1:16" x14ac:dyDescent="0.35">
      <c r="A34" t="s">
        <v>3530</v>
      </c>
      <c r="B34" t="s">
        <v>494</v>
      </c>
      <c r="C34" t="s">
        <v>495</v>
      </c>
      <c r="D34" t="s">
        <v>1172</v>
      </c>
      <c r="E34">
        <v>2</v>
      </c>
      <c r="P34" t="s">
        <v>4492</v>
      </c>
    </row>
    <row r="35" spans="1:16" x14ac:dyDescent="0.35">
      <c r="A35" t="s">
        <v>3532</v>
      </c>
      <c r="B35" t="s">
        <v>496</v>
      </c>
      <c r="C35" t="s">
        <v>497</v>
      </c>
      <c r="D35" t="s">
        <v>1172</v>
      </c>
      <c r="E35">
        <v>2</v>
      </c>
      <c r="P35" t="s">
        <v>4493</v>
      </c>
    </row>
    <row r="36" spans="1:16" x14ac:dyDescent="0.35">
      <c r="A36" t="s">
        <v>3534</v>
      </c>
      <c r="B36" t="s">
        <v>498</v>
      </c>
      <c r="C36" t="s">
        <v>499</v>
      </c>
      <c r="D36" t="s">
        <v>1172</v>
      </c>
      <c r="E36">
        <v>2</v>
      </c>
      <c r="P36" t="s">
        <v>4494</v>
      </c>
    </row>
    <row r="37" spans="1:16" x14ac:dyDescent="0.35">
      <c r="A37" t="s">
        <v>3536</v>
      </c>
      <c r="B37" t="s">
        <v>500</v>
      </c>
      <c r="C37" t="s">
        <v>501</v>
      </c>
      <c r="D37" t="s">
        <v>1172</v>
      </c>
      <c r="E37">
        <v>2</v>
      </c>
      <c r="P37" t="s">
        <v>4495</v>
      </c>
    </row>
    <row r="38" spans="1:16" x14ac:dyDescent="0.35">
      <c r="A38" t="s">
        <v>3538</v>
      </c>
      <c r="B38" t="s">
        <v>486</v>
      </c>
      <c r="C38" t="s">
        <v>487</v>
      </c>
      <c r="D38" t="s">
        <v>1172</v>
      </c>
      <c r="E38">
        <v>2</v>
      </c>
      <c r="P38" t="s">
        <v>4496</v>
      </c>
    </row>
    <row r="39" spans="1:16" x14ac:dyDescent="0.35">
      <c r="A39" t="s">
        <v>3540</v>
      </c>
      <c r="B39" t="s">
        <v>502</v>
      </c>
      <c r="C39" t="s">
        <v>501</v>
      </c>
      <c r="D39" t="s">
        <v>1172</v>
      </c>
      <c r="E39">
        <v>2</v>
      </c>
      <c r="P39" t="s">
        <v>4497</v>
      </c>
    </row>
    <row r="40" spans="1:16" x14ac:dyDescent="0.35">
      <c r="A40" t="s">
        <v>3542</v>
      </c>
      <c r="B40" t="s">
        <v>503</v>
      </c>
      <c r="C40" t="s">
        <v>426</v>
      </c>
      <c r="D40" t="s">
        <v>1173</v>
      </c>
      <c r="E40">
        <v>1</v>
      </c>
      <c r="P40" t="s">
        <v>4498</v>
      </c>
    </row>
    <row r="41" spans="1:16" x14ac:dyDescent="0.35">
      <c r="A41" t="s">
        <v>3544</v>
      </c>
      <c r="B41" t="s">
        <v>504</v>
      </c>
      <c r="C41" t="s">
        <v>505</v>
      </c>
      <c r="D41" t="s">
        <v>1172</v>
      </c>
      <c r="E41">
        <v>2</v>
      </c>
      <c r="P41" t="s">
        <v>4499</v>
      </c>
    </row>
    <row r="42" spans="1:16" x14ac:dyDescent="0.35">
      <c r="A42" t="s">
        <v>3546</v>
      </c>
      <c r="B42" t="s">
        <v>506</v>
      </c>
      <c r="C42" t="s">
        <v>471</v>
      </c>
      <c r="D42" t="s">
        <v>1173</v>
      </c>
      <c r="E42">
        <v>1</v>
      </c>
      <c r="P42" t="s">
        <v>4500</v>
      </c>
    </row>
    <row r="43" spans="1:16" x14ac:dyDescent="0.35">
      <c r="A43" t="s">
        <v>3548</v>
      </c>
      <c r="B43" t="s">
        <v>507</v>
      </c>
      <c r="C43" t="s">
        <v>508</v>
      </c>
      <c r="D43" t="s">
        <v>1172</v>
      </c>
      <c r="E43">
        <v>2</v>
      </c>
      <c r="P43" t="s">
        <v>4501</v>
      </c>
    </row>
    <row r="44" spans="1:16" x14ac:dyDescent="0.35">
      <c r="A44" t="s">
        <v>3550</v>
      </c>
      <c r="B44" t="s">
        <v>507</v>
      </c>
      <c r="C44" t="s">
        <v>508</v>
      </c>
      <c r="D44" t="s">
        <v>1172</v>
      </c>
      <c r="E44">
        <v>2</v>
      </c>
      <c r="P44" t="s">
        <v>4502</v>
      </c>
    </row>
    <row r="45" spans="1:16" x14ac:dyDescent="0.35">
      <c r="A45" t="s">
        <v>3552</v>
      </c>
      <c r="B45" t="s">
        <v>466</v>
      </c>
      <c r="C45" t="s">
        <v>467</v>
      </c>
      <c r="D45" t="s">
        <v>1172</v>
      </c>
      <c r="E45">
        <v>2</v>
      </c>
      <c r="P45" t="s">
        <v>4503</v>
      </c>
    </row>
    <row r="46" spans="1:16" x14ac:dyDescent="0.35">
      <c r="A46" t="s">
        <v>3554</v>
      </c>
      <c r="B46" t="s">
        <v>482</v>
      </c>
      <c r="C46" t="s">
        <v>483</v>
      </c>
      <c r="D46" t="s">
        <v>1172</v>
      </c>
      <c r="E46">
        <v>2</v>
      </c>
      <c r="P46" t="s">
        <v>4504</v>
      </c>
    </row>
    <row r="47" spans="1:16" x14ac:dyDescent="0.35">
      <c r="A47" t="s">
        <v>3556</v>
      </c>
      <c r="B47" t="s">
        <v>511</v>
      </c>
      <c r="C47" t="s">
        <v>426</v>
      </c>
      <c r="D47" t="s">
        <v>1173</v>
      </c>
      <c r="E47">
        <v>1</v>
      </c>
      <c r="P47" t="s">
        <v>4505</v>
      </c>
    </row>
    <row r="48" spans="1:16" x14ac:dyDescent="0.35">
      <c r="A48" t="s">
        <v>3558</v>
      </c>
      <c r="B48" t="s">
        <v>4270</v>
      </c>
      <c r="C48" t="s">
        <v>4271</v>
      </c>
      <c r="D48" t="s">
        <v>1172</v>
      </c>
      <c r="E48">
        <v>2</v>
      </c>
      <c r="P48" t="s">
        <v>4506</v>
      </c>
    </row>
    <row r="49" spans="1:16" x14ac:dyDescent="0.35">
      <c r="A49" t="s">
        <v>3560</v>
      </c>
      <c r="B49" t="s">
        <v>4272</v>
      </c>
      <c r="C49" t="s">
        <v>471</v>
      </c>
      <c r="D49" t="s">
        <v>1173</v>
      </c>
      <c r="E49">
        <v>1</v>
      </c>
      <c r="P49" t="s">
        <v>4507</v>
      </c>
    </row>
    <row r="50" spans="1:16" x14ac:dyDescent="0.35">
      <c r="A50" t="s">
        <v>3562</v>
      </c>
      <c r="B50" t="s">
        <v>4273</v>
      </c>
      <c r="C50" t="s">
        <v>4274</v>
      </c>
      <c r="D50" t="s">
        <v>1172</v>
      </c>
      <c r="E50">
        <v>2</v>
      </c>
      <c r="P50" t="s">
        <v>4508</v>
      </c>
    </row>
    <row r="51" spans="1:16" x14ac:dyDescent="0.35">
      <c r="A51" t="s">
        <v>3564</v>
      </c>
      <c r="B51" t="s">
        <v>4311</v>
      </c>
      <c r="C51" t="s">
        <v>4313</v>
      </c>
      <c r="D51" t="s">
        <v>4312</v>
      </c>
      <c r="E51">
        <v>4</v>
      </c>
      <c r="P51" t="s">
        <v>4509</v>
      </c>
    </row>
    <row r="52" spans="1:16" x14ac:dyDescent="0.35">
      <c r="A52" t="s">
        <v>3566</v>
      </c>
      <c r="B52" t="s">
        <v>4311</v>
      </c>
      <c r="C52" t="s">
        <v>4313</v>
      </c>
      <c r="D52" t="s">
        <v>4312</v>
      </c>
      <c r="E52">
        <v>4</v>
      </c>
      <c r="P52" t="s">
        <v>4510</v>
      </c>
    </row>
    <row r="53" spans="1:16" x14ac:dyDescent="0.35">
      <c r="A53" t="s">
        <v>3568</v>
      </c>
      <c r="B53" t="s">
        <v>4311</v>
      </c>
      <c r="C53" t="s">
        <v>4313</v>
      </c>
      <c r="D53" t="s">
        <v>4312</v>
      </c>
      <c r="E53">
        <v>4</v>
      </c>
      <c r="P53" t="s">
        <v>4511</v>
      </c>
    </row>
    <row r="54" spans="1:16" x14ac:dyDescent="0.35">
      <c r="A54" t="s">
        <v>3570</v>
      </c>
      <c r="B54" t="s">
        <v>4311</v>
      </c>
      <c r="C54" t="s">
        <v>4313</v>
      </c>
      <c r="D54" t="s">
        <v>4312</v>
      </c>
      <c r="E54">
        <v>4</v>
      </c>
      <c r="P54" t="s">
        <v>4512</v>
      </c>
    </row>
    <row r="55" spans="1:16" x14ac:dyDescent="0.35">
      <c r="A55" t="s">
        <v>3572</v>
      </c>
      <c r="B55" t="s">
        <v>4311</v>
      </c>
      <c r="C55" t="s">
        <v>4313</v>
      </c>
      <c r="D55" t="s">
        <v>4312</v>
      </c>
      <c r="E55">
        <v>4</v>
      </c>
      <c r="P55" t="s">
        <v>4513</v>
      </c>
    </row>
    <row r="56" spans="1:16" x14ac:dyDescent="0.35">
      <c r="A56" t="s">
        <v>3573</v>
      </c>
      <c r="B56" t="s">
        <v>512</v>
      </c>
      <c r="C56" t="s">
        <v>513</v>
      </c>
      <c r="D56" t="s">
        <v>1172</v>
      </c>
      <c r="E56">
        <v>4</v>
      </c>
      <c r="P56" t="s">
        <v>4514</v>
      </c>
    </row>
    <row r="57" spans="1:16" x14ac:dyDescent="0.35">
      <c r="A57" t="s">
        <v>3575</v>
      </c>
      <c r="B57" t="s">
        <v>4275</v>
      </c>
      <c r="C57" t="s">
        <v>4297</v>
      </c>
      <c r="D57" t="s">
        <v>1172</v>
      </c>
      <c r="E57">
        <v>2</v>
      </c>
      <c r="P57" t="s">
        <v>4515</v>
      </c>
    </row>
    <row r="58" spans="1:16" x14ac:dyDescent="0.35">
      <c r="A58" t="s">
        <v>3577</v>
      </c>
      <c r="B58" t="s">
        <v>5128</v>
      </c>
      <c r="C58" t="s">
        <v>5129</v>
      </c>
      <c r="D58" t="s">
        <v>1172</v>
      </c>
      <c r="E58">
        <v>2</v>
      </c>
      <c r="P58" t="s">
        <v>4516</v>
      </c>
    </row>
    <row r="59" spans="1:16" x14ac:dyDescent="0.35">
      <c r="A59" t="s">
        <v>3579</v>
      </c>
      <c r="B59" t="s">
        <v>425</v>
      </c>
      <c r="C59" t="s">
        <v>426</v>
      </c>
      <c r="D59" t="s">
        <v>1173</v>
      </c>
      <c r="E59">
        <v>1</v>
      </c>
      <c r="P59" t="s">
        <v>4517</v>
      </c>
    </row>
    <row r="60" spans="1:16" x14ac:dyDescent="0.35">
      <c r="A60" t="s">
        <v>3581</v>
      </c>
      <c r="B60" t="s">
        <v>427</v>
      </c>
      <c r="C60" t="s">
        <v>428</v>
      </c>
      <c r="D60" t="s">
        <v>1172</v>
      </c>
      <c r="E60">
        <v>2</v>
      </c>
      <c r="P60" t="s">
        <v>4518</v>
      </c>
    </row>
    <row r="61" spans="1:16" x14ac:dyDescent="0.35">
      <c r="A61" t="s">
        <v>3583</v>
      </c>
      <c r="B61" t="s">
        <v>429</v>
      </c>
      <c r="C61" t="s">
        <v>430</v>
      </c>
      <c r="D61" t="s">
        <v>1172</v>
      </c>
      <c r="E61">
        <v>2</v>
      </c>
      <c r="P61" t="s">
        <v>4519</v>
      </c>
    </row>
    <row r="62" spans="1:16" x14ac:dyDescent="0.35">
      <c r="A62" t="s">
        <v>3585</v>
      </c>
      <c r="B62" t="s">
        <v>431</v>
      </c>
      <c r="C62" t="s">
        <v>432</v>
      </c>
      <c r="D62" t="s">
        <v>1172</v>
      </c>
      <c r="E62">
        <v>2</v>
      </c>
      <c r="P62" t="s">
        <v>4520</v>
      </c>
    </row>
    <row r="63" spans="1:16" x14ac:dyDescent="0.35">
      <c r="A63" t="s">
        <v>3587</v>
      </c>
      <c r="B63" t="s">
        <v>433</v>
      </c>
      <c r="C63" t="s">
        <v>434</v>
      </c>
      <c r="D63" t="s">
        <v>1172</v>
      </c>
      <c r="E63">
        <v>2</v>
      </c>
      <c r="P63" t="s">
        <v>4521</v>
      </c>
    </row>
    <row r="64" spans="1:16" x14ac:dyDescent="0.35">
      <c r="A64" t="s">
        <v>3589</v>
      </c>
      <c r="B64" t="s">
        <v>435</v>
      </c>
      <c r="C64" t="s">
        <v>436</v>
      </c>
      <c r="D64" t="s">
        <v>1172</v>
      </c>
      <c r="E64">
        <v>2</v>
      </c>
      <c r="P64" t="s">
        <v>4522</v>
      </c>
    </row>
    <row r="65" spans="1:16" x14ac:dyDescent="0.35">
      <c r="A65" t="s">
        <v>3591</v>
      </c>
      <c r="B65" t="s">
        <v>437</v>
      </c>
      <c r="C65" t="s">
        <v>438</v>
      </c>
      <c r="D65" t="s">
        <v>1172</v>
      </c>
      <c r="E65">
        <v>2</v>
      </c>
      <c r="P65" t="s">
        <v>4523</v>
      </c>
    </row>
    <row r="66" spans="1:16" x14ac:dyDescent="0.35">
      <c r="A66" t="s">
        <v>3593</v>
      </c>
      <c r="B66" t="s">
        <v>439</v>
      </c>
      <c r="C66" t="s">
        <v>440</v>
      </c>
      <c r="D66" t="s">
        <v>1172</v>
      </c>
      <c r="E66">
        <v>2</v>
      </c>
      <c r="P66" t="s">
        <v>4524</v>
      </c>
    </row>
    <row r="67" spans="1:16" x14ac:dyDescent="0.35">
      <c r="A67" t="s">
        <v>3595</v>
      </c>
      <c r="B67" t="s">
        <v>441</v>
      </c>
      <c r="C67" t="s">
        <v>426</v>
      </c>
      <c r="D67" t="s">
        <v>1173</v>
      </c>
      <c r="E67">
        <v>1</v>
      </c>
      <c r="P67" t="s">
        <v>4525</v>
      </c>
    </row>
    <row r="68" spans="1:16" x14ac:dyDescent="0.35">
      <c r="A68" t="s">
        <v>3597</v>
      </c>
      <c r="B68" t="s">
        <v>442</v>
      </c>
      <c r="C68" t="s">
        <v>443</v>
      </c>
      <c r="D68" t="s">
        <v>1172</v>
      </c>
      <c r="E68">
        <v>2</v>
      </c>
      <c r="P68" t="s">
        <v>4526</v>
      </c>
    </row>
    <row r="69" spans="1:16" x14ac:dyDescent="0.35">
      <c r="A69" t="s">
        <v>3599</v>
      </c>
      <c r="B69" t="s">
        <v>444</v>
      </c>
      <c r="C69" t="s">
        <v>445</v>
      </c>
      <c r="D69" t="s">
        <v>1172</v>
      </c>
      <c r="E69">
        <v>2</v>
      </c>
      <c r="P69" t="s">
        <v>4527</v>
      </c>
    </row>
    <row r="70" spans="1:16" x14ac:dyDescent="0.35">
      <c r="A70" t="s">
        <v>3601</v>
      </c>
      <c r="B70" t="s">
        <v>446</v>
      </c>
      <c r="C70" t="s">
        <v>447</v>
      </c>
      <c r="D70" t="s">
        <v>1172</v>
      </c>
      <c r="E70">
        <v>2</v>
      </c>
      <c r="P70" t="s">
        <v>4528</v>
      </c>
    </row>
    <row r="71" spans="1:16" x14ac:dyDescent="0.35">
      <c r="A71" t="s">
        <v>3603</v>
      </c>
      <c r="B71" t="s">
        <v>480</v>
      </c>
      <c r="C71" t="s">
        <v>4305</v>
      </c>
      <c r="D71" t="s">
        <v>4306</v>
      </c>
      <c r="E71">
        <v>4</v>
      </c>
      <c r="P71" t="s">
        <v>4529</v>
      </c>
    </row>
    <row r="72" spans="1:16" x14ac:dyDescent="0.35">
      <c r="A72" t="s">
        <v>3605</v>
      </c>
      <c r="B72" t="s">
        <v>480</v>
      </c>
      <c r="C72" t="s">
        <v>4305</v>
      </c>
      <c r="D72" t="s">
        <v>4306</v>
      </c>
      <c r="E72">
        <v>4</v>
      </c>
      <c r="P72" t="s">
        <v>4530</v>
      </c>
    </row>
    <row r="73" spans="1:16" x14ac:dyDescent="0.35">
      <c r="A73" t="s">
        <v>3607</v>
      </c>
      <c r="B73" t="s">
        <v>480</v>
      </c>
      <c r="C73" t="s">
        <v>4305</v>
      </c>
      <c r="D73" t="s">
        <v>4306</v>
      </c>
      <c r="E73">
        <v>4</v>
      </c>
      <c r="P73" t="s">
        <v>4531</v>
      </c>
    </row>
    <row r="74" spans="1:16" x14ac:dyDescent="0.35">
      <c r="A74" t="s">
        <v>3609</v>
      </c>
      <c r="B74" t="s">
        <v>482</v>
      </c>
      <c r="C74" t="s">
        <v>483</v>
      </c>
      <c r="D74" t="s">
        <v>1172</v>
      </c>
      <c r="E74">
        <v>2</v>
      </c>
      <c r="P74" t="s">
        <v>4532</v>
      </c>
    </row>
    <row r="75" spans="1:16" x14ac:dyDescent="0.35">
      <c r="A75" t="s">
        <v>3611</v>
      </c>
      <c r="B75" t="s">
        <v>5130</v>
      </c>
      <c r="C75" t="s">
        <v>5130</v>
      </c>
      <c r="D75" t="s">
        <v>1173</v>
      </c>
      <c r="E75">
        <v>1</v>
      </c>
      <c r="P75" t="s">
        <v>4533</v>
      </c>
    </row>
    <row r="76" spans="1:16" x14ac:dyDescent="0.35">
      <c r="A76" t="s">
        <v>3613</v>
      </c>
      <c r="B76" t="s">
        <v>4289</v>
      </c>
      <c r="C76" t="s">
        <v>426</v>
      </c>
      <c r="D76" t="s">
        <v>1173</v>
      </c>
      <c r="E76">
        <v>1</v>
      </c>
      <c r="P76" t="s">
        <v>4534</v>
      </c>
    </row>
    <row r="77" spans="1:16" x14ac:dyDescent="0.35">
      <c r="A77" t="s">
        <v>3615</v>
      </c>
      <c r="B77" t="s">
        <v>4289</v>
      </c>
      <c r="C77" t="s">
        <v>426</v>
      </c>
      <c r="D77" t="s">
        <v>1173</v>
      </c>
      <c r="E77">
        <v>1</v>
      </c>
      <c r="P77" t="s">
        <v>4535</v>
      </c>
    </row>
    <row r="78" spans="1:16" x14ac:dyDescent="0.35">
      <c r="A78" t="s">
        <v>3617</v>
      </c>
      <c r="B78" t="s">
        <v>774</v>
      </c>
      <c r="C78" t="s">
        <v>775</v>
      </c>
      <c r="D78" t="s">
        <v>1172</v>
      </c>
      <c r="E78">
        <v>2</v>
      </c>
      <c r="P78" t="s">
        <v>4536</v>
      </c>
    </row>
    <row r="79" spans="1:16" x14ac:dyDescent="0.35">
      <c r="A79" t="s">
        <v>3619</v>
      </c>
      <c r="B79" t="s">
        <v>774</v>
      </c>
      <c r="C79" t="s">
        <v>775</v>
      </c>
      <c r="D79" t="s">
        <v>1172</v>
      </c>
      <c r="E79">
        <v>2</v>
      </c>
      <c r="P79" t="s">
        <v>4537</v>
      </c>
    </row>
    <row r="80" spans="1:16" x14ac:dyDescent="0.35">
      <c r="A80" t="s">
        <v>3621</v>
      </c>
      <c r="B80" t="s">
        <v>422</v>
      </c>
      <c r="C80" t="s">
        <v>422</v>
      </c>
      <c r="D80" t="s">
        <v>1173</v>
      </c>
      <c r="E80">
        <v>1</v>
      </c>
      <c r="P80" t="s">
        <v>4538</v>
      </c>
    </row>
    <row r="81" spans="1:16" x14ac:dyDescent="0.35">
      <c r="A81" t="s">
        <v>3623</v>
      </c>
      <c r="B81" t="s">
        <v>422</v>
      </c>
      <c r="C81" t="s">
        <v>422</v>
      </c>
      <c r="D81" t="s">
        <v>1173</v>
      </c>
      <c r="E81">
        <v>1</v>
      </c>
      <c r="P81" t="s">
        <v>4539</v>
      </c>
    </row>
    <row r="82" spans="1:16" x14ac:dyDescent="0.35">
      <c r="A82" t="s">
        <v>3625</v>
      </c>
      <c r="B82" t="s">
        <v>4278</v>
      </c>
      <c r="C82" t="s">
        <v>4279</v>
      </c>
      <c r="D82" t="s">
        <v>1172</v>
      </c>
      <c r="E82">
        <v>2</v>
      </c>
      <c r="P82" t="s">
        <v>4554</v>
      </c>
    </row>
    <row r="83" spans="1:16" x14ac:dyDescent="0.35">
      <c r="A83" t="s">
        <v>3627</v>
      </c>
      <c r="B83" t="s">
        <v>4280</v>
      </c>
      <c r="C83" t="s">
        <v>426</v>
      </c>
      <c r="D83" t="s">
        <v>1173</v>
      </c>
      <c r="E83">
        <v>1</v>
      </c>
      <c r="P83" t="s">
        <v>4555</v>
      </c>
    </row>
    <row r="84" spans="1:16" x14ac:dyDescent="0.35">
      <c r="A84" t="s">
        <v>3629</v>
      </c>
      <c r="B84" t="s">
        <v>484</v>
      </c>
      <c r="C84" t="s">
        <v>485</v>
      </c>
      <c r="D84" t="s">
        <v>1172</v>
      </c>
      <c r="E84">
        <v>2</v>
      </c>
      <c r="P84" t="s">
        <v>4556</v>
      </c>
    </row>
    <row r="85" spans="1:16" x14ac:dyDescent="0.35">
      <c r="A85" t="s">
        <v>3631</v>
      </c>
      <c r="B85" t="s">
        <v>486</v>
      </c>
      <c r="C85" t="s">
        <v>487</v>
      </c>
      <c r="D85" t="s">
        <v>1172</v>
      </c>
      <c r="E85">
        <v>2</v>
      </c>
      <c r="P85" t="s">
        <v>4557</v>
      </c>
    </row>
    <row r="86" spans="1:16" x14ac:dyDescent="0.35">
      <c r="A86" t="s">
        <v>3633</v>
      </c>
      <c r="B86" t="s">
        <v>437</v>
      </c>
      <c r="C86" t="s">
        <v>438</v>
      </c>
      <c r="D86" t="s">
        <v>1172</v>
      </c>
      <c r="E86">
        <v>2</v>
      </c>
      <c r="P86" t="s">
        <v>4558</v>
      </c>
    </row>
    <row r="87" spans="1:16" x14ac:dyDescent="0.35">
      <c r="A87" t="s">
        <v>3635</v>
      </c>
      <c r="B87" t="s">
        <v>439</v>
      </c>
      <c r="C87" t="s">
        <v>440</v>
      </c>
      <c r="D87" t="s">
        <v>1172</v>
      </c>
      <c r="E87">
        <v>2</v>
      </c>
      <c r="P87" t="s">
        <v>4559</v>
      </c>
    </row>
    <row r="88" spans="1:16" x14ac:dyDescent="0.35">
      <c r="A88" t="s">
        <v>3637</v>
      </c>
      <c r="B88" t="s">
        <v>5131</v>
      </c>
      <c r="C88" t="s">
        <v>5132</v>
      </c>
      <c r="D88" t="s">
        <v>1172</v>
      </c>
      <c r="E88">
        <v>2</v>
      </c>
      <c r="P88" t="s">
        <v>4560</v>
      </c>
    </row>
    <row r="89" spans="1:16" x14ac:dyDescent="0.35">
      <c r="A89" t="s">
        <v>3639</v>
      </c>
      <c r="B89" t="s">
        <v>802</v>
      </c>
      <c r="C89" t="s">
        <v>803</v>
      </c>
      <c r="D89" t="s">
        <v>1172</v>
      </c>
      <c r="E89">
        <v>2</v>
      </c>
      <c r="P89" t="s">
        <v>4561</v>
      </c>
    </row>
    <row r="90" spans="1:16" x14ac:dyDescent="0.35">
      <c r="A90" t="s">
        <v>3641</v>
      </c>
      <c r="B90" t="s">
        <v>5131</v>
      </c>
      <c r="C90" t="s">
        <v>5132</v>
      </c>
      <c r="D90" t="s">
        <v>1172</v>
      </c>
      <c r="E90">
        <v>2</v>
      </c>
      <c r="P90" t="s">
        <v>4562</v>
      </c>
    </row>
    <row r="91" spans="1:16" x14ac:dyDescent="0.35">
      <c r="A91" t="s">
        <v>3643</v>
      </c>
      <c r="B91" t="s">
        <v>802</v>
      </c>
      <c r="C91" t="s">
        <v>803</v>
      </c>
      <c r="D91" t="s">
        <v>1172</v>
      </c>
      <c r="E91">
        <v>2</v>
      </c>
      <c r="P91" t="s">
        <v>4563</v>
      </c>
    </row>
    <row r="92" spans="1:16" x14ac:dyDescent="0.35">
      <c r="A92" t="s">
        <v>3645</v>
      </c>
      <c r="B92" t="s">
        <v>509</v>
      </c>
      <c r="C92" t="s">
        <v>510</v>
      </c>
      <c r="D92" t="s">
        <v>1172</v>
      </c>
      <c r="E92">
        <v>2</v>
      </c>
      <c r="P92" t="s">
        <v>4564</v>
      </c>
    </row>
    <row r="93" spans="1:16" x14ac:dyDescent="0.35">
      <c r="A93" t="s">
        <v>3647</v>
      </c>
      <c r="B93" t="s">
        <v>488</v>
      </c>
      <c r="C93" t="s">
        <v>489</v>
      </c>
      <c r="D93" t="s">
        <v>1172</v>
      </c>
      <c r="E93">
        <v>2</v>
      </c>
      <c r="P93" t="s">
        <v>4565</v>
      </c>
    </row>
    <row r="94" spans="1:16" x14ac:dyDescent="0.35">
      <c r="A94" t="s">
        <v>3649</v>
      </c>
      <c r="B94" t="s">
        <v>492</v>
      </c>
      <c r="C94" t="s">
        <v>493</v>
      </c>
      <c r="D94" t="s">
        <v>1172</v>
      </c>
      <c r="E94">
        <v>2</v>
      </c>
      <c r="P94" t="s">
        <v>4566</v>
      </c>
    </row>
    <row r="95" spans="1:16" x14ac:dyDescent="0.35">
      <c r="A95" t="s">
        <v>3651</v>
      </c>
      <c r="B95" t="s">
        <v>492</v>
      </c>
      <c r="C95" t="s">
        <v>493</v>
      </c>
      <c r="D95" t="s">
        <v>1172</v>
      </c>
      <c r="E95">
        <v>2</v>
      </c>
      <c r="P95" t="s">
        <v>4567</v>
      </c>
    </row>
    <row r="96" spans="1:16" x14ac:dyDescent="0.35">
      <c r="A96" t="s">
        <v>3653</v>
      </c>
      <c r="B96" t="s">
        <v>5134</v>
      </c>
      <c r="C96" t="s">
        <v>5135</v>
      </c>
      <c r="D96" t="s">
        <v>5136</v>
      </c>
      <c r="E96">
        <v>4</v>
      </c>
      <c r="P96" t="s">
        <v>4568</v>
      </c>
    </row>
    <row r="97" spans="1:16" x14ac:dyDescent="0.35">
      <c r="A97" t="s">
        <v>3655</v>
      </c>
      <c r="B97" t="s">
        <v>5134</v>
      </c>
      <c r="C97" t="s">
        <v>5135</v>
      </c>
      <c r="D97" t="s">
        <v>5136</v>
      </c>
      <c r="E97">
        <v>4</v>
      </c>
      <c r="P97" t="s">
        <v>4569</v>
      </c>
    </row>
    <row r="98" spans="1:16" x14ac:dyDescent="0.35">
      <c r="A98" t="s">
        <v>3657</v>
      </c>
      <c r="B98" t="s">
        <v>4356</v>
      </c>
      <c r="C98" t="s">
        <v>4357</v>
      </c>
      <c r="D98" t="s">
        <v>4342</v>
      </c>
      <c r="E98">
        <v>4</v>
      </c>
      <c r="F98" t="s">
        <v>4340</v>
      </c>
      <c r="G98" t="s">
        <v>4341</v>
      </c>
      <c r="H98">
        <v>2004</v>
      </c>
      <c r="P98" t="s">
        <v>4577</v>
      </c>
    </row>
    <row r="99" spans="1:16" x14ac:dyDescent="0.35">
      <c r="A99" t="s">
        <v>3659</v>
      </c>
      <c r="B99" t="s">
        <v>2324</v>
      </c>
      <c r="C99" t="s">
        <v>2324</v>
      </c>
      <c r="D99" t="s">
        <v>4402</v>
      </c>
      <c r="E99">
        <v>2</v>
      </c>
      <c r="P99" t="s">
        <v>4578</v>
      </c>
    </row>
    <row r="100" spans="1:16" x14ac:dyDescent="0.35">
      <c r="A100" t="s">
        <v>3661</v>
      </c>
      <c r="B100" t="s">
        <v>2324</v>
      </c>
      <c r="C100" t="s">
        <v>2324</v>
      </c>
      <c r="D100" t="s">
        <v>4384</v>
      </c>
      <c r="E100">
        <v>2</v>
      </c>
      <c r="P100" t="s">
        <v>4579</v>
      </c>
    </row>
    <row r="101" spans="1:16" x14ac:dyDescent="0.35">
      <c r="A101" t="s">
        <v>3663</v>
      </c>
      <c r="B101" t="s">
        <v>4318</v>
      </c>
      <c r="C101" t="s">
        <v>4320</v>
      </c>
      <c r="D101" t="s">
        <v>4321</v>
      </c>
      <c r="E101">
        <v>4</v>
      </c>
      <c r="F101" t="s">
        <v>2220</v>
      </c>
      <c r="G101" t="s">
        <v>4319</v>
      </c>
      <c r="H101">
        <v>2007</v>
      </c>
      <c r="P101" t="s">
        <v>4580</v>
      </c>
    </row>
    <row r="102" spans="1:16" x14ac:dyDescent="0.35">
      <c r="A102" t="s">
        <v>3665</v>
      </c>
      <c r="B102" t="s">
        <v>4318</v>
      </c>
      <c r="C102" t="s">
        <v>4320</v>
      </c>
      <c r="D102" t="s">
        <v>4321</v>
      </c>
      <c r="E102">
        <v>4</v>
      </c>
      <c r="F102" t="s">
        <v>2220</v>
      </c>
      <c r="G102" t="s">
        <v>4319</v>
      </c>
      <c r="H102">
        <v>2007</v>
      </c>
      <c r="P102" t="s">
        <v>4581</v>
      </c>
    </row>
    <row r="103" spans="1:16" x14ac:dyDescent="0.35">
      <c r="A103" t="s">
        <v>3667</v>
      </c>
      <c r="B103" t="s">
        <v>2324</v>
      </c>
      <c r="C103" t="s">
        <v>2324</v>
      </c>
      <c r="D103" t="s">
        <v>4384</v>
      </c>
      <c r="E103">
        <v>2</v>
      </c>
      <c r="P103" t="s">
        <v>4582</v>
      </c>
    </row>
    <row r="104" spans="1:16" x14ac:dyDescent="0.35">
      <c r="A104" t="s">
        <v>3669</v>
      </c>
      <c r="B104" t="s">
        <v>2324</v>
      </c>
      <c r="C104" t="s">
        <v>2324</v>
      </c>
      <c r="D104" t="s">
        <v>4384</v>
      </c>
      <c r="E104">
        <v>2</v>
      </c>
      <c r="P104" t="s">
        <v>4583</v>
      </c>
    </row>
    <row r="105" spans="1:16" x14ac:dyDescent="0.35">
      <c r="A105" t="s">
        <v>3671</v>
      </c>
      <c r="B105" t="s">
        <v>4355</v>
      </c>
      <c r="C105" t="s">
        <v>4355</v>
      </c>
      <c r="D105" t="s">
        <v>4339</v>
      </c>
      <c r="E105">
        <v>2</v>
      </c>
      <c r="F105" t="s">
        <v>4340</v>
      </c>
      <c r="G105" t="s">
        <v>4341</v>
      </c>
      <c r="H105">
        <v>2004</v>
      </c>
      <c r="P105" t="s">
        <v>4584</v>
      </c>
    </row>
    <row r="106" spans="1:16" x14ac:dyDescent="0.35">
      <c r="A106" t="s">
        <v>3673</v>
      </c>
      <c r="B106" t="s">
        <v>4355</v>
      </c>
      <c r="C106" t="s">
        <v>4355</v>
      </c>
      <c r="D106" t="s">
        <v>4339</v>
      </c>
      <c r="E106">
        <v>2</v>
      </c>
      <c r="F106" t="s">
        <v>4340</v>
      </c>
      <c r="G106" t="s">
        <v>4341</v>
      </c>
      <c r="H106">
        <v>2004</v>
      </c>
      <c r="P106" t="s">
        <v>4585</v>
      </c>
    </row>
    <row r="107" spans="1:16" x14ac:dyDescent="0.35">
      <c r="A107" t="s">
        <v>3675</v>
      </c>
      <c r="B107" t="s">
        <v>4353</v>
      </c>
      <c r="C107" t="s">
        <v>4354</v>
      </c>
      <c r="D107" t="s">
        <v>4329</v>
      </c>
      <c r="E107">
        <v>4</v>
      </c>
      <c r="F107" t="s">
        <v>2216</v>
      </c>
      <c r="G107" t="s">
        <v>4333</v>
      </c>
      <c r="H107">
        <v>2004</v>
      </c>
      <c r="P107" t="s">
        <v>4586</v>
      </c>
    </row>
    <row r="108" spans="1:16" x14ac:dyDescent="0.35">
      <c r="A108" t="s">
        <v>3677</v>
      </c>
      <c r="B108" t="s">
        <v>4353</v>
      </c>
      <c r="C108" t="s">
        <v>4354</v>
      </c>
      <c r="D108" t="s">
        <v>4329</v>
      </c>
      <c r="E108">
        <v>4</v>
      </c>
      <c r="F108" t="s">
        <v>2216</v>
      </c>
      <c r="G108" t="s">
        <v>4333</v>
      </c>
      <c r="H108">
        <v>2004</v>
      </c>
      <c r="P108" t="s">
        <v>4587</v>
      </c>
    </row>
    <row r="109" spans="1:16" x14ac:dyDescent="0.35">
      <c r="A109" t="s">
        <v>3679</v>
      </c>
      <c r="B109" t="s">
        <v>4358</v>
      </c>
      <c r="C109" t="s">
        <v>4359</v>
      </c>
      <c r="D109" t="s">
        <v>4343</v>
      </c>
      <c r="E109">
        <v>4</v>
      </c>
      <c r="F109" t="s">
        <v>4340</v>
      </c>
      <c r="G109" t="s">
        <v>4341</v>
      </c>
      <c r="H109">
        <v>2004</v>
      </c>
      <c r="P109" t="s">
        <v>4588</v>
      </c>
    </row>
    <row r="110" spans="1:16" x14ac:dyDescent="0.35">
      <c r="A110" t="s">
        <v>3681</v>
      </c>
      <c r="B110" t="s">
        <v>4358</v>
      </c>
      <c r="C110" t="s">
        <v>4359</v>
      </c>
      <c r="D110" t="s">
        <v>4343</v>
      </c>
      <c r="E110">
        <v>4</v>
      </c>
      <c r="F110" t="s">
        <v>4340</v>
      </c>
      <c r="G110" t="s">
        <v>4341</v>
      </c>
      <c r="H110">
        <v>2004</v>
      </c>
      <c r="P110" t="s">
        <v>4589</v>
      </c>
    </row>
    <row r="111" spans="1:16" x14ac:dyDescent="0.35">
      <c r="A111" t="s">
        <v>3683</v>
      </c>
      <c r="B111" t="s">
        <v>5134</v>
      </c>
      <c r="C111" t="s">
        <v>5135</v>
      </c>
      <c r="D111" t="s">
        <v>5136</v>
      </c>
      <c r="E111">
        <v>4</v>
      </c>
      <c r="P111" t="s">
        <v>4590</v>
      </c>
    </row>
    <row r="112" spans="1:16" x14ac:dyDescent="0.35">
      <c r="A112" t="s">
        <v>3685</v>
      </c>
      <c r="B112" t="s">
        <v>5134</v>
      </c>
      <c r="C112" t="s">
        <v>5135</v>
      </c>
      <c r="D112" t="s">
        <v>5136</v>
      </c>
      <c r="E112">
        <v>4</v>
      </c>
      <c r="P112" t="s">
        <v>4591</v>
      </c>
    </row>
    <row r="113" spans="1:16" x14ac:dyDescent="0.35">
      <c r="A113" t="s">
        <v>3687</v>
      </c>
      <c r="B113" t="s">
        <v>4356</v>
      </c>
      <c r="C113" t="s">
        <v>4357</v>
      </c>
      <c r="D113" t="s">
        <v>4342</v>
      </c>
      <c r="E113">
        <v>4</v>
      </c>
      <c r="F113" t="s">
        <v>4340</v>
      </c>
      <c r="G113" t="s">
        <v>4341</v>
      </c>
      <c r="H113">
        <v>2004</v>
      </c>
      <c r="P113" t="s">
        <v>4592</v>
      </c>
    </row>
    <row r="114" spans="1:16" x14ac:dyDescent="0.35">
      <c r="A114" t="s">
        <v>3689</v>
      </c>
      <c r="B114" t="s">
        <v>4356</v>
      </c>
      <c r="C114" t="s">
        <v>4357</v>
      </c>
      <c r="D114" t="s">
        <v>4342</v>
      </c>
      <c r="E114">
        <v>4</v>
      </c>
      <c r="F114" t="s">
        <v>4340</v>
      </c>
      <c r="G114" t="s">
        <v>4341</v>
      </c>
      <c r="H114">
        <v>2004</v>
      </c>
      <c r="P114" t="s">
        <v>4593</v>
      </c>
    </row>
    <row r="115" spans="1:16" x14ac:dyDescent="0.35">
      <c r="A115" t="s">
        <v>3691</v>
      </c>
      <c r="B115" t="s">
        <v>4325</v>
      </c>
      <c r="C115" t="s">
        <v>4324</v>
      </c>
      <c r="D115" t="s">
        <v>4323</v>
      </c>
      <c r="F115" t="s">
        <v>2203</v>
      </c>
      <c r="G115" t="s">
        <v>4322</v>
      </c>
      <c r="H115">
        <v>1998</v>
      </c>
      <c r="P115" t="s">
        <v>4570</v>
      </c>
    </row>
    <row r="116" spans="1:16" x14ac:dyDescent="0.35">
      <c r="A116" t="s">
        <v>3693</v>
      </c>
      <c r="B116" t="s">
        <v>4363</v>
      </c>
      <c r="C116" t="s">
        <v>4364</v>
      </c>
      <c r="D116" t="s">
        <v>4365</v>
      </c>
      <c r="E116">
        <v>4</v>
      </c>
      <c r="F116" t="s">
        <v>4366</v>
      </c>
      <c r="G116" t="s">
        <v>4367</v>
      </c>
      <c r="H116">
        <v>2002</v>
      </c>
      <c r="P116" t="s">
        <v>4571</v>
      </c>
    </row>
    <row r="117" spans="1:16" x14ac:dyDescent="0.35">
      <c r="A117" t="s">
        <v>3695</v>
      </c>
      <c r="B117" t="s">
        <v>4416</v>
      </c>
      <c r="C117" t="s">
        <v>4417</v>
      </c>
      <c r="D117" t="s">
        <v>4415</v>
      </c>
      <c r="E117">
        <v>4</v>
      </c>
      <c r="F117" t="s">
        <v>4414</v>
      </c>
      <c r="G117" t="s">
        <v>4319</v>
      </c>
      <c r="H117">
        <v>2012</v>
      </c>
      <c r="P117" t="s">
        <v>4572</v>
      </c>
    </row>
    <row r="118" spans="1:16" x14ac:dyDescent="0.35">
      <c r="A118" t="s">
        <v>3697</v>
      </c>
      <c r="B118" t="s">
        <v>4416</v>
      </c>
      <c r="C118" t="s">
        <v>4417</v>
      </c>
      <c r="D118" t="s">
        <v>4415</v>
      </c>
      <c r="E118">
        <v>4</v>
      </c>
      <c r="F118" t="s">
        <v>4414</v>
      </c>
      <c r="G118" t="s">
        <v>4319</v>
      </c>
      <c r="H118">
        <v>2012</v>
      </c>
      <c r="P118" t="s">
        <v>4573</v>
      </c>
    </row>
    <row r="119" spans="1:16" x14ac:dyDescent="0.35">
      <c r="A119" t="s">
        <v>3699</v>
      </c>
      <c r="B119" t="s">
        <v>2324</v>
      </c>
      <c r="C119" t="s">
        <v>2324</v>
      </c>
      <c r="D119" t="s">
        <v>5175</v>
      </c>
      <c r="E119">
        <v>1</v>
      </c>
      <c r="P119" t="s">
        <v>4574</v>
      </c>
    </row>
    <row r="120" spans="1:16" x14ac:dyDescent="0.35">
      <c r="A120" t="s">
        <v>3701</v>
      </c>
      <c r="B120" t="s">
        <v>2324</v>
      </c>
      <c r="C120" t="s">
        <v>2324</v>
      </c>
      <c r="D120" t="s">
        <v>4402</v>
      </c>
      <c r="E120">
        <v>2</v>
      </c>
      <c r="P120" t="s">
        <v>4575</v>
      </c>
    </row>
    <row r="121" spans="1:16" x14ac:dyDescent="0.35">
      <c r="A121" t="s">
        <v>3703</v>
      </c>
      <c r="B121" t="s">
        <v>2324</v>
      </c>
      <c r="C121" t="s">
        <v>2324</v>
      </c>
      <c r="D121" t="s">
        <v>4402</v>
      </c>
      <c r="E121">
        <v>2</v>
      </c>
      <c r="P121" t="s">
        <v>4594</v>
      </c>
    </row>
    <row r="122" spans="1:16" x14ac:dyDescent="0.35">
      <c r="A122" t="s">
        <v>3705</v>
      </c>
      <c r="B122" t="s">
        <v>2324</v>
      </c>
      <c r="C122" t="s">
        <v>2324</v>
      </c>
      <c r="D122" t="s">
        <v>4374</v>
      </c>
      <c r="E122">
        <v>1</v>
      </c>
      <c r="P122" t="s">
        <v>4595</v>
      </c>
    </row>
    <row r="123" spans="1:16" x14ac:dyDescent="0.35">
      <c r="A123" t="s">
        <v>3707</v>
      </c>
      <c r="B123" t="s">
        <v>4406</v>
      </c>
      <c r="C123" t="s">
        <v>4407</v>
      </c>
      <c r="D123" t="s">
        <v>4405</v>
      </c>
      <c r="E123">
        <v>4</v>
      </c>
      <c r="F123" t="s">
        <v>4340</v>
      </c>
      <c r="G123" t="s">
        <v>4341</v>
      </c>
      <c r="H123">
        <v>2004</v>
      </c>
      <c r="P123" t="s">
        <v>4596</v>
      </c>
    </row>
    <row r="124" spans="1:16" x14ac:dyDescent="0.35">
      <c r="A124" t="s">
        <v>3709</v>
      </c>
      <c r="B124" t="s">
        <v>4406</v>
      </c>
      <c r="C124" t="s">
        <v>4407</v>
      </c>
      <c r="D124" t="s">
        <v>4405</v>
      </c>
      <c r="E124">
        <v>4</v>
      </c>
      <c r="F124" t="s">
        <v>4340</v>
      </c>
      <c r="G124" t="s">
        <v>4341</v>
      </c>
      <c r="H124">
        <v>2004</v>
      </c>
      <c r="P124" t="s">
        <v>4597</v>
      </c>
    </row>
    <row r="125" spans="1:16" x14ac:dyDescent="0.35">
      <c r="A125" t="s">
        <v>3711</v>
      </c>
      <c r="B125" t="s">
        <v>422</v>
      </c>
      <c r="C125" t="s">
        <v>422</v>
      </c>
      <c r="D125" t="s">
        <v>5274</v>
      </c>
      <c r="E125">
        <v>2</v>
      </c>
      <c r="P125" t="s">
        <v>4598</v>
      </c>
    </row>
    <row r="126" spans="1:16" x14ac:dyDescent="0.35">
      <c r="A126" t="s">
        <v>3713</v>
      </c>
      <c r="B126" t="s">
        <v>422</v>
      </c>
      <c r="C126" t="s">
        <v>422</v>
      </c>
      <c r="D126" t="s">
        <v>5275</v>
      </c>
      <c r="E126">
        <v>2</v>
      </c>
      <c r="P126" t="s">
        <v>4599</v>
      </c>
    </row>
    <row r="127" spans="1:16" x14ac:dyDescent="0.35">
      <c r="A127" t="s">
        <v>3714</v>
      </c>
      <c r="B127" t="s">
        <v>422</v>
      </c>
      <c r="C127" t="s">
        <v>422</v>
      </c>
      <c r="D127" t="s">
        <v>5276</v>
      </c>
      <c r="E127">
        <v>2</v>
      </c>
      <c r="P127" t="s">
        <v>4600</v>
      </c>
    </row>
    <row r="128" spans="1:16" x14ac:dyDescent="0.35">
      <c r="A128" t="s">
        <v>3715</v>
      </c>
      <c r="B128" t="s">
        <v>4309</v>
      </c>
      <c r="D128" t="s">
        <v>4310</v>
      </c>
      <c r="E128">
        <v>2</v>
      </c>
      <c r="P128" t="s">
        <v>4601</v>
      </c>
    </row>
    <row r="129" spans="1:16" x14ac:dyDescent="0.35">
      <c r="A129" t="s">
        <v>3716</v>
      </c>
      <c r="B129" t="s">
        <v>4309</v>
      </c>
      <c r="D129" t="s">
        <v>4310</v>
      </c>
      <c r="E129">
        <v>2</v>
      </c>
      <c r="P129" t="s">
        <v>4602</v>
      </c>
    </row>
    <row r="130" spans="1:16" x14ac:dyDescent="0.35">
      <c r="A130" t="s">
        <v>3717</v>
      </c>
      <c r="B130" t="s">
        <v>4309</v>
      </c>
      <c r="D130" t="s">
        <v>4310</v>
      </c>
      <c r="E130">
        <v>2</v>
      </c>
      <c r="P130" t="s">
        <v>4603</v>
      </c>
    </row>
    <row r="131" spans="1:16" x14ac:dyDescent="0.35">
      <c r="A131" t="s">
        <v>3718</v>
      </c>
      <c r="B131" t="s">
        <v>4309</v>
      </c>
      <c r="D131" t="s">
        <v>4310</v>
      </c>
      <c r="E131">
        <v>2</v>
      </c>
      <c r="P131" t="s">
        <v>4814</v>
      </c>
    </row>
    <row r="132" spans="1:16" x14ac:dyDescent="0.35">
      <c r="A132" t="s">
        <v>3719</v>
      </c>
      <c r="B132" t="s">
        <v>4309</v>
      </c>
      <c r="D132" t="s">
        <v>4310</v>
      </c>
      <c r="E132">
        <v>2</v>
      </c>
      <c r="P132" t="s">
        <v>4815</v>
      </c>
    </row>
    <row r="133" spans="1:16" x14ac:dyDescent="0.35">
      <c r="A133" t="s">
        <v>3720</v>
      </c>
      <c r="B133" t="s">
        <v>4309</v>
      </c>
      <c r="D133" t="s">
        <v>4310</v>
      </c>
      <c r="E133">
        <v>2</v>
      </c>
      <c r="P133" t="s">
        <v>4816</v>
      </c>
    </row>
    <row r="134" spans="1:16" x14ac:dyDescent="0.35">
      <c r="A134" t="s">
        <v>3721</v>
      </c>
      <c r="B134" t="s">
        <v>4309</v>
      </c>
      <c r="D134" t="s">
        <v>4310</v>
      </c>
      <c r="E134">
        <v>2</v>
      </c>
      <c r="P134" t="s">
        <v>4817</v>
      </c>
    </row>
    <row r="135" spans="1:16" x14ac:dyDescent="0.35">
      <c r="A135" t="s">
        <v>3722</v>
      </c>
      <c r="B135" t="s">
        <v>4309</v>
      </c>
      <c r="D135" t="s">
        <v>4310</v>
      </c>
      <c r="E135">
        <v>2</v>
      </c>
      <c r="P135" t="s">
        <v>4818</v>
      </c>
    </row>
    <row r="136" spans="1:16" x14ac:dyDescent="0.35">
      <c r="A136" t="s">
        <v>3723</v>
      </c>
      <c r="B136" t="s">
        <v>4309</v>
      </c>
      <c r="D136" t="s">
        <v>4310</v>
      </c>
      <c r="E136">
        <v>2</v>
      </c>
      <c r="P136" t="s">
        <v>4819</v>
      </c>
    </row>
    <row r="137" spans="1:16" x14ac:dyDescent="0.35">
      <c r="A137" t="s">
        <v>3724</v>
      </c>
      <c r="B137" t="s">
        <v>4309</v>
      </c>
      <c r="D137" t="s">
        <v>4310</v>
      </c>
      <c r="E137">
        <v>2</v>
      </c>
      <c r="P137" t="s">
        <v>4820</v>
      </c>
    </row>
    <row r="138" spans="1:16" x14ac:dyDescent="0.35">
      <c r="A138" t="s">
        <v>3725</v>
      </c>
      <c r="B138" t="s">
        <v>4309</v>
      </c>
      <c r="D138" t="s">
        <v>4310</v>
      </c>
      <c r="E138">
        <v>2</v>
      </c>
      <c r="P138" t="s">
        <v>4821</v>
      </c>
    </row>
    <row r="139" spans="1:16" x14ac:dyDescent="0.35">
      <c r="A139" t="s">
        <v>3726</v>
      </c>
      <c r="B139" t="s">
        <v>4309</v>
      </c>
      <c r="D139" t="s">
        <v>4310</v>
      </c>
      <c r="E139">
        <v>2</v>
      </c>
      <c r="P139" t="s">
        <v>4822</v>
      </c>
    </row>
    <row r="140" spans="1:16" x14ac:dyDescent="0.35">
      <c r="A140" t="s">
        <v>3727</v>
      </c>
      <c r="B140" t="s">
        <v>4309</v>
      </c>
      <c r="D140" t="s">
        <v>4310</v>
      </c>
      <c r="E140">
        <v>2</v>
      </c>
      <c r="P140" t="s">
        <v>4823</v>
      </c>
    </row>
    <row r="141" spans="1:16" x14ac:dyDescent="0.35">
      <c r="A141" t="s">
        <v>3728</v>
      </c>
      <c r="B141" t="s">
        <v>4309</v>
      </c>
      <c r="D141" t="s">
        <v>4310</v>
      </c>
      <c r="E141">
        <v>2</v>
      </c>
      <c r="P141" t="s">
        <v>4824</v>
      </c>
    </row>
    <row r="142" spans="1:16" x14ac:dyDescent="0.35">
      <c r="A142" t="s">
        <v>3729</v>
      </c>
      <c r="B142" t="s">
        <v>4309</v>
      </c>
      <c r="D142" t="s">
        <v>4310</v>
      </c>
      <c r="E142">
        <v>2</v>
      </c>
      <c r="P142" t="s">
        <v>4825</v>
      </c>
    </row>
    <row r="143" spans="1:16" x14ac:dyDescent="0.35">
      <c r="A143" t="s">
        <v>3730</v>
      </c>
      <c r="B143" t="s">
        <v>4309</v>
      </c>
      <c r="D143" t="s">
        <v>4310</v>
      </c>
      <c r="E143">
        <v>2</v>
      </c>
      <c r="P143" t="s">
        <v>4826</v>
      </c>
    </row>
    <row r="144" spans="1:16" x14ac:dyDescent="0.35">
      <c r="A144" t="s">
        <v>3731</v>
      </c>
      <c r="B144" t="s">
        <v>4309</v>
      </c>
      <c r="D144" t="s">
        <v>4310</v>
      </c>
      <c r="E144">
        <v>2</v>
      </c>
      <c r="P144" t="s">
        <v>4827</v>
      </c>
    </row>
    <row r="145" spans="1:16" x14ac:dyDescent="0.35">
      <c r="A145" t="s">
        <v>3732</v>
      </c>
      <c r="B145" t="s">
        <v>4309</v>
      </c>
      <c r="D145" t="s">
        <v>4310</v>
      </c>
      <c r="E145">
        <v>2</v>
      </c>
      <c r="P145" t="s">
        <v>4828</v>
      </c>
    </row>
    <row r="146" spans="1:16" x14ac:dyDescent="0.35">
      <c r="A146" t="s">
        <v>3733</v>
      </c>
      <c r="B146" t="s">
        <v>4309</v>
      </c>
      <c r="D146" t="s">
        <v>4310</v>
      </c>
      <c r="E146">
        <v>2</v>
      </c>
      <c r="P146" t="s">
        <v>4747</v>
      </c>
    </row>
    <row r="147" spans="1:16" x14ac:dyDescent="0.35">
      <c r="A147" t="s">
        <v>3734</v>
      </c>
      <c r="B147" t="s">
        <v>4309</v>
      </c>
      <c r="D147" t="s">
        <v>4310</v>
      </c>
      <c r="E147">
        <v>2</v>
      </c>
      <c r="P147" t="s">
        <v>4748</v>
      </c>
    </row>
    <row r="148" spans="1:16" x14ac:dyDescent="0.35">
      <c r="A148" t="s">
        <v>3735</v>
      </c>
      <c r="B148" t="s">
        <v>4309</v>
      </c>
      <c r="D148" t="s">
        <v>4310</v>
      </c>
      <c r="E148">
        <v>2</v>
      </c>
      <c r="P148" t="s">
        <v>4749</v>
      </c>
    </row>
    <row r="149" spans="1:16" x14ac:dyDescent="0.35">
      <c r="A149" t="s">
        <v>3736</v>
      </c>
      <c r="B149" t="s">
        <v>4309</v>
      </c>
      <c r="D149" t="s">
        <v>4310</v>
      </c>
      <c r="E149">
        <v>2</v>
      </c>
      <c r="P149" t="s">
        <v>4750</v>
      </c>
    </row>
    <row r="150" spans="1:16" x14ac:dyDescent="0.35">
      <c r="A150" t="s">
        <v>3738</v>
      </c>
      <c r="B150" t="s">
        <v>4309</v>
      </c>
      <c r="D150" t="s">
        <v>4310</v>
      </c>
      <c r="E150">
        <v>2</v>
      </c>
      <c r="P150" t="s">
        <v>4751</v>
      </c>
    </row>
    <row r="151" spans="1:16" x14ac:dyDescent="0.35">
      <c r="A151" t="s">
        <v>3740</v>
      </c>
      <c r="B151" t="s">
        <v>4309</v>
      </c>
      <c r="D151" t="s">
        <v>4310</v>
      </c>
      <c r="E151">
        <v>2</v>
      </c>
      <c r="P151" t="s">
        <v>4752</v>
      </c>
    </row>
    <row r="152" spans="1:16" x14ac:dyDescent="0.35">
      <c r="A152" t="s">
        <v>3741</v>
      </c>
      <c r="B152" t="s">
        <v>4309</v>
      </c>
      <c r="D152" t="s">
        <v>4310</v>
      </c>
      <c r="E152">
        <v>2</v>
      </c>
      <c r="P152" t="s">
        <v>4753</v>
      </c>
    </row>
    <row r="153" spans="1:16" x14ac:dyDescent="0.35">
      <c r="A153" t="s">
        <v>3742</v>
      </c>
      <c r="B153" t="s">
        <v>4309</v>
      </c>
      <c r="D153" t="s">
        <v>4310</v>
      </c>
      <c r="E153">
        <v>2</v>
      </c>
      <c r="P153" t="s">
        <v>4754</v>
      </c>
    </row>
    <row r="154" spans="1:16" x14ac:dyDescent="0.35">
      <c r="A154" t="s">
        <v>3743</v>
      </c>
      <c r="B154" t="s">
        <v>4309</v>
      </c>
      <c r="D154" t="s">
        <v>4310</v>
      </c>
      <c r="E154">
        <v>2</v>
      </c>
      <c r="P154" t="s">
        <v>4755</v>
      </c>
    </row>
    <row r="155" spans="1:16" x14ac:dyDescent="0.35">
      <c r="A155" t="s">
        <v>3744</v>
      </c>
      <c r="B155" t="s">
        <v>4309</v>
      </c>
      <c r="D155" t="s">
        <v>4310</v>
      </c>
      <c r="E155">
        <v>2</v>
      </c>
      <c r="P155" t="s">
        <v>4756</v>
      </c>
    </row>
    <row r="156" spans="1:16" x14ac:dyDescent="0.35">
      <c r="A156" t="s">
        <v>3745</v>
      </c>
      <c r="B156" t="s">
        <v>4309</v>
      </c>
      <c r="D156" t="s">
        <v>4310</v>
      </c>
      <c r="E156">
        <v>2</v>
      </c>
      <c r="P156" t="s">
        <v>4757</v>
      </c>
    </row>
    <row r="157" spans="1:16" x14ac:dyDescent="0.35">
      <c r="A157" t="s">
        <v>3747</v>
      </c>
      <c r="B157" t="s">
        <v>4309</v>
      </c>
      <c r="D157" t="s">
        <v>4310</v>
      </c>
      <c r="E157">
        <v>2</v>
      </c>
      <c r="P157" t="s">
        <v>4758</v>
      </c>
    </row>
    <row r="158" spans="1:16" x14ac:dyDescent="0.35">
      <c r="A158" t="s">
        <v>3748</v>
      </c>
      <c r="B158" t="s">
        <v>4309</v>
      </c>
      <c r="D158" t="s">
        <v>4310</v>
      </c>
      <c r="E158">
        <v>2</v>
      </c>
      <c r="P158" t="s">
        <v>4759</v>
      </c>
    </row>
    <row r="159" spans="1:16" x14ac:dyDescent="0.35">
      <c r="A159" t="s">
        <v>3749</v>
      </c>
      <c r="B159" t="s">
        <v>4309</v>
      </c>
      <c r="D159" t="s">
        <v>4310</v>
      </c>
      <c r="E159">
        <v>2</v>
      </c>
      <c r="P159" t="s">
        <v>4760</v>
      </c>
    </row>
    <row r="160" spans="1:16" x14ac:dyDescent="0.35">
      <c r="A160" t="s">
        <v>3750</v>
      </c>
      <c r="B160" t="s">
        <v>4309</v>
      </c>
      <c r="D160" t="s">
        <v>4310</v>
      </c>
      <c r="E160">
        <v>2</v>
      </c>
      <c r="P160" t="s">
        <v>4672</v>
      </c>
    </row>
    <row r="161" spans="1:16" x14ac:dyDescent="0.35">
      <c r="A161" t="s">
        <v>3751</v>
      </c>
      <c r="B161" t="s">
        <v>4309</v>
      </c>
      <c r="D161" t="s">
        <v>4310</v>
      </c>
      <c r="E161">
        <v>2</v>
      </c>
      <c r="P161" t="s">
        <v>4673</v>
      </c>
    </row>
    <row r="162" spans="1:16" x14ac:dyDescent="0.35">
      <c r="A162" t="s">
        <v>3752</v>
      </c>
      <c r="B162" t="s">
        <v>4309</v>
      </c>
      <c r="D162" t="s">
        <v>4310</v>
      </c>
      <c r="E162">
        <v>2</v>
      </c>
      <c r="P162" t="s">
        <v>4674</v>
      </c>
    </row>
    <row r="163" spans="1:16" x14ac:dyDescent="0.35">
      <c r="A163" t="s">
        <v>3753</v>
      </c>
      <c r="B163" t="s">
        <v>4309</v>
      </c>
      <c r="D163" t="s">
        <v>4310</v>
      </c>
      <c r="E163">
        <v>2</v>
      </c>
      <c r="P163" t="s">
        <v>4675</v>
      </c>
    </row>
    <row r="164" spans="1:16" x14ac:dyDescent="0.35">
      <c r="A164" t="s">
        <v>3754</v>
      </c>
      <c r="B164" t="s">
        <v>4309</v>
      </c>
      <c r="D164" t="s">
        <v>4310</v>
      </c>
      <c r="E164">
        <v>2</v>
      </c>
      <c r="P164" t="s">
        <v>4676</v>
      </c>
    </row>
    <row r="165" spans="1:16" x14ac:dyDescent="0.35">
      <c r="A165" t="s">
        <v>3755</v>
      </c>
      <c r="B165" t="s">
        <v>4309</v>
      </c>
      <c r="D165" t="s">
        <v>4310</v>
      </c>
      <c r="E165">
        <v>2</v>
      </c>
      <c r="P165" t="s">
        <v>4677</v>
      </c>
    </row>
    <row r="166" spans="1:16" x14ac:dyDescent="0.35">
      <c r="A166" t="s">
        <v>3756</v>
      </c>
      <c r="B166" t="s">
        <v>4309</v>
      </c>
      <c r="D166" t="s">
        <v>4310</v>
      </c>
      <c r="E166">
        <v>2</v>
      </c>
      <c r="P166" t="s">
        <v>4678</v>
      </c>
    </row>
    <row r="167" spans="1:16" x14ac:dyDescent="0.35">
      <c r="A167" t="s">
        <v>3757</v>
      </c>
      <c r="B167" t="s">
        <v>4309</v>
      </c>
      <c r="D167" t="s">
        <v>4310</v>
      </c>
      <c r="E167">
        <v>2</v>
      </c>
      <c r="P167" t="s">
        <v>4679</v>
      </c>
    </row>
    <row r="168" spans="1:16" x14ac:dyDescent="0.35">
      <c r="A168" t="s">
        <v>3758</v>
      </c>
      <c r="B168" t="s">
        <v>4309</v>
      </c>
      <c r="D168" t="s">
        <v>4310</v>
      </c>
      <c r="E168">
        <v>2</v>
      </c>
      <c r="P168" t="s">
        <v>4680</v>
      </c>
    </row>
    <row r="169" spans="1:16" x14ac:dyDescent="0.35">
      <c r="A169" t="s">
        <v>3759</v>
      </c>
      <c r="B169" t="s">
        <v>4309</v>
      </c>
      <c r="D169" t="s">
        <v>4310</v>
      </c>
      <c r="E169">
        <v>2</v>
      </c>
      <c r="P169" t="s">
        <v>4681</v>
      </c>
    </row>
    <row r="170" spans="1:16" x14ac:dyDescent="0.35">
      <c r="P170" t="s">
        <v>4683</v>
      </c>
    </row>
    <row r="171" spans="1:16" x14ac:dyDescent="0.35">
      <c r="P171" t="s">
        <v>4684</v>
      </c>
    </row>
    <row r="172" spans="1:16" x14ac:dyDescent="0.35">
      <c r="P172" t="s">
        <v>4685</v>
      </c>
    </row>
    <row r="173" spans="1:16" x14ac:dyDescent="0.35">
      <c r="P173" t="s">
        <v>4686</v>
      </c>
    </row>
    <row r="174" spans="1:16" x14ac:dyDescent="0.35">
      <c r="P174" t="s">
        <v>4687</v>
      </c>
    </row>
    <row r="175" spans="1:16" x14ac:dyDescent="0.35">
      <c r="P175" t="s">
        <v>4688</v>
      </c>
    </row>
    <row r="176" spans="1:16" x14ac:dyDescent="0.35">
      <c r="P176" t="s">
        <v>4689</v>
      </c>
    </row>
    <row r="177" spans="16:16" x14ac:dyDescent="0.35">
      <c r="P177" t="s">
        <v>4690</v>
      </c>
    </row>
    <row r="178" spans="16:16" x14ac:dyDescent="0.35">
      <c r="P178" t="s">
        <v>4691</v>
      </c>
    </row>
    <row r="179" spans="16:16" x14ac:dyDescent="0.35">
      <c r="P179" t="s">
        <v>4692</v>
      </c>
    </row>
    <row r="180" spans="16:16" x14ac:dyDescent="0.35">
      <c r="P180" t="s">
        <v>4693</v>
      </c>
    </row>
    <row r="181" spans="16:16" x14ac:dyDescent="0.35">
      <c r="P181" t="s">
        <v>4694</v>
      </c>
    </row>
    <row r="182" spans="16:16" x14ac:dyDescent="0.35">
      <c r="P182" t="s">
        <v>4695</v>
      </c>
    </row>
    <row r="183" spans="16:16" x14ac:dyDescent="0.35">
      <c r="P183" t="s">
        <v>4696</v>
      </c>
    </row>
    <row r="184" spans="16:16" x14ac:dyDescent="0.35">
      <c r="P184" t="s">
        <v>4697</v>
      </c>
    </row>
    <row r="185" spans="16:16" x14ac:dyDescent="0.35">
      <c r="P185" t="s">
        <v>4698</v>
      </c>
    </row>
    <row r="186" spans="16:16" x14ac:dyDescent="0.35">
      <c r="P186" t="s">
        <v>4699</v>
      </c>
    </row>
    <row r="187" spans="16:16" x14ac:dyDescent="0.35">
      <c r="P187" t="s">
        <v>4700</v>
      </c>
    </row>
    <row r="188" spans="16:16" x14ac:dyDescent="0.35">
      <c r="P188" t="s">
        <v>4701</v>
      </c>
    </row>
    <row r="189" spans="16:16" x14ac:dyDescent="0.35">
      <c r="P189" t="s">
        <v>4702</v>
      </c>
    </row>
    <row r="190" spans="16:16" x14ac:dyDescent="0.35">
      <c r="P190" t="s">
        <v>4703</v>
      </c>
    </row>
    <row r="191" spans="16:16" x14ac:dyDescent="0.35">
      <c r="P191" t="s">
        <v>4704</v>
      </c>
    </row>
    <row r="192" spans="16:16" x14ac:dyDescent="0.35">
      <c r="P192" t="s">
        <v>4705</v>
      </c>
    </row>
    <row r="193" spans="16:16" x14ac:dyDescent="0.35">
      <c r="P193" t="s">
        <v>4706</v>
      </c>
    </row>
    <row r="194" spans="16:16" x14ac:dyDescent="0.35">
      <c r="P194" t="s">
        <v>4713</v>
      </c>
    </row>
    <row r="195" spans="16:16" x14ac:dyDescent="0.35">
      <c r="P195" t="s">
        <v>4714</v>
      </c>
    </row>
    <row r="196" spans="16:16" x14ac:dyDescent="0.35">
      <c r="P196" t="s">
        <v>4715</v>
      </c>
    </row>
    <row r="197" spans="16:16" x14ac:dyDescent="0.35">
      <c r="P197" t="s">
        <v>4716</v>
      </c>
    </row>
    <row r="198" spans="16:16" x14ac:dyDescent="0.35">
      <c r="P198" t="s">
        <v>4717</v>
      </c>
    </row>
    <row r="199" spans="16:16" x14ac:dyDescent="0.35">
      <c r="P199" t="s">
        <v>4718</v>
      </c>
    </row>
    <row r="200" spans="16:16" x14ac:dyDescent="0.35">
      <c r="P200" t="s">
        <v>4719</v>
      </c>
    </row>
    <row r="201" spans="16:16" x14ac:dyDescent="0.35">
      <c r="P201" t="s">
        <v>4720</v>
      </c>
    </row>
    <row r="202" spans="16:16" x14ac:dyDescent="0.35">
      <c r="P202" t="s">
        <v>4721</v>
      </c>
    </row>
    <row r="203" spans="16:16" x14ac:dyDescent="0.35">
      <c r="P203" t="s">
        <v>4804</v>
      </c>
    </row>
    <row r="204" spans="16:16" x14ac:dyDescent="0.35">
      <c r="P204" t="s">
        <v>4805</v>
      </c>
    </row>
    <row r="205" spans="16:16" x14ac:dyDescent="0.35">
      <c r="P205" t="s">
        <v>4806</v>
      </c>
    </row>
    <row r="206" spans="16:16" x14ac:dyDescent="0.35">
      <c r="P206" t="s">
        <v>4807</v>
      </c>
    </row>
    <row r="207" spans="16:16" x14ac:dyDescent="0.35">
      <c r="P207" t="s">
        <v>4808</v>
      </c>
    </row>
    <row r="208" spans="16:16" x14ac:dyDescent="0.35">
      <c r="P208" t="s">
        <v>4809</v>
      </c>
    </row>
    <row r="209" spans="16:16" x14ac:dyDescent="0.35">
      <c r="P209" t="s">
        <v>4666</v>
      </c>
    </row>
    <row r="210" spans="16:16" x14ac:dyDescent="0.35">
      <c r="P210" t="s">
        <v>4667</v>
      </c>
    </row>
    <row r="211" spans="16:16" x14ac:dyDescent="0.35">
      <c r="P211" t="s">
        <v>4668</v>
      </c>
    </row>
    <row r="212" spans="16:16" x14ac:dyDescent="0.35">
      <c r="P212" t="s">
        <v>4615</v>
      </c>
    </row>
    <row r="213" spans="16:16" x14ac:dyDescent="0.35">
      <c r="P213" t="s">
        <v>4616</v>
      </c>
    </row>
    <row r="214" spans="16:16" x14ac:dyDescent="0.35">
      <c r="P214" t="s">
        <v>4766</v>
      </c>
    </row>
    <row r="215" spans="16:16" x14ac:dyDescent="0.35">
      <c r="P215" t="s">
        <v>4767</v>
      </c>
    </row>
    <row r="216" spans="16:16" x14ac:dyDescent="0.35">
      <c r="P216" t="s">
        <v>4768</v>
      </c>
    </row>
    <row r="217" spans="16:16" x14ac:dyDescent="0.35">
      <c r="P217" t="s">
        <v>4769</v>
      </c>
    </row>
    <row r="218" spans="16:16" x14ac:dyDescent="0.35">
      <c r="P218" t="s">
        <v>5179</v>
      </c>
    </row>
    <row r="219" spans="16:16" x14ac:dyDescent="0.35">
      <c r="P219" t="s">
        <v>4647</v>
      </c>
    </row>
    <row r="220" spans="16:16" x14ac:dyDescent="0.35">
      <c r="P220" t="s">
        <v>4796</v>
      </c>
    </row>
    <row r="221" spans="16:16" x14ac:dyDescent="0.35">
      <c r="P221" t="s">
        <v>4797</v>
      </c>
    </row>
    <row r="222" spans="16:16" x14ac:dyDescent="0.35">
      <c r="P222" t="s">
        <v>4798</v>
      </c>
    </row>
    <row r="223" spans="16:16" x14ac:dyDescent="0.35">
      <c r="P223" t="s">
        <v>4799</v>
      </c>
    </row>
    <row r="224" spans="16:16" x14ac:dyDescent="0.35">
      <c r="P224" t="s">
        <v>4800</v>
      </c>
    </row>
    <row r="225" spans="16:16" x14ac:dyDescent="0.35">
      <c r="P225" t="s">
        <v>4801</v>
      </c>
    </row>
    <row r="226" spans="16:16" x14ac:dyDescent="0.35">
      <c r="P226" t="s">
        <v>4802</v>
      </c>
    </row>
    <row r="227" spans="16:16" x14ac:dyDescent="0.35">
      <c r="P227" t="s">
        <v>4803</v>
      </c>
    </row>
    <row r="228" spans="16:16" x14ac:dyDescent="0.35">
      <c r="P228" t="s">
        <v>5137</v>
      </c>
    </row>
    <row r="229" spans="16:16" x14ac:dyDescent="0.35">
      <c r="P229" t="s">
        <v>5138</v>
      </c>
    </row>
    <row r="230" spans="16:16" x14ac:dyDescent="0.35">
      <c r="P230" t="s">
        <v>5139</v>
      </c>
    </row>
    <row r="231" spans="16:16" x14ac:dyDescent="0.35">
      <c r="P231" t="s">
        <v>5140</v>
      </c>
    </row>
    <row r="232" spans="16:16" x14ac:dyDescent="0.35">
      <c r="P232" t="s">
        <v>5141</v>
      </c>
    </row>
    <row r="233" spans="16:16" x14ac:dyDescent="0.35">
      <c r="P233" t="s">
        <v>5142</v>
      </c>
    </row>
    <row r="234" spans="16:16" x14ac:dyDescent="0.35">
      <c r="P234" t="s">
        <v>5143</v>
      </c>
    </row>
    <row r="235" spans="16:16" x14ac:dyDescent="0.35">
      <c r="P235" t="s">
        <v>5144</v>
      </c>
    </row>
    <row r="236" spans="16:16" x14ac:dyDescent="0.35">
      <c r="P236" t="s">
        <v>5145</v>
      </c>
    </row>
    <row r="237" spans="16:16" x14ac:dyDescent="0.35">
      <c r="P237" t="s">
        <v>5146</v>
      </c>
    </row>
    <row r="238" spans="16:16" x14ac:dyDescent="0.35">
      <c r="P238" t="s">
        <v>5147</v>
      </c>
    </row>
    <row r="239" spans="16:16" x14ac:dyDescent="0.35">
      <c r="P239" t="s">
        <v>5148</v>
      </c>
    </row>
    <row r="240" spans="16:16" x14ac:dyDescent="0.35">
      <c r="P240" t="s">
        <v>5149</v>
      </c>
    </row>
    <row r="241" spans="16:16" x14ac:dyDescent="0.35">
      <c r="P241" t="s">
        <v>5150</v>
      </c>
    </row>
    <row r="242" spans="16:16" x14ac:dyDescent="0.35">
      <c r="P242" t="s">
        <v>5151</v>
      </c>
    </row>
    <row r="243" spans="16:16" x14ac:dyDescent="0.35">
      <c r="P243" t="s">
        <v>5152</v>
      </c>
    </row>
    <row r="244" spans="16:16" x14ac:dyDescent="0.35">
      <c r="P244" t="s">
        <v>5153</v>
      </c>
    </row>
    <row r="245" spans="16:16" x14ac:dyDescent="0.35">
      <c r="P245" t="s">
        <v>5154</v>
      </c>
    </row>
    <row r="246" spans="16:16" x14ac:dyDescent="0.35">
      <c r="P246" t="s">
        <v>5155</v>
      </c>
    </row>
    <row r="247" spans="16:16" x14ac:dyDescent="0.35">
      <c r="P247" t="s">
        <v>5156</v>
      </c>
    </row>
    <row r="248" spans="16:16" x14ac:dyDescent="0.35">
      <c r="P248" t="s">
        <v>5157</v>
      </c>
    </row>
    <row r="249" spans="16:16" x14ac:dyDescent="0.35">
      <c r="P249" t="s">
        <v>5158</v>
      </c>
    </row>
    <row r="250" spans="16:16" x14ac:dyDescent="0.35">
      <c r="P250" t="s">
        <v>5159</v>
      </c>
    </row>
    <row r="251" spans="16:16" x14ac:dyDescent="0.35">
      <c r="P251" t="s">
        <v>5160</v>
      </c>
    </row>
    <row r="252" spans="16:16" x14ac:dyDescent="0.35">
      <c r="P252" t="s">
        <v>5161</v>
      </c>
    </row>
    <row r="253" spans="16:16" x14ac:dyDescent="0.35">
      <c r="P253" t="s">
        <v>5162</v>
      </c>
    </row>
    <row r="254" spans="16:16" x14ac:dyDescent="0.35">
      <c r="P254" t="s">
        <v>5163</v>
      </c>
    </row>
    <row r="255" spans="16:16" x14ac:dyDescent="0.35">
      <c r="P255" t="s">
        <v>5164</v>
      </c>
    </row>
    <row r="256" spans="16:16" x14ac:dyDescent="0.35">
      <c r="P256" t="s">
        <v>5165</v>
      </c>
    </row>
    <row r="257" spans="16:16" x14ac:dyDescent="0.35">
      <c r="P257" t="s">
        <v>5166</v>
      </c>
    </row>
    <row r="258" spans="16:16" x14ac:dyDescent="0.35">
      <c r="P258" t="s">
        <v>5167</v>
      </c>
    </row>
    <row r="259" spans="16:16" x14ac:dyDescent="0.35">
      <c r="P259" t="s">
        <v>5168</v>
      </c>
    </row>
    <row r="260" spans="16:16" x14ac:dyDescent="0.35">
      <c r="P260" t="s">
        <v>5169</v>
      </c>
    </row>
    <row r="261" spans="16:16" x14ac:dyDescent="0.35">
      <c r="P261" t="s">
        <v>5170</v>
      </c>
    </row>
    <row r="262" spans="16:16" x14ac:dyDescent="0.35">
      <c r="P262" t="s">
        <v>5171</v>
      </c>
    </row>
    <row r="263" spans="16:16" x14ac:dyDescent="0.35">
      <c r="P263" t="s">
        <v>5172</v>
      </c>
    </row>
    <row r="264" spans="16:16" x14ac:dyDescent="0.35">
      <c r="P264" t="s">
        <v>5173</v>
      </c>
    </row>
    <row r="265" spans="16:16" x14ac:dyDescent="0.35">
      <c r="P265" t="s">
        <v>5092</v>
      </c>
    </row>
    <row r="266" spans="16:16" x14ac:dyDescent="0.35">
      <c r="P266" t="s">
        <v>5093</v>
      </c>
    </row>
    <row r="267" spans="16:16" x14ac:dyDescent="0.35">
      <c r="P267" t="s">
        <v>5094</v>
      </c>
    </row>
    <row r="268" spans="16:16" x14ac:dyDescent="0.35">
      <c r="P268" t="s">
        <v>5095</v>
      </c>
    </row>
    <row r="269" spans="16:16" x14ac:dyDescent="0.35">
      <c r="P269" t="s">
        <v>5096</v>
      </c>
    </row>
    <row r="270" spans="16:16" x14ac:dyDescent="0.35">
      <c r="P270" t="s">
        <v>5097</v>
      </c>
    </row>
    <row r="271" spans="16:16" x14ac:dyDescent="0.35">
      <c r="P271" t="s">
        <v>5098</v>
      </c>
    </row>
    <row r="272" spans="16:16" x14ac:dyDescent="0.35">
      <c r="P272" t="s">
        <v>5082</v>
      </c>
    </row>
    <row r="273" spans="16:16" x14ac:dyDescent="0.35">
      <c r="P273" t="s">
        <v>5083</v>
      </c>
    </row>
    <row r="274" spans="16:16" x14ac:dyDescent="0.35">
      <c r="P274" t="s">
        <v>5084</v>
      </c>
    </row>
    <row r="275" spans="16:16" x14ac:dyDescent="0.35">
      <c r="P275" t="s">
        <v>5085</v>
      </c>
    </row>
    <row r="276" spans="16:16" x14ac:dyDescent="0.35">
      <c r="P276" t="s">
        <v>5089</v>
      </c>
    </row>
    <row r="277" spans="16:16" x14ac:dyDescent="0.35">
      <c r="P277" t="s">
        <v>5090</v>
      </c>
    </row>
    <row r="278" spans="16:16" x14ac:dyDescent="0.35">
      <c r="P278" t="s">
        <v>5099</v>
      </c>
    </row>
    <row r="279" spans="16:16" x14ac:dyDescent="0.35">
      <c r="P279" t="s">
        <v>5100</v>
      </c>
    </row>
    <row r="280" spans="16:16" x14ac:dyDescent="0.35">
      <c r="P280" t="s">
        <v>5101</v>
      </c>
    </row>
    <row r="281" spans="16:16" x14ac:dyDescent="0.35">
      <c r="P281" t="s">
        <v>5102</v>
      </c>
    </row>
    <row r="282" spans="16:16" x14ac:dyDescent="0.35">
      <c r="P282" t="s">
        <v>5103</v>
      </c>
    </row>
    <row r="283" spans="16:16" x14ac:dyDescent="0.35">
      <c r="P283" t="s">
        <v>5104</v>
      </c>
    </row>
    <row r="284" spans="16:16" x14ac:dyDescent="0.35">
      <c r="P284" t="s">
        <v>5105</v>
      </c>
    </row>
    <row r="285" spans="16:16" x14ac:dyDescent="0.35">
      <c r="P285" t="s">
        <v>5106</v>
      </c>
    </row>
    <row r="286" spans="16:16" x14ac:dyDescent="0.35">
      <c r="P286" t="s">
        <v>5107</v>
      </c>
    </row>
    <row r="287" spans="16:16" x14ac:dyDescent="0.35">
      <c r="P287" t="s">
        <v>5108</v>
      </c>
    </row>
    <row r="288" spans="16:16" x14ac:dyDescent="0.35">
      <c r="P288" t="s">
        <v>5109</v>
      </c>
    </row>
    <row r="289" spans="16:16" x14ac:dyDescent="0.35">
      <c r="P289" t="s">
        <v>5119</v>
      </c>
    </row>
    <row r="290" spans="16:16" x14ac:dyDescent="0.35">
      <c r="P290" t="s">
        <v>5120</v>
      </c>
    </row>
    <row r="291" spans="16:16" x14ac:dyDescent="0.35">
      <c r="P291" t="s">
        <v>5121</v>
      </c>
    </row>
    <row r="292" spans="16:16" x14ac:dyDescent="0.35">
      <c r="P292" t="s">
        <v>5079</v>
      </c>
    </row>
    <row r="342" spans="6:8" x14ac:dyDescent="0.35">
      <c r="F342" s="62"/>
      <c r="G342" s="62"/>
      <c r="H342" s="62"/>
    </row>
    <row r="343" spans="6:8" x14ac:dyDescent="0.35">
      <c r="F343" s="62"/>
      <c r="G343" s="62"/>
      <c r="H343" s="62"/>
    </row>
    <row r="344" spans="6:8" x14ac:dyDescent="0.35">
      <c r="F344" s="62"/>
      <c r="G344" s="62"/>
      <c r="H344" s="62"/>
    </row>
    <row r="345" spans="6:8" x14ac:dyDescent="0.35">
      <c r="F345" s="62"/>
      <c r="G345" s="62"/>
      <c r="H345" s="62"/>
    </row>
    <row r="346" spans="6:8" x14ac:dyDescent="0.35">
      <c r="F346" s="62"/>
      <c r="G346" s="62"/>
      <c r="H346" s="62"/>
    </row>
    <row r="347" spans="6:8" x14ac:dyDescent="0.35">
      <c r="G347" s="62"/>
    </row>
    <row r="349" spans="6:8" x14ac:dyDescent="0.35">
      <c r="F349" s="62"/>
      <c r="G349" s="62"/>
      <c r="H349" s="62"/>
    </row>
    <row r="361" spans="6:8" x14ac:dyDescent="0.35">
      <c r="F361" s="62"/>
      <c r="G361" s="62"/>
      <c r="H361" s="62"/>
    </row>
    <row r="364" spans="6:8" x14ac:dyDescent="0.35">
      <c r="F364" s="62"/>
      <c r="G364" s="62"/>
      <c r="H364" s="62"/>
    </row>
    <row r="365" spans="6:8" x14ac:dyDescent="0.35">
      <c r="F365" s="62"/>
      <c r="G365" s="62"/>
      <c r="H365" s="62"/>
    </row>
    <row r="366" spans="6:8" x14ac:dyDescent="0.35">
      <c r="F366" s="62"/>
      <c r="G366" s="62"/>
    </row>
    <row r="367" spans="6:8" x14ac:dyDescent="0.35">
      <c r="F367" s="62"/>
      <c r="G367" s="62"/>
    </row>
    <row r="368" spans="6:8" x14ac:dyDescent="0.35">
      <c r="F368" s="62"/>
      <c r="G368" s="62"/>
      <c r="H368" s="62"/>
    </row>
    <row r="382" spans="6:8" x14ac:dyDescent="0.35">
      <c r="F382" s="62"/>
      <c r="G382" s="62"/>
      <c r="H382" s="62"/>
    </row>
    <row r="386" spans="6:8" x14ac:dyDescent="0.35">
      <c r="G386" s="62"/>
    </row>
    <row r="390" spans="6:8" x14ac:dyDescent="0.35">
      <c r="F390" s="62"/>
      <c r="G390" s="62"/>
      <c r="H390" s="62"/>
    </row>
    <row r="394" spans="6:8" x14ac:dyDescent="0.35">
      <c r="F394" s="62"/>
      <c r="G394" s="62"/>
      <c r="H394" s="62"/>
    </row>
    <row r="395" spans="6:8" x14ac:dyDescent="0.35">
      <c r="F395" s="62"/>
      <c r="G395" s="62"/>
      <c r="H395" s="62"/>
    </row>
    <row r="397" spans="6:8" x14ac:dyDescent="0.35">
      <c r="F397" s="62"/>
      <c r="G397" s="62"/>
      <c r="H397" s="62"/>
    </row>
    <row r="398" spans="6:8" x14ac:dyDescent="0.35">
      <c r="F398" s="62"/>
      <c r="G398" s="62"/>
      <c r="H398" s="62"/>
    </row>
    <row r="399" spans="6:8" x14ac:dyDescent="0.35">
      <c r="F399" s="62"/>
      <c r="G399" s="62"/>
      <c r="H399" s="62"/>
    </row>
    <row r="401" spans="7:7" x14ac:dyDescent="0.35">
      <c r="G401" s="62"/>
    </row>
    <row r="425" spans="6:8" x14ac:dyDescent="0.35">
      <c r="F425" s="62"/>
      <c r="G425" s="62"/>
      <c r="H425" s="62"/>
    </row>
    <row r="426" spans="6:8" x14ac:dyDescent="0.35">
      <c r="F426" s="62"/>
      <c r="G426" s="62"/>
      <c r="H426" s="62"/>
    </row>
    <row r="427" spans="6:8" x14ac:dyDescent="0.35">
      <c r="F427" s="62"/>
      <c r="G427" s="62"/>
      <c r="H427" s="62"/>
    </row>
    <row r="428" spans="6:8" x14ac:dyDescent="0.35">
      <c r="F428" s="62"/>
      <c r="G428" s="62"/>
      <c r="H428" s="62"/>
    </row>
    <row r="453" spans="6:8" x14ac:dyDescent="0.35">
      <c r="F453" s="62"/>
      <c r="G453" s="62"/>
      <c r="H453" s="62"/>
    </row>
    <row r="454" spans="6:8" x14ac:dyDescent="0.35">
      <c r="F454" s="62"/>
      <c r="G454" s="62"/>
      <c r="H454" s="62"/>
    </row>
    <row r="455" spans="6:8" x14ac:dyDescent="0.35">
      <c r="F455" s="62"/>
      <c r="G455" s="62"/>
      <c r="H455" s="62"/>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179"/>
  <sheetViews>
    <sheetView workbookViewId="0">
      <selection activeCell="B53" sqref="B53"/>
    </sheetView>
  </sheetViews>
  <sheetFormatPr defaultRowHeight="14.5" x14ac:dyDescent="0.35"/>
  <cols>
    <col min="1" max="1" width="15.453125" bestFit="1" customWidth="1"/>
    <col min="2" max="2" width="244.1796875" bestFit="1" customWidth="1"/>
  </cols>
  <sheetData>
    <row r="1" spans="1:2" x14ac:dyDescent="0.35">
      <c r="A1" t="s">
        <v>3173</v>
      </c>
    </row>
    <row r="2" spans="1:2" x14ac:dyDescent="0.35">
      <c r="A2" t="s">
        <v>421</v>
      </c>
      <c r="B2" t="s">
        <v>3475</v>
      </c>
    </row>
    <row r="3" spans="1:2" x14ac:dyDescent="0.35">
      <c r="A3" t="s">
        <v>423</v>
      </c>
      <c r="B3" t="s">
        <v>3476</v>
      </c>
    </row>
    <row r="4" spans="1:2" x14ac:dyDescent="0.35">
      <c r="A4" t="s">
        <v>2131</v>
      </c>
      <c r="B4" t="s">
        <v>3476</v>
      </c>
    </row>
    <row r="5" spans="1:2" x14ac:dyDescent="0.35">
      <c r="A5" t="s">
        <v>2132</v>
      </c>
      <c r="B5" t="s">
        <v>3476</v>
      </c>
    </row>
    <row r="6" spans="1:2" x14ac:dyDescent="0.35">
      <c r="A6" t="s">
        <v>424</v>
      </c>
      <c r="B6" t="s">
        <v>3477</v>
      </c>
    </row>
    <row r="7" spans="1:2" x14ac:dyDescent="0.35">
      <c r="A7" t="s">
        <v>3190</v>
      </c>
    </row>
    <row r="8" spans="1:2" x14ac:dyDescent="0.35">
      <c r="A8" t="s">
        <v>3478</v>
      </c>
      <c r="B8" t="s">
        <v>3479</v>
      </c>
    </row>
    <row r="9" spans="1:2" x14ac:dyDescent="0.35">
      <c r="A9" t="s">
        <v>3480</v>
      </c>
      <c r="B9" t="s">
        <v>3481</v>
      </c>
    </row>
    <row r="10" spans="1:2" x14ac:dyDescent="0.35">
      <c r="A10" t="s">
        <v>3482</v>
      </c>
      <c r="B10" t="s">
        <v>3483</v>
      </c>
    </row>
    <row r="11" spans="1:2" x14ac:dyDescent="0.35">
      <c r="A11" t="s">
        <v>3484</v>
      </c>
      <c r="B11" t="s">
        <v>3485</v>
      </c>
    </row>
    <row r="12" spans="1:2" x14ac:dyDescent="0.35">
      <c r="A12" t="s">
        <v>3486</v>
      </c>
      <c r="B12" t="s">
        <v>3487</v>
      </c>
    </row>
    <row r="13" spans="1:2" x14ac:dyDescent="0.35">
      <c r="A13" t="s">
        <v>3488</v>
      </c>
      <c r="B13" t="s">
        <v>3489</v>
      </c>
    </row>
    <row r="14" spans="1:2" x14ac:dyDescent="0.35">
      <c r="A14" t="s">
        <v>3490</v>
      </c>
      <c r="B14" t="s">
        <v>3491</v>
      </c>
    </row>
    <row r="15" spans="1:2" x14ac:dyDescent="0.35">
      <c r="A15" t="s">
        <v>3492</v>
      </c>
      <c r="B15" t="s">
        <v>3493</v>
      </c>
    </row>
    <row r="16" spans="1:2" x14ac:dyDescent="0.35">
      <c r="A16" t="s">
        <v>3494</v>
      </c>
      <c r="B16" t="s">
        <v>3495</v>
      </c>
    </row>
    <row r="17" spans="1:2" x14ac:dyDescent="0.35">
      <c r="A17" t="s">
        <v>3496</v>
      </c>
      <c r="B17" t="s">
        <v>3497</v>
      </c>
    </row>
    <row r="18" spans="1:2" x14ac:dyDescent="0.35">
      <c r="A18" t="s">
        <v>3498</v>
      </c>
      <c r="B18" t="s">
        <v>3499</v>
      </c>
    </row>
    <row r="19" spans="1:2" x14ac:dyDescent="0.35">
      <c r="A19" t="s">
        <v>3500</v>
      </c>
      <c r="B19" t="s">
        <v>3501</v>
      </c>
    </row>
    <row r="20" spans="1:2" x14ac:dyDescent="0.35">
      <c r="A20" t="s">
        <v>3502</v>
      </c>
      <c r="B20" t="s">
        <v>3503</v>
      </c>
    </row>
    <row r="21" spans="1:2" x14ac:dyDescent="0.35">
      <c r="A21" t="s">
        <v>3504</v>
      </c>
      <c r="B21" t="s">
        <v>3505</v>
      </c>
    </row>
    <row r="22" spans="1:2" x14ac:dyDescent="0.35">
      <c r="A22" t="s">
        <v>3506</v>
      </c>
      <c r="B22" t="s">
        <v>3507</v>
      </c>
    </row>
    <row r="23" spans="1:2" x14ac:dyDescent="0.35">
      <c r="A23" t="s">
        <v>3508</v>
      </c>
      <c r="B23" t="s">
        <v>3509</v>
      </c>
    </row>
    <row r="24" spans="1:2" x14ac:dyDescent="0.35">
      <c r="A24" t="s">
        <v>3510</v>
      </c>
      <c r="B24" t="s">
        <v>3511</v>
      </c>
    </row>
    <row r="25" spans="1:2" x14ac:dyDescent="0.35">
      <c r="A25" t="s">
        <v>3512</v>
      </c>
      <c r="B25" t="s">
        <v>3513</v>
      </c>
    </row>
    <row r="26" spans="1:2" x14ac:dyDescent="0.35">
      <c r="A26" t="s">
        <v>3227</v>
      </c>
    </row>
    <row r="27" spans="1:2" x14ac:dyDescent="0.35">
      <c r="A27" t="s">
        <v>3514</v>
      </c>
      <c r="B27" t="s">
        <v>3515</v>
      </c>
    </row>
    <row r="28" spans="1:2" x14ac:dyDescent="0.35">
      <c r="A28" t="s">
        <v>3516</v>
      </c>
      <c r="B28" t="s">
        <v>3517</v>
      </c>
    </row>
    <row r="29" spans="1:2" x14ac:dyDescent="0.35">
      <c r="A29" t="s">
        <v>3518</v>
      </c>
      <c r="B29" t="s">
        <v>3519</v>
      </c>
    </row>
    <row r="30" spans="1:2" x14ac:dyDescent="0.35">
      <c r="A30" t="s">
        <v>3520</v>
      </c>
      <c r="B30" t="s">
        <v>3521</v>
      </c>
    </row>
    <row r="31" spans="1:2" x14ac:dyDescent="0.35">
      <c r="A31" t="s">
        <v>3522</v>
      </c>
      <c r="B31" t="s">
        <v>3523</v>
      </c>
    </row>
    <row r="32" spans="1:2" x14ac:dyDescent="0.35">
      <c r="A32" t="s">
        <v>3524</v>
      </c>
      <c r="B32" t="s">
        <v>3525</v>
      </c>
    </row>
    <row r="33" spans="1:2" x14ac:dyDescent="0.35">
      <c r="A33" t="s">
        <v>3526</v>
      </c>
      <c r="B33" t="s">
        <v>3527</v>
      </c>
    </row>
    <row r="34" spans="1:2" x14ac:dyDescent="0.35">
      <c r="A34" t="s">
        <v>3528</v>
      </c>
      <c r="B34" t="s">
        <v>3529</v>
      </c>
    </row>
    <row r="35" spans="1:2" x14ac:dyDescent="0.35">
      <c r="A35" t="s">
        <v>3530</v>
      </c>
      <c r="B35" t="s">
        <v>3531</v>
      </c>
    </row>
    <row r="36" spans="1:2" x14ac:dyDescent="0.35">
      <c r="A36" t="s">
        <v>3532</v>
      </c>
      <c r="B36" t="s">
        <v>3533</v>
      </c>
    </row>
    <row r="37" spans="1:2" x14ac:dyDescent="0.35">
      <c r="A37" t="s">
        <v>3534</v>
      </c>
      <c r="B37" t="s">
        <v>3535</v>
      </c>
    </row>
    <row r="38" spans="1:2" x14ac:dyDescent="0.35">
      <c r="A38" t="s">
        <v>3536</v>
      </c>
      <c r="B38" t="s">
        <v>3537</v>
      </c>
    </row>
    <row r="39" spans="1:2" x14ac:dyDescent="0.35">
      <c r="A39" t="s">
        <v>3538</v>
      </c>
      <c r="B39" t="s">
        <v>3539</v>
      </c>
    </row>
    <row r="40" spans="1:2" x14ac:dyDescent="0.35">
      <c r="A40" t="s">
        <v>3540</v>
      </c>
      <c r="B40" t="s">
        <v>3541</v>
      </c>
    </row>
    <row r="41" spans="1:2" x14ac:dyDescent="0.35">
      <c r="A41" t="s">
        <v>3542</v>
      </c>
      <c r="B41" t="s">
        <v>3543</v>
      </c>
    </row>
    <row r="42" spans="1:2" x14ac:dyDescent="0.35">
      <c r="A42" t="s">
        <v>3544</v>
      </c>
      <c r="B42" t="s">
        <v>3545</v>
      </c>
    </row>
    <row r="43" spans="1:2" x14ac:dyDescent="0.35">
      <c r="A43" t="s">
        <v>3546</v>
      </c>
      <c r="B43" t="s">
        <v>3547</v>
      </c>
    </row>
    <row r="44" spans="1:2" x14ac:dyDescent="0.35">
      <c r="A44" t="s">
        <v>3548</v>
      </c>
      <c r="B44" t="s">
        <v>3549</v>
      </c>
    </row>
    <row r="45" spans="1:2" x14ac:dyDescent="0.35">
      <c r="A45" t="s">
        <v>3550</v>
      </c>
      <c r="B45" t="s">
        <v>3551</v>
      </c>
    </row>
    <row r="46" spans="1:2" x14ac:dyDescent="0.35">
      <c r="A46" t="s">
        <v>3552</v>
      </c>
      <c r="B46" t="s">
        <v>3553</v>
      </c>
    </row>
    <row r="47" spans="1:2" x14ac:dyDescent="0.35">
      <c r="A47" t="s">
        <v>3554</v>
      </c>
      <c r="B47" t="s">
        <v>3555</v>
      </c>
    </row>
    <row r="48" spans="1:2" x14ac:dyDescent="0.35">
      <c r="A48" t="s">
        <v>3556</v>
      </c>
      <c r="B48" t="s">
        <v>3557</v>
      </c>
    </row>
    <row r="49" spans="1:2" x14ac:dyDescent="0.35">
      <c r="A49" t="s">
        <v>3558</v>
      </c>
      <c r="B49" t="s">
        <v>3559</v>
      </c>
    </row>
    <row r="50" spans="1:2" x14ac:dyDescent="0.35">
      <c r="A50" t="s">
        <v>3560</v>
      </c>
      <c r="B50" t="s">
        <v>3561</v>
      </c>
    </row>
    <row r="51" spans="1:2" x14ac:dyDescent="0.35">
      <c r="A51" t="s">
        <v>3562</v>
      </c>
      <c r="B51" t="s">
        <v>3563</v>
      </c>
    </row>
    <row r="52" spans="1:2" x14ac:dyDescent="0.35">
      <c r="A52" t="s">
        <v>3282</v>
      </c>
    </row>
    <row r="53" spans="1:2" x14ac:dyDescent="0.35">
      <c r="A53" t="s">
        <v>3564</v>
      </c>
      <c r="B53" t="s">
        <v>3565</v>
      </c>
    </row>
    <row r="54" spans="1:2" x14ac:dyDescent="0.35">
      <c r="A54" t="s">
        <v>3566</v>
      </c>
      <c r="B54" t="s">
        <v>3567</v>
      </c>
    </row>
    <row r="55" spans="1:2" x14ac:dyDescent="0.35">
      <c r="A55" t="s">
        <v>3568</v>
      </c>
      <c r="B55" t="s">
        <v>3569</v>
      </c>
    </row>
    <row r="56" spans="1:2" x14ac:dyDescent="0.35">
      <c r="A56" t="s">
        <v>3570</v>
      </c>
      <c r="B56" t="s">
        <v>3571</v>
      </c>
    </row>
    <row r="57" spans="1:2" x14ac:dyDescent="0.35">
      <c r="A57" t="s">
        <v>3572</v>
      </c>
      <c r="B57" t="s">
        <v>2133</v>
      </c>
    </row>
    <row r="58" spans="1:2" x14ac:dyDescent="0.35">
      <c r="A58" t="s">
        <v>3573</v>
      </c>
      <c r="B58" t="s">
        <v>3574</v>
      </c>
    </row>
    <row r="59" spans="1:2" x14ac:dyDescent="0.35">
      <c r="A59" t="s">
        <v>3575</v>
      </c>
      <c r="B59" t="s">
        <v>3576</v>
      </c>
    </row>
    <row r="60" spans="1:2" x14ac:dyDescent="0.35">
      <c r="A60" t="s">
        <v>3577</v>
      </c>
      <c r="B60" t="s">
        <v>3578</v>
      </c>
    </row>
    <row r="61" spans="1:2" x14ac:dyDescent="0.35">
      <c r="A61" t="s">
        <v>3299</v>
      </c>
    </row>
    <row r="62" spans="1:2" x14ac:dyDescent="0.35">
      <c r="A62" t="s">
        <v>3579</v>
      </c>
      <c r="B62" t="s">
        <v>3580</v>
      </c>
    </row>
    <row r="63" spans="1:2" x14ac:dyDescent="0.35">
      <c r="A63" t="s">
        <v>3581</v>
      </c>
      <c r="B63" t="s">
        <v>3582</v>
      </c>
    </row>
    <row r="64" spans="1:2" x14ac:dyDescent="0.35">
      <c r="A64" t="s">
        <v>3583</v>
      </c>
      <c r="B64" t="s">
        <v>3584</v>
      </c>
    </row>
    <row r="65" spans="1:2" x14ac:dyDescent="0.35">
      <c r="A65" t="s">
        <v>3585</v>
      </c>
      <c r="B65" t="s">
        <v>3586</v>
      </c>
    </row>
    <row r="66" spans="1:2" x14ac:dyDescent="0.35">
      <c r="A66" t="s">
        <v>3587</v>
      </c>
      <c r="B66" t="s">
        <v>3588</v>
      </c>
    </row>
    <row r="67" spans="1:2" x14ac:dyDescent="0.35">
      <c r="A67" t="s">
        <v>3589</v>
      </c>
      <c r="B67" t="s">
        <v>3590</v>
      </c>
    </row>
    <row r="68" spans="1:2" x14ac:dyDescent="0.35">
      <c r="A68" t="s">
        <v>3591</v>
      </c>
      <c r="B68" t="s">
        <v>3592</v>
      </c>
    </row>
    <row r="69" spans="1:2" x14ac:dyDescent="0.35">
      <c r="A69" t="s">
        <v>3593</v>
      </c>
      <c r="B69" t="s">
        <v>3594</v>
      </c>
    </row>
    <row r="70" spans="1:2" x14ac:dyDescent="0.35">
      <c r="A70" t="s">
        <v>3595</v>
      </c>
      <c r="B70" t="s">
        <v>3596</v>
      </c>
    </row>
    <row r="71" spans="1:2" x14ac:dyDescent="0.35">
      <c r="A71" t="s">
        <v>3597</v>
      </c>
      <c r="B71" t="s">
        <v>3598</v>
      </c>
    </row>
    <row r="72" spans="1:2" x14ac:dyDescent="0.35">
      <c r="A72" t="s">
        <v>3599</v>
      </c>
      <c r="B72" t="s">
        <v>3600</v>
      </c>
    </row>
    <row r="73" spans="1:2" x14ac:dyDescent="0.35">
      <c r="A73" t="s">
        <v>3601</v>
      </c>
      <c r="B73" t="s">
        <v>3602</v>
      </c>
    </row>
    <row r="74" spans="1:2" x14ac:dyDescent="0.35">
      <c r="A74" t="s">
        <v>3324</v>
      </c>
    </row>
    <row r="75" spans="1:2" x14ac:dyDescent="0.35">
      <c r="A75" t="s">
        <v>3603</v>
      </c>
      <c r="B75" t="s">
        <v>3604</v>
      </c>
    </row>
    <row r="76" spans="1:2" x14ac:dyDescent="0.35">
      <c r="A76" t="s">
        <v>3605</v>
      </c>
      <c r="B76" t="s">
        <v>3606</v>
      </c>
    </row>
    <row r="77" spans="1:2" x14ac:dyDescent="0.35">
      <c r="A77" t="s">
        <v>3607</v>
      </c>
      <c r="B77" t="s">
        <v>3608</v>
      </c>
    </row>
    <row r="78" spans="1:2" x14ac:dyDescent="0.35">
      <c r="A78" t="s">
        <v>3609</v>
      </c>
      <c r="B78" t="s">
        <v>3610</v>
      </c>
    </row>
    <row r="79" spans="1:2" x14ac:dyDescent="0.35">
      <c r="A79" t="s">
        <v>3611</v>
      </c>
      <c r="B79" t="s">
        <v>3612</v>
      </c>
    </row>
    <row r="80" spans="1:2" x14ac:dyDescent="0.35">
      <c r="A80" t="s">
        <v>3613</v>
      </c>
      <c r="B80" t="s">
        <v>3614</v>
      </c>
    </row>
    <row r="81" spans="1:2" x14ac:dyDescent="0.35">
      <c r="A81" t="s">
        <v>3615</v>
      </c>
      <c r="B81" t="s">
        <v>3616</v>
      </c>
    </row>
    <row r="82" spans="1:2" x14ac:dyDescent="0.35">
      <c r="A82" t="s">
        <v>3617</v>
      </c>
      <c r="B82" t="s">
        <v>3618</v>
      </c>
    </row>
    <row r="83" spans="1:2" x14ac:dyDescent="0.35">
      <c r="A83" t="s">
        <v>3619</v>
      </c>
      <c r="B83" t="s">
        <v>3620</v>
      </c>
    </row>
    <row r="84" spans="1:2" x14ac:dyDescent="0.35">
      <c r="A84" t="s">
        <v>3342</v>
      </c>
    </row>
    <row r="85" spans="1:2" x14ac:dyDescent="0.35">
      <c r="A85" t="s">
        <v>3621</v>
      </c>
      <c r="B85" t="s">
        <v>3622</v>
      </c>
    </row>
    <row r="86" spans="1:2" x14ac:dyDescent="0.35">
      <c r="A86" t="s">
        <v>3623</v>
      </c>
      <c r="B86" t="s">
        <v>3624</v>
      </c>
    </row>
    <row r="87" spans="1:2" x14ac:dyDescent="0.35">
      <c r="A87" t="s">
        <v>3347</v>
      </c>
    </row>
    <row r="88" spans="1:2" x14ac:dyDescent="0.35">
      <c r="A88" t="s">
        <v>3625</v>
      </c>
      <c r="B88" t="s">
        <v>3626</v>
      </c>
    </row>
    <row r="89" spans="1:2" x14ac:dyDescent="0.35">
      <c r="A89" t="s">
        <v>3627</v>
      </c>
      <c r="B89" t="s">
        <v>3628</v>
      </c>
    </row>
    <row r="90" spans="1:2" x14ac:dyDescent="0.35">
      <c r="A90" t="s">
        <v>3352</v>
      </c>
    </row>
    <row r="91" spans="1:2" x14ac:dyDescent="0.35">
      <c r="A91" t="s">
        <v>3629</v>
      </c>
      <c r="B91" t="s">
        <v>3630</v>
      </c>
    </row>
    <row r="92" spans="1:2" x14ac:dyDescent="0.35">
      <c r="A92" t="s">
        <v>3631</v>
      </c>
      <c r="B92" t="s">
        <v>3632</v>
      </c>
    </row>
    <row r="93" spans="1:2" x14ac:dyDescent="0.35">
      <c r="A93" t="s">
        <v>3357</v>
      </c>
    </row>
    <row r="94" spans="1:2" x14ac:dyDescent="0.35">
      <c r="A94" t="s">
        <v>3633</v>
      </c>
      <c r="B94" t="s">
        <v>3634</v>
      </c>
    </row>
    <row r="95" spans="1:2" x14ac:dyDescent="0.35">
      <c r="A95" t="s">
        <v>3635</v>
      </c>
      <c r="B95" t="s">
        <v>3636</v>
      </c>
    </row>
    <row r="96" spans="1:2" x14ac:dyDescent="0.35">
      <c r="A96" t="s">
        <v>3362</v>
      </c>
    </row>
    <row r="97" spans="1:2" x14ac:dyDescent="0.35">
      <c r="A97" t="s">
        <v>3637</v>
      </c>
      <c r="B97" t="s">
        <v>3638</v>
      </c>
    </row>
    <row r="98" spans="1:2" x14ac:dyDescent="0.35">
      <c r="A98" t="s">
        <v>3639</v>
      </c>
      <c r="B98" t="s">
        <v>3640</v>
      </c>
    </row>
    <row r="99" spans="1:2" x14ac:dyDescent="0.35">
      <c r="A99" t="s">
        <v>3641</v>
      </c>
      <c r="B99" t="s">
        <v>3642</v>
      </c>
    </row>
    <row r="100" spans="1:2" x14ac:dyDescent="0.35">
      <c r="A100" t="s">
        <v>3643</v>
      </c>
      <c r="B100" t="s">
        <v>3644</v>
      </c>
    </row>
    <row r="101" spans="1:2" x14ac:dyDescent="0.35">
      <c r="A101" t="s">
        <v>3645</v>
      </c>
      <c r="B101" t="s">
        <v>3646</v>
      </c>
    </row>
    <row r="102" spans="1:2" x14ac:dyDescent="0.35">
      <c r="A102" t="s">
        <v>3647</v>
      </c>
      <c r="B102" t="s">
        <v>3648</v>
      </c>
    </row>
    <row r="103" spans="1:2" x14ac:dyDescent="0.35">
      <c r="A103" t="s">
        <v>3649</v>
      </c>
      <c r="B103" t="s">
        <v>3650</v>
      </c>
    </row>
    <row r="104" spans="1:2" x14ac:dyDescent="0.35">
      <c r="A104" t="s">
        <v>3651</v>
      </c>
      <c r="B104" t="s">
        <v>3652</v>
      </c>
    </row>
    <row r="105" spans="1:2" x14ac:dyDescent="0.35">
      <c r="A105" t="s">
        <v>3379</v>
      </c>
    </row>
    <row r="106" spans="1:2" x14ac:dyDescent="0.35">
      <c r="A106" t="s">
        <v>3653</v>
      </c>
      <c r="B106" t="s">
        <v>3654</v>
      </c>
    </row>
    <row r="107" spans="1:2" x14ac:dyDescent="0.35">
      <c r="A107" t="s">
        <v>3655</v>
      </c>
      <c r="B107" t="s">
        <v>3656</v>
      </c>
    </row>
    <row r="108" spans="1:2" x14ac:dyDescent="0.35">
      <c r="A108" t="s">
        <v>3657</v>
      </c>
      <c r="B108" t="s">
        <v>3658</v>
      </c>
    </row>
    <row r="109" spans="1:2" x14ac:dyDescent="0.35">
      <c r="A109" t="s">
        <v>3659</v>
      </c>
      <c r="B109" t="s">
        <v>3660</v>
      </c>
    </row>
    <row r="110" spans="1:2" x14ac:dyDescent="0.35">
      <c r="A110" t="s">
        <v>3661</v>
      </c>
      <c r="B110" t="s">
        <v>3662</v>
      </c>
    </row>
    <row r="111" spans="1:2" x14ac:dyDescent="0.35">
      <c r="A111" t="s">
        <v>3663</v>
      </c>
      <c r="B111" t="s">
        <v>3664</v>
      </c>
    </row>
    <row r="112" spans="1:2" x14ac:dyDescent="0.35">
      <c r="A112" t="s">
        <v>3665</v>
      </c>
      <c r="B112" t="s">
        <v>3666</v>
      </c>
    </row>
    <row r="113" spans="1:2" x14ac:dyDescent="0.35">
      <c r="A113" t="s">
        <v>3667</v>
      </c>
      <c r="B113" t="s">
        <v>3668</v>
      </c>
    </row>
    <row r="114" spans="1:2" x14ac:dyDescent="0.35">
      <c r="A114" t="s">
        <v>3669</v>
      </c>
      <c r="B114" t="s">
        <v>3670</v>
      </c>
    </row>
    <row r="115" spans="1:2" x14ac:dyDescent="0.35">
      <c r="A115" t="s">
        <v>3671</v>
      </c>
      <c r="B115" t="s">
        <v>3672</v>
      </c>
    </row>
    <row r="116" spans="1:2" x14ac:dyDescent="0.35">
      <c r="A116" t="s">
        <v>3673</v>
      </c>
      <c r="B116" t="s">
        <v>3674</v>
      </c>
    </row>
    <row r="117" spans="1:2" x14ac:dyDescent="0.35">
      <c r="A117" t="s">
        <v>3675</v>
      </c>
      <c r="B117" t="s">
        <v>3676</v>
      </c>
    </row>
    <row r="118" spans="1:2" x14ac:dyDescent="0.35">
      <c r="A118" t="s">
        <v>3677</v>
      </c>
      <c r="B118" t="s">
        <v>3678</v>
      </c>
    </row>
    <row r="119" spans="1:2" x14ac:dyDescent="0.35">
      <c r="A119" t="s">
        <v>3679</v>
      </c>
      <c r="B119" t="s">
        <v>3680</v>
      </c>
    </row>
    <row r="120" spans="1:2" x14ac:dyDescent="0.35">
      <c r="A120" t="s">
        <v>3681</v>
      </c>
      <c r="B120" t="s">
        <v>3682</v>
      </c>
    </row>
    <row r="121" spans="1:2" x14ac:dyDescent="0.35">
      <c r="A121" t="s">
        <v>3683</v>
      </c>
      <c r="B121" t="s">
        <v>3684</v>
      </c>
    </row>
    <row r="122" spans="1:2" x14ac:dyDescent="0.35">
      <c r="A122" t="s">
        <v>3685</v>
      </c>
      <c r="B122" t="s">
        <v>3686</v>
      </c>
    </row>
    <row r="123" spans="1:2" x14ac:dyDescent="0.35">
      <c r="A123" t="s">
        <v>3687</v>
      </c>
      <c r="B123" t="s">
        <v>3688</v>
      </c>
    </row>
    <row r="124" spans="1:2" x14ac:dyDescent="0.35">
      <c r="A124" t="s">
        <v>3689</v>
      </c>
      <c r="B124" t="s">
        <v>3690</v>
      </c>
    </row>
    <row r="125" spans="1:2" x14ac:dyDescent="0.35">
      <c r="A125" t="s">
        <v>3691</v>
      </c>
      <c r="B125" t="s">
        <v>3692</v>
      </c>
    </row>
    <row r="126" spans="1:2" x14ac:dyDescent="0.35">
      <c r="A126" t="s">
        <v>3693</v>
      </c>
      <c r="B126" t="s">
        <v>3694</v>
      </c>
    </row>
    <row r="127" spans="1:2" x14ac:dyDescent="0.35">
      <c r="A127" t="s">
        <v>3695</v>
      </c>
      <c r="B127" t="s">
        <v>3696</v>
      </c>
    </row>
    <row r="128" spans="1:2" x14ac:dyDescent="0.35">
      <c r="A128" t="s">
        <v>3697</v>
      </c>
      <c r="B128" t="s">
        <v>3698</v>
      </c>
    </row>
    <row r="129" spans="1:2" x14ac:dyDescent="0.35">
      <c r="A129" t="s">
        <v>3699</v>
      </c>
      <c r="B129" t="s">
        <v>3700</v>
      </c>
    </row>
    <row r="130" spans="1:2" x14ac:dyDescent="0.35">
      <c r="A130" t="s">
        <v>3701</v>
      </c>
      <c r="B130" t="s">
        <v>3702</v>
      </c>
    </row>
    <row r="131" spans="1:2" x14ac:dyDescent="0.35">
      <c r="A131" t="s">
        <v>3703</v>
      </c>
      <c r="B131" t="s">
        <v>3704</v>
      </c>
    </row>
    <row r="132" spans="1:2" x14ac:dyDescent="0.35">
      <c r="A132" t="s">
        <v>3705</v>
      </c>
      <c r="B132" t="s">
        <v>3706</v>
      </c>
    </row>
    <row r="133" spans="1:2" x14ac:dyDescent="0.35">
      <c r="A133" t="s">
        <v>3707</v>
      </c>
      <c r="B133" t="s">
        <v>3708</v>
      </c>
    </row>
    <row r="134" spans="1:2" x14ac:dyDescent="0.35">
      <c r="A134" t="s">
        <v>3709</v>
      </c>
      <c r="B134" t="s">
        <v>3710</v>
      </c>
    </row>
    <row r="135" spans="1:2" x14ac:dyDescent="0.35">
      <c r="A135" t="s">
        <v>3711</v>
      </c>
      <c r="B135" t="s">
        <v>3712</v>
      </c>
    </row>
    <row r="136" spans="1:2" x14ac:dyDescent="0.35">
      <c r="A136" t="s">
        <v>3713</v>
      </c>
      <c r="B136" t="s">
        <v>2134</v>
      </c>
    </row>
    <row r="137" spans="1:2" x14ac:dyDescent="0.35">
      <c r="A137" t="s">
        <v>3714</v>
      </c>
      <c r="B137" t="s">
        <v>2135</v>
      </c>
    </row>
    <row r="138" spans="1:2" x14ac:dyDescent="0.35">
      <c r="A138" t="s">
        <v>3715</v>
      </c>
      <c r="B138" t="s">
        <v>2136</v>
      </c>
    </row>
    <row r="139" spans="1:2" x14ac:dyDescent="0.35">
      <c r="A139" t="s">
        <v>3716</v>
      </c>
      <c r="B139" t="s">
        <v>2137</v>
      </c>
    </row>
    <row r="140" spans="1:2" x14ac:dyDescent="0.35">
      <c r="A140" t="s">
        <v>3717</v>
      </c>
      <c r="B140" t="s">
        <v>2138</v>
      </c>
    </row>
    <row r="141" spans="1:2" x14ac:dyDescent="0.35">
      <c r="A141" t="s">
        <v>3718</v>
      </c>
      <c r="B141" t="s">
        <v>2139</v>
      </c>
    </row>
    <row r="142" spans="1:2" x14ac:dyDescent="0.35">
      <c r="A142" t="s">
        <v>3719</v>
      </c>
      <c r="B142" t="s">
        <v>2140</v>
      </c>
    </row>
    <row r="143" spans="1:2" x14ac:dyDescent="0.35">
      <c r="A143" t="s">
        <v>3720</v>
      </c>
      <c r="B143" t="s">
        <v>2141</v>
      </c>
    </row>
    <row r="144" spans="1:2" x14ac:dyDescent="0.35">
      <c r="A144" t="s">
        <v>3721</v>
      </c>
      <c r="B144" t="s">
        <v>2142</v>
      </c>
    </row>
    <row r="145" spans="1:2" x14ac:dyDescent="0.35">
      <c r="A145" t="s">
        <v>3722</v>
      </c>
      <c r="B145" t="s">
        <v>2143</v>
      </c>
    </row>
    <row r="146" spans="1:2" x14ac:dyDescent="0.35">
      <c r="A146" t="s">
        <v>3723</v>
      </c>
      <c r="B146" t="s">
        <v>2144</v>
      </c>
    </row>
    <row r="147" spans="1:2" x14ac:dyDescent="0.35">
      <c r="A147" t="s">
        <v>3724</v>
      </c>
      <c r="B147" t="s">
        <v>2145</v>
      </c>
    </row>
    <row r="148" spans="1:2" x14ac:dyDescent="0.35">
      <c r="A148" t="s">
        <v>3725</v>
      </c>
      <c r="B148" t="s">
        <v>2146</v>
      </c>
    </row>
    <row r="149" spans="1:2" x14ac:dyDescent="0.35">
      <c r="A149" t="s">
        <v>3726</v>
      </c>
      <c r="B149" t="s">
        <v>2147</v>
      </c>
    </row>
    <row r="150" spans="1:2" x14ac:dyDescent="0.35">
      <c r="A150" t="s">
        <v>3727</v>
      </c>
      <c r="B150" t="s">
        <v>2148</v>
      </c>
    </row>
    <row r="151" spans="1:2" x14ac:dyDescent="0.35">
      <c r="A151" t="s">
        <v>3728</v>
      </c>
      <c r="B151" t="s">
        <v>2149</v>
      </c>
    </row>
    <row r="152" spans="1:2" x14ac:dyDescent="0.35">
      <c r="A152" t="s">
        <v>3729</v>
      </c>
      <c r="B152" t="s">
        <v>2150</v>
      </c>
    </row>
    <row r="153" spans="1:2" x14ac:dyDescent="0.35">
      <c r="A153" t="s">
        <v>3730</v>
      </c>
      <c r="B153" t="s">
        <v>2151</v>
      </c>
    </row>
    <row r="154" spans="1:2" x14ac:dyDescent="0.35">
      <c r="A154" t="s">
        <v>3731</v>
      </c>
      <c r="B154" t="s">
        <v>2152</v>
      </c>
    </row>
    <row r="155" spans="1:2" x14ac:dyDescent="0.35">
      <c r="A155" t="s">
        <v>3732</v>
      </c>
      <c r="B155" t="s">
        <v>2153</v>
      </c>
    </row>
    <row r="156" spans="1:2" x14ac:dyDescent="0.35">
      <c r="A156" t="s">
        <v>3733</v>
      </c>
      <c r="B156" t="s">
        <v>2154</v>
      </c>
    </row>
    <row r="157" spans="1:2" x14ac:dyDescent="0.35">
      <c r="A157" t="s">
        <v>3734</v>
      </c>
      <c r="B157" t="s">
        <v>2155</v>
      </c>
    </row>
    <row r="158" spans="1:2" x14ac:dyDescent="0.35">
      <c r="A158" t="s">
        <v>3735</v>
      </c>
      <c r="B158" t="s">
        <v>2156</v>
      </c>
    </row>
    <row r="159" spans="1:2" x14ac:dyDescent="0.35">
      <c r="A159" t="s">
        <v>3736</v>
      </c>
      <c r="B159" t="s">
        <v>3737</v>
      </c>
    </row>
    <row r="160" spans="1:2" x14ac:dyDescent="0.35">
      <c r="A160" t="s">
        <v>3738</v>
      </c>
      <c r="B160" t="s">
        <v>3739</v>
      </c>
    </row>
    <row r="161" spans="1:2" x14ac:dyDescent="0.35">
      <c r="A161" t="s">
        <v>3740</v>
      </c>
      <c r="B161" t="s">
        <v>2157</v>
      </c>
    </row>
    <row r="162" spans="1:2" x14ac:dyDescent="0.35">
      <c r="A162" t="s">
        <v>3741</v>
      </c>
      <c r="B162" t="s">
        <v>2158</v>
      </c>
    </row>
    <row r="163" spans="1:2" x14ac:dyDescent="0.35">
      <c r="A163" t="s">
        <v>3742</v>
      </c>
      <c r="B163" t="s">
        <v>2159</v>
      </c>
    </row>
    <row r="164" spans="1:2" x14ac:dyDescent="0.35">
      <c r="A164" t="s">
        <v>3743</v>
      </c>
      <c r="B164" t="s">
        <v>2160</v>
      </c>
    </row>
    <row r="165" spans="1:2" x14ac:dyDescent="0.35">
      <c r="A165" t="s">
        <v>3744</v>
      </c>
      <c r="B165" t="s">
        <v>2161</v>
      </c>
    </row>
    <row r="166" spans="1:2" x14ac:dyDescent="0.35">
      <c r="A166" t="s">
        <v>3745</v>
      </c>
      <c r="B166" t="s">
        <v>3746</v>
      </c>
    </row>
    <row r="167" spans="1:2" x14ac:dyDescent="0.35">
      <c r="A167" t="s">
        <v>3747</v>
      </c>
      <c r="B167" t="s">
        <v>3746</v>
      </c>
    </row>
    <row r="168" spans="1:2" x14ac:dyDescent="0.35">
      <c r="A168" t="s">
        <v>3748</v>
      </c>
      <c r="B168" t="s">
        <v>2162</v>
      </c>
    </row>
    <row r="169" spans="1:2" x14ac:dyDescent="0.35">
      <c r="A169" t="s">
        <v>3749</v>
      </c>
      <c r="B169" t="s">
        <v>2163</v>
      </c>
    </row>
    <row r="170" spans="1:2" x14ac:dyDescent="0.35">
      <c r="A170" t="s">
        <v>3750</v>
      </c>
      <c r="B170" t="s">
        <v>2164</v>
      </c>
    </row>
    <row r="171" spans="1:2" x14ac:dyDescent="0.35">
      <c r="A171" t="s">
        <v>3751</v>
      </c>
      <c r="B171" t="s">
        <v>2165</v>
      </c>
    </row>
    <row r="172" spans="1:2" x14ac:dyDescent="0.35">
      <c r="A172" t="s">
        <v>3752</v>
      </c>
      <c r="B172" t="s">
        <v>2166</v>
      </c>
    </row>
    <row r="173" spans="1:2" x14ac:dyDescent="0.35">
      <c r="A173" t="s">
        <v>3753</v>
      </c>
      <c r="B173" t="s">
        <v>2167</v>
      </c>
    </row>
    <row r="174" spans="1:2" x14ac:dyDescent="0.35">
      <c r="A174" t="s">
        <v>3754</v>
      </c>
      <c r="B174" t="s">
        <v>2168</v>
      </c>
    </row>
    <row r="175" spans="1:2" x14ac:dyDescent="0.35">
      <c r="A175" t="s">
        <v>3755</v>
      </c>
      <c r="B175" t="s">
        <v>2169</v>
      </c>
    </row>
    <row r="176" spans="1:2" x14ac:dyDescent="0.35">
      <c r="A176" t="s">
        <v>3756</v>
      </c>
      <c r="B176" t="s">
        <v>2170</v>
      </c>
    </row>
    <row r="177" spans="1:2" x14ac:dyDescent="0.35">
      <c r="A177" t="s">
        <v>3757</v>
      </c>
      <c r="B177" t="s">
        <v>2171</v>
      </c>
    </row>
    <row r="178" spans="1:2" x14ac:dyDescent="0.35">
      <c r="A178" t="s">
        <v>3758</v>
      </c>
      <c r="B178" t="s">
        <v>2172</v>
      </c>
    </row>
    <row r="179" spans="1:2" x14ac:dyDescent="0.35">
      <c r="A179" t="s">
        <v>3759</v>
      </c>
      <c r="B179" t="s">
        <v>2173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F555B-D472-497B-8313-3AAE37D2A8C6}">
  <dimension ref="A1:C773"/>
  <sheetViews>
    <sheetView workbookViewId="0">
      <selection activeCell="C3" sqref="C3"/>
    </sheetView>
  </sheetViews>
  <sheetFormatPr defaultRowHeight="14.5" x14ac:dyDescent="0.35"/>
  <sheetData>
    <row r="1" spans="1:3" x14ac:dyDescent="0.35">
      <c r="A1" t="s">
        <v>4540</v>
      </c>
      <c r="C1" t="s">
        <v>139</v>
      </c>
    </row>
    <row r="2" spans="1:3" x14ac:dyDescent="0.35">
      <c r="A2" t="s">
        <v>4541</v>
      </c>
      <c r="C2">
        <f>COUNTA(A:A)</f>
        <v>773</v>
      </c>
    </row>
    <row r="3" spans="1:3" x14ac:dyDescent="0.35">
      <c r="A3" t="s">
        <v>4542</v>
      </c>
    </row>
    <row r="4" spans="1:3" x14ac:dyDescent="0.35">
      <c r="A4" t="s">
        <v>4543</v>
      </c>
    </row>
    <row r="5" spans="1:3" x14ac:dyDescent="0.35">
      <c r="A5" t="s">
        <v>4544</v>
      </c>
    </row>
    <row r="6" spans="1:3" x14ac:dyDescent="0.35">
      <c r="A6" t="s">
        <v>4545</v>
      </c>
    </row>
    <row r="7" spans="1:3" x14ac:dyDescent="0.35">
      <c r="A7" t="s">
        <v>4546</v>
      </c>
    </row>
    <row r="8" spans="1:3" x14ac:dyDescent="0.35">
      <c r="A8" t="s">
        <v>4547</v>
      </c>
    </row>
    <row r="9" spans="1:3" x14ac:dyDescent="0.35">
      <c r="A9" t="s">
        <v>4548</v>
      </c>
    </row>
    <row r="10" spans="1:3" x14ac:dyDescent="0.35">
      <c r="A10" t="s">
        <v>4549</v>
      </c>
    </row>
    <row r="11" spans="1:3" x14ac:dyDescent="0.35">
      <c r="A11" t="s">
        <v>4550</v>
      </c>
    </row>
    <row r="12" spans="1:3" x14ac:dyDescent="0.35">
      <c r="A12" t="s">
        <v>4551</v>
      </c>
    </row>
    <row r="13" spans="1:3" x14ac:dyDescent="0.35">
      <c r="A13" t="s">
        <v>4552</v>
      </c>
    </row>
    <row r="14" spans="1:3" x14ac:dyDescent="0.35">
      <c r="A14" t="s">
        <v>4553</v>
      </c>
    </row>
    <row r="15" spans="1:3" x14ac:dyDescent="0.35">
      <c r="A15" t="s">
        <v>4505</v>
      </c>
    </row>
    <row r="16" spans="1:3" x14ac:dyDescent="0.35">
      <c r="A16" t="s">
        <v>4506</v>
      </c>
    </row>
    <row r="17" spans="1:1" x14ac:dyDescent="0.35">
      <c r="A17" t="s">
        <v>4507</v>
      </c>
    </row>
    <row r="18" spans="1:1" x14ac:dyDescent="0.35">
      <c r="A18" t="s">
        <v>4508</v>
      </c>
    </row>
    <row r="19" spans="1:1" x14ac:dyDescent="0.35">
      <c r="A19" t="s">
        <v>4509</v>
      </c>
    </row>
    <row r="20" spans="1:1" x14ac:dyDescent="0.35">
      <c r="A20" t="s">
        <v>4510</v>
      </c>
    </row>
    <row r="21" spans="1:1" x14ac:dyDescent="0.35">
      <c r="A21" t="s">
        <v>4511</v>
      </c>
    </row>
    <row r="22" spans="1:1" x14ac:dyDescent="0.35">
      <c r="A22" t="s">
        <v>4512</v>
      </c>
    </row>
    <row r="23" spans="1:1" x14ac:dyDescent="0.35">
      <c r="A23" t="s">
        <v>4513</v>
      </c>
    </row>
    <row r="24" spans="1:1" x14ac:dyDescent="0.35">
      <c r="A24" t="s">
        <v>4514</v>
      </c>
    </row>
    <row r="25" spans="1:1" x14ac:dyDescent="0.35">
      <c r="A25" t="s">
        <v>4515</v>
      </c>
    </row>
    <row r="26" spans="1:1" x14ac:dyDescent="0.35">
      <c r="A26" t="s">
        <v>4516</v>
      </c>
    </row>
    <row r="27" spans="1:1" x14ac:dyDescent="0.35">
      <c r="A27" t="s">
        <v>4517</v>
      </c>
    </row>
    <row r="28" spans="1:1" x14ac:dyDescent="0.35">
      <c r="A28" t="s">
        <v>4522</v>
      </c>
    </row>
    <row r="29" spans="1:1" x14ac:dyDescent="0.35">
      <c r="A29" t="s">
        <v>4523</v>
      </c>
    </row>
    <row r="30" spans="1:1" x14ac:dyDescent="0.35">
      <c r="A30" t="s">
        <v>4524</v>
      </c>
    </row>
    <row r="31" spans="1:1" x14ac:dyDescent="0.35">
      <c r="A31" t="s">
        <v>4525</v>
      </c>
    </row>
    <row r="32" spans="1:1" x14ac:dyDescent="0.35">
      <c r="A32" t="s">
        <v>4526</v>
      </c>
    </row>
    <row r="33" spans="1:1" x14ac:dyDescent="0.35">
      <c r="A33" t="s">
        <v>4554</v>
      </c>
    </row>
    <row r="34" spans="1:1" x14ac:dyDescent="0.35">
      <c r="A34" t="s">
        <v>4555</v>
      </c>
    </row>
    <row r="35" spans="1:1" x14ac:dyDescent="0.35">
      <c r="A35" t="s">
        <v>4556</v>
      </c>
    </row>
    <row r="36" spans="1:1" x14ac:dyDescent="0.35">
      <c r="A36" t="s">
        <v>4557</v>
      </c>
    </row>
    <row r="37" spans="1:1" x14ac:dyDescent="0.35">
      <c r="A37" t="s">
        <v>4558</v>
      </c>
    </row>
    <row r="38" spans="1:1" x14ac:dyDescent="0.35">
      <c r="A38" t="s">
        <v>4559</v>
      </c>
    </row>
    <row r="39" spans="1:1" x14ac:dyDescent="0.35">
      <c r="A39" t="s">
        <v>4560</v>
      </c>
    </row>
    <row r="40" spans="1:1" x14ac:dyDescent="0.35">
      <c r="A40" t="s">
        <v>4561</v>
      </c>
    </row>
    <row r="41" spans="1:1" x14ac:dyDescent="0.35">
      <c r="A41" t="s">
        <v>4562</v>
      </c>
    </row>
    <row r="42" spans="1:1" x14ac:dyDescent="0.35">
      <c r="A42" t="s">
        <v>4563</v>
      </c>
    </row>
    <row r="43" spans="1:1" x14ac:dyDescent="0.35">
      <c r="A43" t="s">
        <v>4564</v>
      </c>
    </row>
    <row r="44" spans="1:1" x14ac:dyDescent="0.35">
      <c r="A44" t="s">
        <v>4565</v>
      </c>
    </row>
    <row r="45" spans="1:1" x14ac:dyDescent="0.35">
      <c r="A45" t="s">
        <v>4566</v>
      </c>
    </row>
    <row r="46" spans="1:1" x14ac:dyDescent="0.35">
      <c r="A46" t="s">
        <v>4567</v>
      </c>
    </row>
    <row r="47" spans="1:1" x14ac:dyDescent="0.35">
      <c r="A47" t="s">
        <v>4568</v>
      </c>
    </row>
    <row r="48" spans="1:1" x14ac:dyDescent="0.35">
      <c r="A48" t="s">
        <v>4569</v>
      </c>
    </row>
    <row r="49" spans="1:1" x14ac:dyDescent="0.35">
      <c r="A49" t="s">
        <v>4577</v>
      </c>
    </row>
    <row r="50" spans="1:1" x14ac:dyDescent="0.35">
      <c r="A50" t="s">
        <v>4578</v>
      </c>
    </row>
    <row r="51" spans="1:1" x14ac:dyDescent="0.35">
      <c r="A51" t="s">
        <v>4579</v>
      </c>
    </row>
    <row r="52" spans="1:1" x14ac:dyDescent="0.35">
      <c r="A52" t="s">
        <v>4580</v>
      </c>
    </row>
    <row r="53" spans="1:1" x14ac:dyDescent="0.35">
      <c r="A53" t="s">
        <v>4581</v>
      </c>
    </row>
    <row r="54" spans="1:1" x14ac:dyDescent="0.35">
      <c r="A54" t="s">
        <v>4582</v>
      </c>
    </row>
    <row r="55" spans="1:1" x14ac:dyDescent="0.35">
      <c r="A55" t="s">
        <v>4583</v>
      </c>
    </row>
    <row r="56" spans="1:1" x14ac:dyDescent="0.35">
      <c r="A56" t="s">
        <v>4584</v>
      </c>
    </row>
    <row r="57" spans="1:1" x14ac:dyDescent="0.35">
      <c r="A57" t="s">
        <v>4585</v>
      </c>
    </row>
    <row r="58" spans="1:1" x14ac:dyDescent="0.35">
      <c r="A58" t="s">
        <v>4586</v>
      </c>
    </row>
    <row r="59" spans="1:1" x14ac:dyDescent="0.35">
      <c r="A59" t="s">
        <v>4587</v>
      </c>
    </row>
    <row r="60" spans="1:1" x14ac:dyDescent="0.35">
      <c r="A60" t="s">
        <v>4588</v>
      </c>
    </row>
    <row r="61" spans="1:1" x14ac:dyDescent="0.35">
      <c r="A61" t="s">
        <v>4589</v>
      </c>
    </row>
    <row r="62" spans="1:1" x14ac:dyDescent="0.35">
      <c r="A62" t="s">
        <v>4590</v>
      </c>
    </row>
    <row r="63" spans="1:1" x14ac:dyDescent="0.35">
      <c r="A63" t="s">
        <v>4591</v>
      </c>
    </row>
    <row r="64" spans="1:1" x14ac:dyDescent="0.35">
      <c r="A64" t="s">
        <v>4592</v>
      </c>
    </row>
    <row r="65" spans="1:1" x14ac:dyDescent="0.35">
      <c r="A65" t="s">
        <v>4593</v>
      </c>
    </row>
    <row r="66" spans="1:1" x14ac:dyDescent="0.35">
      <c r="A66" t="s">
        <v>4570</v>
      </c>
    </row>
    <row r="67" spans="1:1" x14ac:dyDescent="0.35">
      <c r="A67" t="s">
        <v>4571</v>
      </c>
    </row>
    <row r="68" spans="1:1" x14ac:dyDescent="0.35">
      <c r="A68" t="s">
        <v>4518</v>
      </c>
    </row>
    <row r="69" spans="1:1" x14ac:dyDescent="0.35">
      <c r="A69" t="s">
        <v>4519</v>
      </c>
    </row>
    <row r="70" spans="1:1" x14ac:dyDescent="0.35">
      <c r="A70" t="s">
        <v>4520</v>
      </c>
    </row>
    <row r="71" spans="1:1" x14ac:dyDescent="0.35">
      <c r="A71" t="s">
        <v>4521</v>
      </c>
    </row>
    <row r="72" spans="1:1" x14ac:dyDescent="0.35">
      <c r="A72" t="s">
        <v>4572</v>
      </c>
    </row>
    <row r="73" spans="1:1" x14ac:dyDescent="0.35">
      <c r="A73" t="s">
        <v>4573</v>
      </c>
    </row>
    <row r="74" spans="1:1" x14ac:dyDescent="0.35">
      <c r="A74" t="s">
        <v>4574</v>
      </c>
    </row>
    <row r="75" spans="1:1" x14ac:dyDescent="0.35">
      <c r="A75" t="s">
        <v>4575</v>
      </c>
    </row>
    <row r="76" spans="1:1" x14ac:dyDescent="0.35">
      <c r="A76" t="s">
        <v>4594</v>
      </c>
    </row>
    <row r="77" spans="1:1" x14ac:dyDescent="0.35">
      <c r="A77" t="s">
        <v>4595</v>
      </c>
    </row>
    <row r="78" spans="1:1" x14ac:dyDescent="0.35">
      <c r="A78" t="s">
        <v>4596</v>
      </c>
    </row>
    <row r="79" spans="1:1" x14ac:dyDescent="0.35">
      <c r="A79" t="s">
        <v>4597</v>
      </c>
    </row>
    <row r="80" spans="1:1" x14ac:dyDescent="0.35">
      <c r="A80" t="s">
        <v>4598</v>
      </c>
    </row>
    <row r="81" spans="1:1" x14ac:dyDescent="0.35">
      <c r="A81" t="s">
        <v>4599</v>
      </c>
    </row>
    <row r="82" spans="1:1" x14ac:dyDescent="0.35">
      <c r="A82" t="s">
        <v>4600</v>
      </c>
    </row>
    <row r="83" spans="1:1" x14ac:dyDescent="0.35">
      <c r="A83" t="s">
        <v>4601</v>
      </c>
    </row>
    <row r="84" spans="1:1" x14ac:dyDescent="0.35">
      <c r="A84" t="s">
        <v>4602</v>
      </c>
    </row>
    <row r="85" spans="1:1" x14ac:dyDescent="0.35">
      <c r="A85" t="s">
        <v>4603</v>
      </c>
    </row>
    <row r="86" spans="1:1" x14ac:dyDescent="0.35">
      <c r="A86" t="s">
        <v>4604</v>
      </c>
    </row>
    <row r="87" spans="1:1" x14ac:dyDescent="0.35">
      <c r="A87" t="s">
        <v>4605</v>
      </c>
    </row>
    <row r="88" spans="1:1" x14ac:dyDescent="0.35">
      <c r="A88" t="s">
        <v>4606</v>
      </c>
    </row>
    <row r="89" spans="1:1" x14ac:dyDescent="0.35">
      <c r="A89" t="s">
        <v>4607</v>
      </c>
    </row>
    <row r="90" spans="1:1" x14ac:dyDescent="0.35">
      <c r="A90" t="s">
        <v>4608</v>
      </c>
    </row>
    <row r="91" spans="1:1" x14ac:dyDescent="0.35">
      <c r="A91" t="s">
        <v>4609</v>
      </c>
    </row>
    <row r="92" spans="1:1" x14ac:dyDescent="0.35">
      <c r="A92" t="s">
        <v>4610</v>
      </c>
    </row>
    <row r="93" spans="1:1" x14ac:dyDescent="0.35">
      <c r="A93" t="s">
        <v>4611</v>
      </c>
    </row>
    <row r="94" spans="1:1" x14ac:dyDescent="0.35">
      <c r="A94" t="s">
        <v>4612</v>
      </c>
    </row>
    <row r="95" spans="1:1" x14ac:dyDescent="0.35">
      <c r="A95" t="s">
        <v>4613</v>
      </c>
    </row>
    <row r="96" spans="1:1" x14ac:dyDescent="0.35">
      <c r="A96" t="s">
        <v>4614</v>
      </c>
    </row>
    <row r="97" spans="1:1" x14ac:dyDescent="0.35">
      <c r="A97" t="s">
        <v>4615</v>
      </c>
    </row>
    <row r="98" spans="1:1" x14ac:dyDescent="0.35">
      <c r="A98" t="s">
        <v>4616</v>
      </c>
    </row>
    <row r="99" spans="1:1" x14ac:dyDescent="0.35">
      <c r="A99" t="s">
        <v>4617</v>
      </c>
    </row>
    <row r="100" spans="1:1" x14ac:dyDescent="0.35">
      <c r="A100" t="s">
        <v>4618</v>
      </c>
    </row>
    <row r="101" spans="1:1" x14ac:dyDescent="0.35">
      <c r="A101" t="s">
        <v>4619</v>
      </c>
    </row>
    <row r="102" spans="1:1" x14ac:dyDescent="0.35">
      <c r="A102" t="s">
        <v>4620</v>
      </c>
    </row>
    <row r="103" spans="1:1" x14ac:dyDescent="0.35">
      <c r="A103" t="s">
        <v>4621</v>
      </c>
    </row>
    <row r="104" spans="1:1" x14ac:dyDescent="0.35">
      <c r="A104" t="s">
        <v>4531</v>
      </c>
    </row>
    <row r="105" spans="1:1" x14ac:dyDescent="0.35">
      <c r="A105" t="s">
        <v>4532</v>
      </c>
    </row>
    <row r="106" spans="1:1" x14ac:dyDescent="0.35">
      <c r="A106" t="s">
        <v>4533</v>
      </c>
    </row>
    <row r="107" spans="1:1" x14ac:dyDescent="0.35">
      <c r="A107" t="s">
        <v>4622</v>
      </c>
    </row>
    <row r="108" spans="1:1" x14ac:dyDescent="0.35">
      <c r="A108" t="s">
        <v>4623</v>
      </c>
    </row>
    <row r="109" spans="1:1" x14ac:dyDescent="0.35">
      <c r="A109" t="s">
        <v>4624</v>
      </c>
    </row>
    <row r="110" spans="1:1" x14ac:dyDescent="0.35">
      <c r="A110" t="s">
        <v>4480</v>
      </c>
    </row>
    <row r="111" spans="1:1" x14ac:dyDescent="0.35">
      <c r="A111" t="s">
        <v>4481</v>
      </c>
    </row>
    <row r="112" spans="1:1" x14ac:dyDescent="0.35">
      <c r="A112" t="s">
        <v>4472</v>
      </c>
    </row>
    <row r="113" spans="1:1" x14ac:dyDescent="0.35">
      <c r="A113" t="s">
        <v>4473</v>
      </c>
    </row>
    <row r="114" spans="1:1" x14ac:dyDescent="0.35">
      <c r="A114" t="s">
        <v>4474</v>
      </c>
    </row>
    <row r="115" spans="1:1" x14ac:dyDescent="0.35">
      <c r="A115" t="s">
        <v>4475</v>
      </c>
    </row>
    <row r="116" spans="1:1" x14ac:dyDescent="0.35">
      <c r="A116" t="s">
        <v>4476</v>
      </c>
    </row>
    <row r="117" spans="1:1" x14ac:dyDescent="0.35">
      <c r="A117" t="s">
        <v>4477</v>
      </c>
    </row>
    <row r="118" spans="1:1" x14ac:dyDescent="0.35">
      <c r="A118" t="s">
        <v>4478</v>
      </c>
    </row>
    <row r="119" spans="1:1" x14ac:dyDescent="0.35">
      <c r="A119" t="s">
        <v>4479</v>
      </c>
    </row>
    <row r="120" spans="1:1" x14ac:dyDescent="0.35">
      <c r="A120" t="s">
        <v>4625</v>
      </c>
    </row>
    <row r="121" spans="1:1" x14ac:dyDescent="0.35">
      <c r="A121" t="s">
        <v>4626</v>
      </c>
    </row>
    <row r="122" spans="1:1" x14ac:dyDescent="0.35">
      <c r="A122" t="s">
        <v>4627</v>
      </c>
    </row>
    <row r="123" spans="1:1" x14ac:dyDescent="0.35">
      <c r="A123" t="s">
        <v>4628</v>
      </c>
    </row>
    <row r="124" spans="1:1" x14ac:dyDescent="0.35">
      <c r="A124" t="s">
        <v>4629</v>
      </c>
    </row>
    <row r="125" spans="1:1" x14ac:dyDescent="0.35">
      <c r="A125" t="s">
        <v>4630</v>
      </c>
    </row>
    <row r="126" spans="1:1" x14ac:dyDescent="0.35">
      <c r="A126" t="s">
        <v>4631</v>
      </c>
    </row>
    <row r="127" spans="1:1" x14ac:dyDescent="0.35">
      <c r="A127" t="s">
        <v>4632</v>
      </c>
    </row>
    <row r="128" spans="1:1" x14ac:dyDescent="0.35">
      <c r="A128" t="s">
        <v>4633</v>
      </c>
    </row>
    <row r="129" spans="1:1" x14ac:dyDescent="0.35">
      <c r="A129" t="s">
        <v>4634</v>
      </c>
    </row>
    <row r="130" spans="1:1" x14ac:dyDescent="0.35">
      <c r="A130" t="s">
        <v>4635</v>
      </c>
    </row>
    <row r="131" spans="1:1" x14ac:dyDescent="0.35">
      <c r="A131" t="s">
        <v>4636</v>
      </c>
    </row>
    <row r="132" spans="1:1" x14ac:dyDescent="0.35">
      <c r="A132" t="s">
        <v>4637</v>
      </c>
    </row>
    <row r="133" spans="1:1" x14ac:dyDescent="0.35">
      <c r="A133" t="s">
        <v>4638</v>
      </c>
    </row>
    <row r="134" spans="1:1" x14ac:dyDescent="0.35">
      <c r="A134" t="s">
        <v>4639</v>
      </c>
    </row>
    <row r="135" spans="1:1" x14ac:dyDescent="0.35">
      <c r="A135" t="s">
        <v>4640</v>
      </c>
    </row>
    <row r="136" spans="1:1" x14ac:dyDescent="0.35">
      <c r="A136" t="s">
        <v>4641</v>
      </c>
    </row>
    <row r="137" spans="1:1" x14ac:dyDescent="0.35">
      <c r="A137" t="s">
        <v>4642</v>
      </c>
    </row>
    <row r="138" spans="1:1" x14ac:dyDescent="0.35">
      <c r="A138" t="s">
        <v>4643</v>
      </c>
    </row>
    <row r="139" spans="1:1" x14ac:dyDescent="0.35">
      <c r="A139" t="s">
        <v>4644</v>
      </c>
    </row>
    <row r="140" spans="1:1" x14ac:dyDescent="0.35">
      <c r="A140" t="s">
        <v>4645</v>
      </c>
    </row>
    <row r="141" spans="1:1" x14ac:dyDescent="0.35">
      <c r="A141" t="s">
        <v>4646</v>
      </c>
    </row>
    <row r="142" spans="1:1" x14ac:dyDescent="0.35">
      <c r="A142" t="s">
        <v>4647</v>
      </c>
    </row>
    <row r="143" spans="1:1" x14ac:dyDescent="0.35">
      <c r="A143" t="s">
        <v>4648</v>
      </c>
    </row>
    <row r="144" spans="1:1" x14ac:dyDescent="0.35">
      <c r="A144" t="s">
        <v>4649</v>
      </c>
    </row>
    <row r="145" spans="1:1" x14ac:dyDescent="0.35">
      <c r="A145" t="s">
        <v>4650</v>
      </c>
    </row>
    <row r="146" spans="1:1" x14ac:dyDescent="0.35">
      <c r="A146" t="s">
        <v>4651</v>
      </c>
    </row>
    <row r="147" spans="1:1" x14ac:dyDescent="0.35">
      <c r="A147" t="s">
        <v>4652</v>
      </c>
    </row>
    <row r="148" spans="1:1" x14ac:dyDescent="0.35">
      <c r="A148" t="s">
        <v>4653</v>
      </c>
    </row>
    <row r="149" spans="1:1" x14ac:dyDescent="0.35">
      <c r="A149" t="s">
        <v>4450</v>
      </c>
    </row>
    <row r="150" spans="1:1" x14ac:dyDescent="0.35">
      <c r="A150" t="s">
        <v>4451</v>
      </c>
    </row>
    <row r="151" spans="1:1" x14ac:dyDescent="0.35">
      <c r="A151" t="s">
        <v>4452</v>
      </c>
    </row>
    <row r="152" spans="1:1" x14ac:dyDescent="0.35">
      <c r="A152" t="s">
        <v>4453</v>
      </c>
    </row>
    <row r="153" spans="1:1" x14ac:dyDescent="0.35">
      <c r="A153" t="s">
        <v>4454</v>
      </c>
    </row>
    <row r="154" spans="1:1" x14ac:dyDescent="0.35">
      <c r="A154" t="s">
        <v>4455</v>
      </c>
    </row>
    <row r="155" spans="1:1" x14ac:dyDescent="0.35">
      <c r="A155" t="s">
        <v>4654</v>
      </c>
    </row>
    <row r="156" spans="1:1" x14ac:dyDescent="0.35">
      <c r="A156" t="s">
        <v>4655</v>
      </c>
    </row>
    <row r="157" spans="1:1" x14ac:dyDescent="0.35">
      <c r="A157" t="s">
        <v>4449</v>
      </c>
    </row>
    <row r="158" spans="1:1" x14ac:dyDescent="0.35">
      <c r="A158" t="s">
        <v>4447</v>
      </c>
    </row>
    <row r="159" spans="1:1" x14ac:dyDescent="0.35">
      <c r="A159" t="s">
        <v>4448</v>
      </c>
    </row>
    <row r="160" spans="1:1" x14ac:dyDescent="0.35">
      <c r="A160" t="s">
        <v>4656</v>
      </c>
    </row>
    <row r="161" spans="1:1" x14ac:dyDescent="0.35">
      <c r="A161" t="s">
        <v>4657</v>
      </c>
    </row>
    <row r="162" spans="1:1" x14ac:dyDescent="0.35">
      <c r="A162" t="s">
        <v>4658</v>
      </c>
    </row>
    <row r="163" spans="1:1" x14ac:dyDescent="0.35">
      <c r="A163" t="s">
        <v>4659</v>
      </c>
    </row>
    <row r="164" spans="1:1" x14ac:dyDescent="0.35">
      <c r="A164" t="s">
        <v>4660</v>
      </c>
    </row>
    <row r="165" spans="1:1" x14ac:dyDescent="0.35">
      <c r="A165" t="s">
        <v>4661</v>
      </c>
    </row>
    <row r="166" spans="1:1" x14ac:dyDescent="0.35">
      <c r="A166" t="s">
        <v>4662</v>
      </c>
    </row>
    <row r="167" spans="1:1" x14ac:dyDescent="0.35">
      <c r="A167" t="s">
        <v>4663</v>
      </c>
    </row>
    <row r="168" spans="1:1" x14ac:dyDescent="0.35">
      <c r="A168" t="s">
        <v>4664</v>
      </c>
    </row>
    <row r="169" spans="1:1" x14ac:dyDescent="0.35">
      <c r="A169" t="s">
        <v>4665</v>
      </c>
    </row>
    <row r="170" spans="1:1" x14ac:dyDescent="0.35">
      <c r="A170" t="s">
        <v>4666</v>
      </c>
    </row>
    <row r="171" spans="1:1" x14ac:dyDescent="0.35">
      <c r="A171" t="s">
        <v>4667</v>
      </c>
    </row>
    <row r="172" spans="1:1" x14ac:dyDescent="0.35">
      <c r="A172" t="s">
        <v>4668</v>
      </c>
    </row>
    <row r="173" spans="1:1" x14ac:dyDescent="0.35">
      <c r="A173" t="s">
        <v>4669</v>
      </c>
    </row>
    <row r="174" spans="1:1" x14ac:dyDescent="0.35">
      <c r="A174" t="s">
        <v>4670</v>
      </c>
    </row>
    <row r="175" spans="1:1" x14ac:dyDescent="0.35">
      <c r="A175" t="s">
        <v>4671</v>
      </c>
    </row>
    <row r="176" spans="1:1" x14ac:dyDescent="0.35">
      <c r="A176" t="s">
        <v>4463</v>
      </c>
    </row>
    <row r="177" spans="1:1" x14ac:dyDescent="0.35">
      <c r="A177" t="s">
        <v>4464</v>
      </c>
    </row>
    <row r="178" spans="1:1" x14ac:dyDescent="0.35">
      <c r="A178" t="s">
        <v>4460</v>
      </c>
    </row>
    <row r="179" spans="1:1" x14ac:dyDescent="0.35">
      <c r="A179" t="s">
        <v>4461</v>
      </c>
    </row>
    <row r="180" spans="1:1" x14ac:dyDescent="0.35">
      <c r="A180" t="s">
        <v>4462</v>
      </c>
    </row>
    <row r="181" spans="1:1" x14ac:dyDescent="0.35">
      <c r="A181" t="s">
        <v>4672</v>
      </c>
    </row>
    <row r="182" spans="1:1" x14ac:dyDescent="0.35">
      <c r="A182" t="s">
        <v>4673</v>
      </c>
    </row>
    <row r="183" spans="1:1" x14ac:dyDescent="0.35">
      <c r="A183" t="s">
        <v>4674</v>
      </c>
    </row>
    <row r="184" spans="1:1" x14ac:dyDescent="0.35">
      <c r="A184" t="s">
        <v>4675</v>
      </c>
    </row>
    <row r="185" spans="1:1" x14ac:dyDescent="0.35">
      <c r="A185" t="s">
        <v>4676</v>
      </c>
    </row>
    <row r="186" spans="1:1" x14ac:dyDescent="0.35">
      <c r="A186" t="s">
        <v>4677</v>
      </c>
    </row>
    <row r="187" spans="1:1" x14ac:dyDescent="0.35">
      <c r="A187" t="s">
        <v>4678</v>
      </c>
    </row>
    <row r="188" spans="1:1" x14ac:dyDescent="0.35">
      <c r="A188" t="s">
        <v>4679</v>
      </c>
    </row>
    <row r="189" spans="1:1" x14ac:dyDescent="0.35">
      <c r="A189" t="s">
        <v>4680</v>
      </c>
    </row>
    <row r="190" spans="1:1" x14ac:dyDescent="0.35">
      <c r="A190" t="s">
        <v>4681</v>
      </c>
    </row>
    <row r="191" spans="1:1" x14ac:dyDescent="0.35">
      <c r="A191" t="s">
        <v>4682</v>
      </c>
    </row>
    <row r="192" spans="1:1" x14ac:dyDescent="0.35">
      <c r="A192" t="s">
        <v>4683</v>
      </c>
    </row>
    <row r="193" spans="1:1" x14ac:dyDescent="0.35">
      <c r="A193" t="s">
        <v>4684</v>
      </c>
    </row>
    <row r="194" spans="1:1" x14ac:dyDescent="0.35">
      <c r="A194" t="s">
        <v>4685</v>
      </c>
    </row>
    <row r="195" spans="1:1" x14ac:dyDescent="0.35">
      <c r="A195" t="s">
        <v>4686</v>
      </c>
    </row>
    <row r="196" spans="1:1" x14ac:dyDescent="0.35">
      <c r="A196" t="s">
        <v>4687</v>
      </c>
    </row>
    <row r="197" spans="1:1" x14ac:dyDescent="0.35">
      <c r="A197" t="s">
        <v>4688</v>
      </c>
    </row>
    <row r="198" spans="1:1" x14ac:dyDescent="0.35">
      <c r="A198" t="s">
        <v>4689</v>
      </c>
    </row>
    <row r="199" spans="1:1" x14ac:dyDescent="0.35">
      <c r="A199" t="s">
        <v>4690</v>
      </c>
    </row>
    <row r="200" spans="1:1" x14ac:dyDescent="0.35">
      <c r="A200" t="s">
        <v>4691</v>
      </c>
    </row>
    <row r="201" spans="1:1" x14ac:dyDescent="0.35">
      <c r="A201" t="s">
        <v>4692</v>
      </c>
    </row>
    <row r="202" spans="1:1" x14ac:dyDescent="0.35">
      <c r="A202" t="s">
        <v>4693</v>
      </c>
    </row>
    <row r="203" spans="1:1" x14ac:dyDescent="0.35">
      <c r="A203" t="s">
        <v>4694</v>
      </c>
    </row>
    <row r="204" spans="1:1" x14ac:dyDescent="0.35">
      <c r="A204" t="s">
        <v>4695</v>
      </c>
    </row>
    <row r="205" spans="1:1" x14ac:dyDescent="0.35">
      <c r="A205" t="s">
        <v>4696</v>
      </c>
    </row>
    <row r="206" spans="1:1" x14ac:dyDescent="0.35">
      <c r="A206" t="s">
        <v>4697</v>
      </c>
    </row>
    <row r="207" spans="1:1" x14ac:dyDescent="0.35">
      <c r="A207" t="s">
        <v>4698</v>
      </c>
    </row>
    <row r="208" spans="1:1" x14ac:dyDescent="0.35">
      <c r="A208" t="s">
        <v>4699</v>
      </c>
    </row>
    <row r="209" spans="1:1" x14ac:dyDescent="0.35">
      <c r="A209" t="s">
        <v>4700</v>
      </c>
    </row>
    <row r="210" spans="1:1" x14ac:dyDescent="0.35">
      <c r="A210" t="s">
        <v>4701</v>
      </c>
    </row>
    <row r="211" spans="1:1" x14ac:dyDescent="0.35">
      <c r="A211" t="s">
        <v>4702</v>
      </c>
    </row>
    <row r="212" spans="1:1" x14ac:dyDescent="0.35">
      <c r="A212" t="s">
        <v>4703</v>
      </c>
    </row>
    <row r="213" spans="1:1" x14ac:dyDescent="0.35">
      <c r="A213" t="s">
        <v>4704</v>
      </c>
    </row>
    <row r="214" spans="1:1" x14ac:dyDescent="0.35">
      <c r="A214" t="s">
        <v>4705</v>
      </c>
    </row>
    <row r="215" spans="1:1" x14ac:dyDescent="0.35">
      <c r="A215" t="s">
        <v>4706</v>
      </c>
    </row>
    <row r="216" spans="1:1" x14ac:dyDescent="0.35">
      <c r="A216" t="s">
        <v>4707</v>
      </c>
    </row>
    <row r="217" spans="1:1" x14ac:dyDescent="0.35">
      <c r="A217" t="s">
        <v>4708</v>
      </c>
    </row>
    <row r="218" spans="1:1" x14ac:dyDescent="0.35">
      <c r="A218" t="s">
        <v>4709</v>
      </c>
    </row>
    <row r="219" spans="1:1" x14ac:dyDescent="0.35">
      <c r="A219" t="s">
        <v>4710</v>
      </c>
    </row>
    <row r="220" spans="1:1" x14ac:dyDescent="0.35">
      <c r="A220" t="s">
        <v>4711</v>
      </c>
    </row>
    <row r="221" spans="1:1" x14ac:dyDescent="0.35">
      <c r="A221" t="s">
        <v>4712</v>
      </c>
    </row>
    <row r="222" spans="1:1" x14ac:dyDescent="0.35">
      <c r="A222" t="s">
        <v>4713</v>
      </c>
    </row>
    <row r="223" spans="1:1" x14ac:dyDescent="0.35">
      <c r="A223" t="s">
        <v>4714</v>
      </c>
    </row>
    <row r="224" spans="1:1" x14ac:dyDescent="0.35">
      <c r="A224" t="s">
        <v>4715</v>
      </c>
    </row>
    <row r="225" spans="1:1" x14ac:dyDescent="0.35">
      <c r="A225" t="s">
        <v>4716</v>
      </c>
    </row>
    <row r="226" spans="1:1" x14ac:dyDescent="0.35">
      <c r="A226" t="s">
        <v>4717</v>
      </c>
    </row>
    <row r="227" spans="1:1" x14ac:dyDescent="0.35">
      <c r="A227" t="s">
        <v>4718</v>
      </c>
    </row>
    <row r="228" spans="1:1" x14ac:dyDescent="0.35">
      <c r="A228" t="s">
        <v>4719</v>
      </c>
    </row>
    <row r="229" spans="1:1" x14ac:dyDescent="0.35">
      <c r="A229" t="s">
        <v>4720</v>
      </c>
    </row>
    <row r="230" spans="1:1" x14ac:dyDescent="0.35">
      <c r="A230" t="s">
        <v>4721</v>
      </c>
    </row>
    <row r="231" spans="1:1" x14ac:dyDescent="0.35">
      <c r="A231" t="s">
        <v>4722</v>
      </c>
    </row>
    <row r="232" spans="1:1" x14ac:dyDescent="0.35">
      <c r="A232" t="s">
        <v>4723</v>
      </c>
    </row>
    <row r="233" spans="1:1" x14ac:dyDescent="0.35">
      <c r="A233" t="s">
        <v>4724</v>
      </c>
    </row>
    <row r="234" spans="1:1" x14ac:dyDescent="0.35">
      <c r="A234" t="s">
        <v>4725</v>
      </c>
    </row>
    <row r="235" spans="1:1" x14ac:dyDescent="0.35">
      <c r="A235" t="s">
        <v>4726</v>
      </c>
    </row>
    <row r="236" spans="1:1" x14ac:dyDescent="0.35">
      <c r="A236" t="s">
        <v>4727</v>
      </c>
    </row>
    <row r="237" spans="1:1" x14ac:dyDescent="0.35">
      <c r="A237" t="s">
        <v>4728</v>
      </c>
    </row>
    <row r="238" spans="1:1" x14ac:dyDescent="0.35">
      <c r="A238" t="s">
        <v>4729</v>
      </c>
    </row>
    <row r="239" spans="1:1" x14ac:dyDescent="0.35">
      <c r="A239" t="s">
        <v>4730</v>
      </c>
    </row>
    <row r="240" spans="1:1" x14ac:dyDescent="0.35">
      <c r="A240" t="s">
        <v>4731</v>
      </c>
    </row>
    <row r="241" spans="1:1" x14ac:dyDescent="0.35">
      <c r="A241" t="s">
        <v>4732</v>
      </c>
    </row>
    <row r="242" spans="1:1" x14ac:dyDescent="0.35">
      <c r="A242" t="s">
        <v>4733</v>
      </c>
    </row>
    <row r="243" spans="1:1" x14ac:dyDescent="0.35">
      <c r="A243" t="s">
        <v>4734</v>
      </c>
    </row>
    <row r="244" spans="1:1" x14ac:dyDescent="0.35">
      <c r="A244" t="s">
        <v>4735</v>
      </c>
    </row>
    <row r="245" spans="1:1" x14ac:dyDescent="0.35">
      <c r="A245" t="s">
        <v>4736</v>
      </c>
    </row>
    <row r="246" spans="1:1" x14ac:dyDescent="0.35">
      <c r="A246" t="s">
        <v>4737</v>
      </c>
    </row>
    <row r="247" spans="1:1" x14ac:dyDescent="0.35">
      <c r="A247" t="s">
        <v>4738</v>
      </c>
    </row>
    <row r="248" spans="1:1" x14ac:dyDescent="0.35">
      <c r="A248" t="s">
        <v>4739</v>
      </c>
    </row>
    <row r="249" spans="1:1" x14ac:dyDescent="0.35">
      <c r="A249" t="s">
        <v>4740</v>
      </c>
    </row>
    <row r="250" spans="1:1" x14ac:dyDescent="0.35">
      <c r="A250" t="s">
        <v>4741</v>
      </c>
    </row>
    <row r="251" spans="1:1" x14ac:dyDescent="0.35">
      <c r="A251" t="s">
        <v>4742</v>
      </c>
    </row>
    <row r="252" spans="1:1" x14ac:dyDescent="0.35">
      <c r="A252" t="s">
        <v>4743</v>
      </c>
    </row>
    <row r="253" spans="1:1" x14ac:dyDescent="0.35">
      <c r="A253" t="s">
        <v>4744</v>
      </c>
    </row>
    <row r="254" spans="1:1" x14ac:dyDescent="0.35">
      <c r="A254" t="s">
        <v>4745</v>
      </c>
    </row>
    <row r="255" spans="1:1" x14ac:dyDescent="0.35">
      <c r="A255" t="s">
        <v>4746</v>
      </c>
    </row>
    <row r="256" spans="1:1" x14ac:dyDescent="0.35">
      <c r="A256" t="s">
        <v>4747</v>
      </c>
    </row>
    <row r="257" spans="1:1" x14ac:dyDescent="0.35">
      <c r="A257" t="s">
        <v>4748</v>
      </c>
    </row>
    <row r="258" spans="1:1" x14ac:dyDescent="0.35">
      <c r="A258" t="s">
        <v>4749</v>
      </c>
    </row>
    <row r="259" spans="1:1" x14ac:dyDescent="0.35">
      <c r="A259" t="s">
        <v>4750</v>
      </c>
    </row>
    <row r="260" spans="1:1" x14ac:dyDescent="0.35">
      <c r="A260" t="s">
        <v>4751</v>
      </c>
    </row>
    <row r="261" spans="1:1" x14ac:dyDescent="0.35">
      <c r="A261" t="s">
        <v>4752</v>
      </c>
    </row>
    <row r="262" spans="1:1" x14ac:dyDescent="0.35">
      <c r="A262" t="s">
        <v>4753</v>
      </c>
    </row>
    <row r="263" spans="1:1" x14ac:dyDescent="0.35">
      <c r="A263" t="s">
        <v>4754</v>
      </c>
    </row>
    <row r="264" spans="1:1" x14ac:dyDescent="0.35">
      <c r="A264" t="s">
        <v>4755</v>
      </c>
    </row>
    <row r="265" spans="1:1" x14ac:dyDescent="0.35">
      <c r="A265" t="s">
        <v>4756</v>
      </c>
    </row>
    <row r="266" spans="1:1" x14ac:dyDescent="0.35">
      <c r="A266" t="s">
        <v>4757</v>
      </c>
    </row>
    <row r="267" spans="1:1" x14ac:dyDescent="0.35">
      <c r="A267" t="s">
        <v>4758</v>
      </c>
    </row>
    <row r="268" spans="1:1" x14ac:dyDescent="0.35">
      <c r="A268" t="s">
        <v>4759</v>
      </c>
    </row>
    <row r="269" spans="1:1" x14ac:dyDescent="0.35">
      <c r="A269" t="s">
        <v>4760</v>
      </c>
    </row>
    <row r="270" spans="1:1" x14ac:dyDescent="0.35">
      <c r="A270" t="s">
        <v>4761</v>
      </c>
    </row>
    <row r="271" spans="1:1" x14ac:dyDescent="0.35">
      <c r="A271" t="s">
        <v>4762</v>
      </c>
    </row>
    <row r="272" spans="1:1" x14ac:dyDescent="0.35">
      <c r="A272" t="s">
        <v>4763</v>
      </c>
    </row>
    <row r="273" spans="1:1" x14ac:dyDescent="0.35">
      <c r="A273" t="s">
        <v>4764</v>
      </c>
    </row>
    <row r="274" spans="1:1" x14ac:dyDescent="0.35">
      <c r="A274" t="s">
        <v>4765</v>
      </c>
    </row>
    <row r="275" spans="1:1" x14ac:dyDescent="0.35">
      <c r="A275" t="s">
        <v>4766</v>
      </c>
    </row>
    <row r="276" spans="1:1" x14ac:dyDescent="0.35">
      <c r="A276" t="s">
        <v>4767</v>
      </c>
    </row>
    <row r="277" spans="1:1" x14ac:dyDescent="0.35">
      <c r="A277" t="s">
        <v>4768</v>
      </c>
    </row>
    <row r="278" spans="1:1" x14ac:dyDescent="0.35">
      <c r="A278" t="s">
        <v>4769</v>
      </c>
    </row>
    <row r="279" spans="1:1" x14ac:dyDescent="0.35">
      <c r="A279" t="s">
        <v>4770</v>
      </c>
    </row>
    <row r="280" spans="1:1" x14ac:dyDescent="0.35">
      <c r="A280" t="s">
        <v>4771</v>
      </c>
    </row>
    <row r="281" spans="1:1" x14ac:dyDescent="0.35">
      <c r="A281" t="s">
        <v>4772</v>
      </c>
    </row>
    <row r="282" spans="1:1" x14ac:dyDescent="0.35">
      <c r="A282" t="s">
        <v>4773</v>
      </c>
    </row>
    <row r="283" spans="1:1" x14ac:dyDescent="0.35">
      <c r="A283" t="s">
        <v>4774</v>
      </c>
    </row>
    <row r="284" spans="1:1" x14ac:dyDescent="0.35">
      <c r="A284" t="s">
        <v>4775</v>
      </c>
    </row>
    <row r="285" spans="1:1" x14ac:dyDescent="0.35">
      <c r="A285" t="s">
        <v>4776</v>
      </c>
    </row>
    <row r="286" spans="1:1" x14ac:dyDescent="0.35">
      <c r="A286" t="s">
        <v>4482</v>
      </c>
    </row>
    <row r="287" spans="1:1" x14ac:dyDescent="0.35">
      <c r="A287" t="s">
        <v>4483</v>
      </c>
    </row>
    <row r="288" spans="1:1" x14ac:dyDescent="0.35">
      <c r="A288" t="s">
        <v>4484</v>
      </c>
    </row>
    <row r="289" spans="1:1" x14ac:dyDescent="0.35">
      <c r="A289" t="s">
        <v>4485</v>
      </c>
    </row>
    <row r="290" spans="1:1" x14ac:dyDescent="0.35">
      <c r="A290" t="s">
        <v>4486</v>
      </c>
    </row>
    <row r="291" spans="1:1" x14ac:dyDescent="0.35">
      <c r="A291" t="s">
        <v>4487</v>
      </c>
    </row>
    <row r="292" spans="1:1" x14ac:dyDescent="0.35">
      <c r="A292" t="s">
        <v>4488</v>
      </c>
    </row>
    <row r="293" spans="1:1" x14ac:dyDescent="0.35">
      <c r="A293" t="s">
        <v>4489</v>
      </c>
    </row>
    <row r="294" spans="1:1" x14ac:dyDescent="0.35">
      <c r="A294" t="s">
        <v>4490</v>
      </c>
    </row>
    <row r="295" spans="1:1" x14ac:dyDescent="0.35">
      <c r="A295" t="s">
        <v>4777</v>
      </c>
    </row>
    <row r="296" spans="1:1" x14ac:dyDescent="0.35">
      <c r="A296" t="s">
        <v>4778</v>
      </c>
    </row>
    <row r="297" spans="1:1" x14ac:dyDescent="0.35">
      <c r="A297" t="s">
        <v>4491</v>
      </c>
    </row>
    <row r="298" spans="1:1" x14ac:dyDescent="0.35">
      <c r="A298" t="s">
        <v>4492</v>
      </c>
    </row>
    <row r="299" spans="1:1" x14ac:dyDescent="0.35">
      <c r="A299" t="s">
        <v>4493</v>
      </c>
    </row>
    <row r="300" spans="1:1" x14ac:dyDescent="0.35">
      <c r="A300" t="s">
        <v>4494</v>
      </c>
    </row>
    <row r="301" spans="1:1" x14ac:dyDescent="0.35">
      <c r="A301" t="s">
        <v>4495</v>
      </c>
    </row>
    <row r="302" spans="1:1" x14ac:dyDescent="0.35">
      <c r="A302" t="s">
        <v>4496</v>
      </c>
    </row>
    <row r="303" spans="1:1" x14ac:dyDescent="0.35">
      <c r="A303" t="s">
        <v>4497</v>
      </c>
    </row>
    <row r="304" spans="1:1" x14ac:dyDescent="0.35">
      <c r="A304" t="s">
        <v>4498</v>
      </c>
    </row>
    <row r="305" spans="1:1" x14ac:dyDescent="0.35">
      <c r="A305" t="s">
        <v>4499</v>
      </c>
    </row>
    <row r="306" spans="1:1" x14ac:dyDescent="0.35">
      <c r="A306" t="s">
        <v>4500</v>
      </c>
    </row>
    <row r="307" spans="1:1" x14ac:dyDescent="0.35">
      <c r="A307" t="s">
        <v>4501</v>
      </c>
    </row>
    <row r="308" spans="1:1" x14ac:dyDescent="0.35">
      <c r="A308" t="s">
        <v>4502</v>
      </c>
    </row>
    <row r="309" spans="1:1" x14ac:dyDescent="0.35">
      <c r="A309" t="s">
        <v>4503</v>
      </c>
    </row>
    <row r="310" spans="1:1" x14ac:dyDescent="0.35">
      <c r="A310" t="s">
        <v>4504</v>
      </c>
    </row>
    <row r="311" spans="1:1" x14ac:dyDescent="0.35">
      <c r="A311" t="s">
        <v>4534</v>
      </c>
    </row>
    <row r="312" spans="1:1" x14ac:dyDescent="0.35">
      <c r="A312" t="s">
        <v>4535</v>
      </c>
    </row>
    <row r="313" spans="1:1" x14ac:dyDescent="0.35">
      <c r="A313" t="s">
        <v>4536</v>
      </c>
    </row>
    <row r="314" spans="1:1" x14ac:dyDescent="0.35">
      <c r="A314" t="s">
        <v>4537</v>
      </c>
    </row>
    <row r="315" spans="1:1" x14ac:dyDescent="0.35">
      <c r="A315" t="s">
        <v>4538</v>
      </c>
    </row>
    <row r="316" spans="1:1" x14ac:dyDescent="0.35">
      <c r="A316" t="s">
        <v>4539</v>
      </c>
    </row>
    <row r="317" spans="1:1" x14ac:dyDescent="0.35">
      <c r="A317" t="s">
        <v>4527</v>
      </c>
    </row>
    <row r="318" spans="1:1" x14ac:dyDescent="0.35">
      <c r="A318" t="s">
        <v>4528</v>
      </c>
    </row>
    <row r="319" spans="1:1" x14ac:dyDescent="0.35">
      <c r="A319" t="s">
        <v>4529</v>
      </c>
    </row>
    <row r="320" spans="1:1" x14ac:dyDescent="0.35">
      <c r="A320" t="s">
        <v>4530</v>
      </c>
    </row>
    <row r="321" spans="1:1" x14ac:dyDescent="0.35">
      <c r="A321" t="s">
        <v>4779</v>
      </c>
    </row>
    <row r="322" spans="1:1" x14ac:dyDescent="0.35">
      <c r="A322" t="s">
        <v>4780</v>
      </c>
    </row>
    <row r="323" spans="1:1" x14ac:dyDescent="0.35">
      <c r="A323" t="s">
        <v>4781</v>
      </c>
    </row>
    <row r="324" spans="1:1" x14ac:dyDescent="0.35">
      <c r="A324" t="s">
        <v>4782</v>
      </c>
    </row>
    <row r="325" spans="1:1" x14ac:dyDescent="0.35">
      <c r="A325" t="s">
        <v>4783</v>
      </c>
    </row>
    <row r="326" spans="1:1" x14ac:dyDescent="0.35">
      <c r="A326" t="s">
        <v>4784</v>
      </c>
    </row>
    <row r="327" spans="1:1" x14ac:dyDescent="0.35">
      <c r="A327" t="s">
        <v>4785</v>
      </c>
    </row>
    <row r="328" spans="1:1" x14ac:dyDescent="0.35">
      <c r="A328" t="s">
        <v>4786</v>
      </c>
    </row>
    <row r="329" spans="1:1" x14ac:dyDescent="0.35">
      <c r="A329" t="s">
        <v>4787</v>
      </c>
    </row>
    <row r="330" spans="1:1" x14ac:dyDescent="0.35">
      <c r="A330" t="s">
        <v>4788</v>
      </c>
    </row>
    <row r="331" spans="1:1" x14ac:dyDescent="0.35">
      <c r="A331" t="s">
        <v>4789</v>
      </c>
    </row>
    <row r="332" spans="1:1" x14ac:dyDescent="0.35">
      <c r="A332" t="s">
        <v>4790</v>
      </c>
    </row>
    <row r="333" spans="1:1" x14ac:dyDescent="0.35">
      <c r="A333" t="s">
        <v>4791</v>
      </c>
    </row>
    <row r="334" spans="1:1" x14ac:dyDescent="0.35">
      <c r="A334" t="s">
        <v>4792</v>
      </c>
    </row>
    <row r="335" spans="1:1" x14ac:dyDescent="0.35">
      <c r="A335" t="s">
        <v>4793</v>
      </c>
    </row>
    <row r="336" spans="1:1" x14ac:dyDescent="0.35">
      <c r="A336" t="s">
        <v>4794</v>
      </c>
    </row>
    <row r="337" spans="1:1" x14ac:dyDescent="0.35">
      <c r="A337" t="s">
        <v>4795</v>
      </c>
    </row>
    <row r="338" spans="1:1" x14ac:dyDescent="0.35">
      <c r="A338" t="s">
        <v>4796</v>
      </c>
    </row>
    <row r="339" spans="1:1" x14ac:dyDescent="0.35">
      <c r="A339" t="s">
        <v>4797</v>
      </c>
    </row>
    <row r="340" spans="1:1" x14ac:dyDescent="0.35">
      <c r="A340" t="s">
        <v>4798</v>
      </c>
    </row>
    <row r="341" spans="1:1" x14ac:dyDescent="0.35">
      <c r="A341" t="s">
        <v>4799</v>
      </c>
    </row>
    <row r="342" spans="1:1" x14ac:dyDescent="0.35">
      <c r="A342" t="s">
        <v>4800</v>
      </c>
    </row>
    <row r="343" spans="1:1" x14ac:dyDescent="0.35">
      <c r="A343" t="s">
        <v>4801</v>
      </c>
    </row>
    <row r="344" spans="1:1" x14ac:dyDescent="0.35">
      <c r="A344" t="s">
        <v>4802</v>
      </c>
    </row>
    <row r="345" spans="1:1" x14ac:dyDescent="0.35">
      <c r="A345" t="s">
        <v>4803</v>
      </c>
    </row>
    <row r="346" spans="1:1" x14ac:dyDescent="0.35">
      <c r="A346" t="s">
        <v>4804</v>
      </c>
    </row>
    <row r="347" spans="1:1" x14ac:dyDescent="0.35">
      <c r="A347" t="s">
        <v>4805</v>
      </c>
    </row>
    <row r="348" spans="1:1" x14ac:dyDescent="0.35">
      <c r="A348" t="s">
        <v>4806</v>
      </c>
    </row>
    <row r="349" spans="1:1" x14ac:dyDescent="0.35">
      <c r="A349" t="s">
        <v>4807</v>
      </c>
    </row>
    <row r="350" spans="1:1" x14ac:dyDescent="0.35">
      <c r="A350" t="s">
        <v>4808</v>
      </c>
    </row>
    <row r="351" spans="1:1" x14ac:dyDescent="0.35">
      <c r="A351" t="s">
        <v>4809</v>
      </c>
    </row>
    <row r="352" spans="1:1" x14ac:dyDescent="0.35">
      <c r="A352" t="s">
        <v>4810</v>
      </c>
    </row>
    <row r="353" spans="1:1" x14ac:dyDescent="0.35">
      <c r="A353" t="s">
        <v>4811</v>
      </c>
    </row>
    <row r="354" spans="1:1" x14ac:dyDescent="0.35">
      <c r="A354" t="s">
        <v>4812</v>
      </c>
    </row>
    <row r="355" spans="1:1" x14ac:dyDescent="0.35">
      <c r="A355" t="s">
        <v>4813</v>
      </c>
    </row>
    <row r="356" spans="1:1" x14ac:dyDescent="0.35">
      <c r="A356" t="s">
        <v>4814</v>
      </c>
    </row>
    <row r="357" spans="1:1" x14ac:dyDescent="0.35">
      <c r="A357" t="s">
        <v>4815</v>
      </c>
    </row>
    <row r="358" spans="1:1" x14ac:dyDescent="0.35">
      <c r="A358" t="s">
        <v>4816</v>
      </c>
    </row>
    <row r="359" spans="1:1" x14ac:dyDescent="0.35">
      <c r="A359" t="s">
        <v>4817</v>
      </c>
    </row>
    <row r="360" spans="1:1" x14ac:dyDescent="0.35">
      <c r="A360" t="s">
        <v>4818</v>
      </c>
    </row>
    <row r="361" spans="1:1" x14ac:dyDescent="0.35">
      <c r="A361" t="s">
        <v>4819</v>
      </c>
    </row>
    <row r="362" spans="1:1" x14ac:dyDescent="0.35">
      <c r="A362" t="s">
        <v>4820</v>
      </c>
    </row>
    <row r="363" spans="1:1" x14ac:dyDescent="0.35">
      <c r="A363" t="s">
        <v>4821</v>
      </c>
    </row>
    <row r="364" spans="1:1" x14ac:dyDescent="0.35">
      <c r="A364" t="s">
        <v>4822</v>
      </c>
    </row>
    <row r="365" spans="1:1" x14ac:dyDescent="0.35">
      <c r="A365" t="s">
        <v>4823</v>
      </c>
    </row>
    <row r="366" spans="1:1" x14ac:dyDescent="0.35">
      <c r="A366" t="s">
        <v>4824</v>
      </c>
    </row>
    <row r="367" spans="1:1" x14ac:dyDescent="0.35">
      <c r="A367" t="s">
        <v>4825</v>
      </c>
    </row>
    <row r="368" spans="1:1" x14ac:dyDescent="0.35">
      <c r="A368" t="s">
        <v>4826</v>
      </c>
    </row>
    <row r="369" spans="1:1" x14ac:dyDescent="0.35">
      <c r="A369" t="s">
        <v>4827</v>
      </c>
    </row>
    <row r="370" spans="1:1" x14ac:dyDescent="0.35">
      <c r="A370" t="s">
        <v>4828</v>
      </c>
    </row>
    <row r="371" spans="1:1" x14ac:dyDescent="0.35">
      <c r="A371" t="s">
        <v>4829</v>
      </c>
    </row>
    <row r="372" spans="1:1" x14ac:dyDescent="0.35">
      <c r="A372" t="s">
        <v>4830</v>
      </c>
    </row>
    <row r="373" spans="1:1" x14ac:dyDescent="0.35">
      <c r="A373" t="s">
        <v>4831</v>
      </c>
    </row>
    <row r="374" spans="1:1" x14ac:dyDescent="0.35">
      <c r="A374" t="s">
        <v>4832</v>
      </c>
    </row>
    <row r="375" spans="1:1" x14ac:dyDescent="0.35">
      <c r="A375" t="s">
        <v>4833</v>
      </c>
    </row>
    <row r="376" spans="1:1" x14ac:dyDescent="0.35">
      <c r="A376" t="s">
        <v>4834</v>
      </c>
    </row>
    <row r="377" spans="1:1" x14ac:dyDescent="0.35">
      <c r="A377" t="s">
        <v>4835</v>
      </c>
    </row>
    <row r="378" spans="1:1" x14ac:dyDescent="0.35">
      <c r="A378" t="s">
        <v>4836</v>
      </c>
    </row>
    <row r="379" spans="1:1" x14ac:dyDescent="0.35">
      <c r="A379" t="s">
        <v>4837</v>
      </c>
    </row>
    <row r="380" spans="1:1" x14ac:dyDescent="0.35">
      <c r="A380" t="s">
        <v>4838</v>
      </c>
    </row>
    <row r="381" spans="1:1" x14ac:dyDescent="0.35">
      <c r="A381" t="s">
        <v>4839</v>
      </c>
    </row>
    <row r="382" spans="1:1" x14ac:dyDescent="0.35">
      <c r="A382" t="s">
        <v>4840</v>
      </c>
    </row>
    <row r="383" spans="1:1" x14ac:dyDescent="0.35">
      <c r="A383" t="s">
        <v>4841</v>
      </c>
    </row>
    <row r="384" spans="1:1" x14ac:dyDescent="0.35">
      <c r="A384" t="s">
        <v>4842</v>
      </c>
    </row>
    <row r="385" spans="1:1" x14ac:dyDescent="0.35">
      <c r="A385" t="s">
        <v>4843</v>
      </c>
    </row>
    <row r="386" spans="1:1" x14ac:dyDescent="0.35">
      <c r="A386" t="s">
        <v>4844</v>
      </c>
    </row>
    <row r="387" spans="1:1" x14ac:dyDescent="0.35">
      <c r="A387" t="s">
        <v>4457</v>
      </c>
    </row>
    <row r="388" spans="1:1" x14ac:dyDescent="0.35">
      <c r="A388" t="s">
        <v>4458</v>
      </c>
    </row>
    <row r="389" spans="1:1" x14ac:dyDescent="0.35">
      <c r="A389" t="s">
        <v>4459</v>
      </c>
    </row>
    <row r="390" spans="1:1" x14ac:dyDescent="0.35">
      <c r="A390" t="s">
        <v>4845</v>
      </c>
    </row>
    <row r="391" spans="1:1" x14ac:dyDescent="0.35">
      <c r="A391" t="s">
        <v>4846</v>
      </c>
    </row>
    <row r="392" spans="1:1" x14ac:dyDescent="0.35">
      <c r="A392" t="s">
        <v>4847</v>
      </c>
    </row>
    <row r="393" spans="1:1" x14ac:dyDescent="0.35">
      <c r="A393" t="s">
        <v>4848</v>
      </c>
    </row>
    <row r="394" spans="1:1" x14ac:dyDescent="0.35">
      <c r="A394" t="s">
        <v>4849</v>
      </c>
    </row>
    <row r="395" spans="1:1" x14ac:dyDescent="0.35">
      <c r="A395" t="s">
        <v>4850</v>
      </c>
    </row>
    <row r="396" spans="1:1" x14ac:dyDescent="0.35">
      <c r="A396" t="s">
        <v>4851</v>
      </c>
    </row>
    <row r="397" spans="1:1" x14ac:dyDescent="0.35">
      <c r="A397" t="s">
        <v>4852</v>
      </c>
    </row>
    <row r="398" spans="1:1" x14ac:dyDescent="0.35">
      <c r="A398" t="s">
        <v>4853</v>
      </c>
    </row>
    <row r="399" spans="1:1" x14ac:dyDescent="0.35">
      <c r="A399" t="s">
        <v>4854</v>
      </c>
    </row>
    <row r="400" spans="1:1" x14ac:dyDescent="0.35">
      <c r="A400" t="s">
        <v>4855</v>
      </c>
    </row>
    <row r="401" spans="1:1" x14ac:dyDescent="0.35">
      <c r="A401" t="s">
        <v>4856</v>
      </c>
    </row>
    <row r="402" spans="1:1" x14ac:dyDescent="0.35">
      <c r="A402" t="s">
        <v>4857</v>
      </c>
    </row>
    <row r="403" spans="1:1" x14ac:dyDescent="0.35">
      <c r="A403" t="s">
        <v>4858</v>
      </c>
    </row>
    <row r="404" spans="1:1" x14ac:dyDescent="0.35">
      <c r="A404" t="s">
        <v>4859</v>
      </c>
    </row>
    <row r="405" spans="1:1" x14ac:dyDescent="0.35">
      <c r="A405" t="s">
        <v>4860</v>
      </c>
    </row>
    <row r="406" spans="1:1" x14ac:dyDescent="0.35">
      <c r="A406" t="s">
        <v>4861</v>
      </c>
    </row>
    <row r="407" spans="1:1" x14ac:dyDescent="0.35">
      <c r="A407" t="s">
        <v>4862</v>
      </c>
    </row>
    <row r="408" spans="1:1" x14ac:dyDescent="0.35">
      <c r="A408" t="s">
        <v>4863</v>
      </c>
    </row>
    <row r="409" spans="1:1" x14ac:dyDescent="0.35">
      <c r="A409" t="s">
        <v>4864</v>
      </c>
    </row>
    <row r="410" spans="1:1" x14ac:dyDescent="0.35">
      <c r="A410" t="s">
        <v>4865</v>
      </c>
    </row>
    <row r="411" spans="1:1" x14ac:dyDescent="0.35">
      <c r="A411" t="s">
        <v>4866</v>
      </c>
    </row>
    <row r="412" spans="1:1" x14ac:dyDescent="0.35">
      <c r="A412" t="s">
        <v>4867</v>
      </c>
    </row>
    <row r="413" spans="1:1" x14ac:dyDescent="0.35">
      <c r="A413" t="s">
        <v>4868</v>
      </c>
    </row>
    <row r="414" spans="1:1" x14ac:dyDescent="0.35">
      <c r="A414" t="s">
        <v>4869</v>
      </c>
    </row>
    <row r="415" spans="1:1" x14ac:dyDescent="0.35">
      <c r="A415" t="s">
        <v>4870</v>
      </c>
    </row>
    <row r="416" spans="1:1" x14ac:dyDescent="0.35">
      <c r="A416" t="s">
        <v>4871</v>
      </c>
    </row>
    <row r="417" spans="1:1" x14ac:dyDescent="0.35">
      <c r="A417" t="s">
        <v>4872</v>
      </c>
    </row>
    <row r="418" spans="1:1" x14ac:dyDescent="0.35">
      <c r="A418" t="s">
        <v>4873</v>
      </c>
    </row>
    <row r="419" spans="1:1" x14ac:dyDescent="0.35">
      <c r="A419" t="s">
        <v>4874</v>
      </c>
    </row>
    <row r="420" spans="1:1" x14ac:dyDescent="0.35">
      <c r="A420" t="s">
        <v>4875</v>
      </c>
    </row>
    <row r="421" spans="1:1" x14ac:dyDescent="0.35">
      <c r="A421" t="s">
        <v>4876</v>
      </c>
    </row>
    <row r="422" spans="1:1" x14ac:dyDescent="0.35">
      <c r="A422" t="s">
        <v>4877</v>
      </c>
    </row>
    <row r="423" spans="1:1" x14ac:dyDescent="0.35">
      <c r="A423" t="s">
        <v>4878</v>
      </c>
    </row>
    <row r="424" spans="1:1" x14ac:dyDescent="0.35">
      <c r="A424" t="s">
        <v>4879</v>
      </c>
    </row>
    <row r="425" spans="1:1" x14ac:dyDescent="0.35">
      <c r="A425" t="s">
        <v>4880</v>
      </c>
    </row>
    <row r="426" spans="1:1" x14ac:dyDescent="0.35">
      <c r="A426" t="s">
        <v>4881</v>
      </c>
    </row>
    <row r="427" spans="1:1" x14ac:dyDescent="0.35">
      <c r="A427" t="s">
        <v>4882</v>
      </c>
    </row>
    <row r="428" spans="1:1" x14ac:dyDescent="0.35">
      <c r="A428" t="s">
        <v>4883</v>
      </c>
    </row>
    <row r="429" spans="1:1" x14ac:dyDescent="0.35">
      <c r="A429" t="s">
        <v>4884</v>
      </c>
    </row>
    <row r="430" spans="1:1" x14ac:dyDescent="0.35">
      <c r="A430" t="s">
        <v>4885</v>
      </c>
    </row>
    <row r="431" spans="1:1" x14ac:dyDescent="0.35">
      <c r="A431" t="s">
        <v>4886</v>
      </c>
    </row>
    <row r="432" spans="1:1" x14ac:dyDescent="0.35">
      <c r="A432" t="s">
        <v>4887</v>
      </c>
    </row>
    <row r="433" spans="1:1" x14ac:dyDescent="0.35">
      <c r="A433" t="s">
        <v>4888</v>
      </c>
    </row>
    <row r="434" spans="1:1" x14ac:dyDescent="0.35">
      <c r="A434" t="s">
        <v>4889</v>
      </c>
    </row>
    <row r="435" spans="1:1" x14ac:dyDescent="0.35">
      <c r="A435" t="s">
        <v>4890</v>
      </c>
    </row>
    <row r="436" spans="1:1" x14ac:dyDescent="0.35">
      <c r="A436" t="s">
        <v>4891</v>
      </c>
    </row>
    <row r="437" spans="1:1" x14ac:dyDescent="0.35">
      <c r="A437" t="s">
        <v>4892</v>
      </c>
    </row>
    <row r="438" spans="1:1" x14ac:dyDescent="0.35">
      <c r="A438" t="s">
        <v>4893</v>
      </c>
    </row>
    <row r="439" spans="1:1" x14ac:dyDescent="0.35">
      <c r="A439" t="s">
        <v>4894</v>
      </c>
    </row>
    <row r="440" spans="1:1" x14ac:dyDescent="0.35">
      <c r="A440" t="s">
        <v>4895</v>
      </c>
    </row>
    <row r="441" spans="1:1" x14ac:dyDescent="0.35">
      <c r="A441" t="s">
        <v>4896</v>
      </c>
    </row>
    <row r="442" spans="1:1" x14ac:dyDescent="0.35">
      <c r="A442" t="s">
        <v>4897</v>
      </c>
    </row>
    <row r="443" spans="1:1" x14ac:dyDescent="0.35">
      <c r="A443" t="s">
        <v>4898</v>
      </c>
    </row>
    <row r="444" spans="1:1" x14ac:dyDescent="0.35">
      <c r="A444" t="s">
        <v>4899</v>
      </c>
    </row>
    <row r="445" spans="1:1" x14ac:dyDescent="0.35">
      <c r="A445" t="s">
        <v>4900</v>
      </c>
    </row>
    <row r="446" spans="1:1" x14ac:dyDescent="0.35">
      <c r="A446" t="s">
        <v>4901</v>
      </c>
    </row>
    <row r="447" spans="1:1" x14ac:dyDescent="0.35">
      <c r="A447" t="s">
        <v>4902</v>
      </c>
    </row>
    <row r="448" spans="1:1" x14ac:dyDescent="0.35">
      <c r="A448" t="s">
        <v>4903</v>
      </c>
    </row>
    <row r="449" spans="1:1" x14ac:dyDescent="0.35">
      <c r="A449" t="s">
        <v>4904</v>
      </c>
    </row>
    <row r="450" spans="1:1" x14ac:dyDescent="0.35">
      <c r="A450" t="s">
        <v>4905</v>
      </c>
    </row>
    <row r="451" spans="1:1" x14ac:dyDescent="0.35">
      <c r="A451" t="s">
        <v>4906</v>
      </c>
    </row>
    <row r="452" spans="1:1" x14ac:dyDescent="0.35">
      <c r="A452" t="s">
        <v>4907</v>
      </c>
    </row>
    <row r="453" spans="1:1" x14ac:dyDescent="0.35">
      <c r="A453" t="s">
        <v>4908</v>
      </c>
    </row>
    <row r="454" spans="1:1" x14ac:dyDescent="0.35">
      <c r="A454" t="s">
        <v>4909</v>
      </c>
    </row>
    <row r="455" spans="1:1" x14ac:dyDescent="0.35">
      <c r="A455" t="s">
        <v>4910</v>
      </c>
    </row>
    <row r="456" spans="1:1" x14ac:dyDescent="0.35">
      <c r="A456" t="s">
        <v>4911</v>
      </c>
    </row>
    <row r="457" spans="1:1" x14ac:dyDescent="0.35">
      <c r="A457" t="s">
        <v>4912</v>
      </c>
    </row>
    <row r="458" spans="1:1" x14ac:dyDescent="0.35">
      <c r="A458" t="s">
        <v>4913</v>
      </c>
    </row>
    <row r="459" spans="1:1" x14ac:dyDescent="0.35">
      <c r="A459" t="s">
        <v>4914</v>
      </c>
    </row>
    <row r="460" spans="1:1" x14ac:dyDescent="0.35">
      <c r="A460" t="s">
        <v>4915</v>
      </c>
    </row>
    <row r="461" spans="1:1" x14ac:dyDescent="0.35">
      <c r="A461" t="s">
        <v>4916</v>
      </c>
    </row>
    <row r="462" spans="1:1" x14ac:dyDescent="0.35">
      <c r="A462" t="s">
        <v>4917</v>
      </c>
    </row>
    <row r="463" spans="1:1" x14ac:dyDescent="0.35">
      <c r="A463" t="s">
        <v>4918</v>
      </c>
    </row>
    <row r="464" spans="1:1" x14ac:dyDescent="0.35">
      <c r="A464" t="s">
        <v>4919</v>
      </c>
    </row>
    <row r="465" spans="1:1" x14ac:dyDescent="0.35">
      <c r="A465" t="s">
        <v>4920</v>
      </c>
    </row>
    <row r="466" spans="1:1" x14ac:dyDescent="0.35">
      <c r="A466" t="s">
        <v>4921</v>
      </c>
    </row>
    <row r="467" spans="1:1" x14ac:dyDescent="0.35">
      <c r="A467" t="s">
        <v>4922</v>
      </c>
    </row>
    <row r="468" spans="1:1" x14ac:dyDescent="0.35">
      <c r="A468" t="s">
        <v>4923</v>
      </c>
    </row>
    <row r="469" spans="1:1" x14ac:dyDescent="0.35">
      <c r="A469" t="s">
        <v>4924</v>
      </c>
    </row>
    <row r="470" spans="1:1" x14ac:dyDescent="0.35">
      <c r="A470" t="s">
        <v>4925</v>
      </c>
    </row>
    <row r="471" spans="1:1" x14ac:dyDescent="0.35">
      <c r="A471" t="s">
        <v>4926</v>
      </c>
    </row>
    <row r="472" spans="1:1" x14ac:dyDescent="0.35">
      <c r="A472" t="s">
        <v>4927</v>
      </c>
    </row>
    <row r="473" spans="1:1" x14ac:dyDescent="0.35">
      <c r="A473" t="s">
        <v>4928</v>
      </c>
    </row>
    <row r="474" spans="1:1" x14ac:dyDescent="0.35">
      <c r="A474" t="s">
        <v>4929</v>
      </c>
    </row>
    <row r="475" spans="1:1" x14ac:dyDescent="0.35">
      <c r="A475" t="s">
        <v>4930</v>
      </c>
    </row>
    <row r="476" spans="1:1" x14ac:dyDescent="0.35">
      <c r="A476" t="s">
        <v>4931</v>
      </c>
    </row>
    <row r="477" spans="1:1" x14ac:dyDescent="0.35">
      <c r="A477" t="s">
        <v>4932</v>
      </c>
    </row>
    <row r="478" spans="1:1" x14ac:dyDescent="0.35">
      <c r="A478" t="s">
        <v>4933</v>
      </c>
    </row>
    <row r="479" spans="1:1" x14ac:dyDescent="0.35">
      <c r="A479" t="s">
        <v>4934</v>
      </c>
    </row>
    <row r="480" spans="1:1" x14ac:dyDescent="0.35">
      <c r="A480" t="s">
        <v>4935</v>
      </c>
    </row>
    <row r="481" spans="1:1" x14ac:dyDescent="0.35">
      <c r="A481" t="s">
        <v>4936</v>
      </c>
    </row>
    <row r="482" spans="1:1" x14ac:dyDescent="0.35">
      <c r="A482" t="s">
        <v>4937</v>
      </c>
    </row>
    <row r="483" spans="1:1" x14ac:dyDescent="0.35">
      <c r="A483" t="s">
        <v>4938</v>
      </c>
    </row>
    <row r="484" spans="1:1" x14ac:dyDescent="0.35">
      <c r="A484" t="s">
        <v>4939</v>
      </c>
    </row>
    <row r="485" spans="1:1" x14ac:dyDescent="0.35">
      <c r="A485" t="s">
        <v>4940</v>
      </c>
    </row>
    <row r="486" spans="1:1" x14ac:dyDescent="0.35">
      <c r="A486" t="s">
        <v>4941</v>
      </c>
    </row>
    <row r="487" spans="1:1" x14ac:dyDescent="0.35">
      <c r="A487" t="s">
        <v>4942</v>
      </c>
    </row>
    <row r="488" spans="1:1" x14ac:dyDescent="0.35">
      <c r="A488" t="s">
        <v>4943</v>
      </c>
    </row>
    <row r="489" spans="1:1" x14ac:dyDescent="0.35">
      <c r="A489" t="s">
        <v>4944</v>
      </c>
    </row>
    <row r="490" spans="1:1" x14ac:dyDescent="0.35">
      <c r="A490" t="s">
        <v>4945</v>
      </c>
    </row>
    <row r="491" spans="1:1" x14ac:dyDescent="0.35">
      <c r="A491" t="s">
        <v>4946</v>
      </c>
    </row>
    <row r="492" spans="1:1" x14ac:dyDescent="0.35">
      <c r="A492" t="s">
        <v>4947</v>
      </c>
    </row>
    <row r="493" spans="1:1" x14ac:dyDescent="0.35">
      <c r="A493" t="s">
        <v>4948</v>
      </c>
    </row>
    <row r="494" spans="1:1" x14ac:dyDescent="0.35">
      <c r="A494" t="s">
        <v>4949</v>
      </c>
    </row>
    <row r="495" spans="1:1" x14ac:dyDescent="0.35">
      <c r="A495" t="s">
        <v>4950</v>
      </c>
    </row>
    <row r="496" spans="1:1" x14ac:dyDescent="0.35">
      <c r="A496" t="s">
        <v>4951</v>
      </c>
    </row>
    <row r="497" spans="1:1" x14ac:dyDescent="0.35">
      <c r="A497" t="s">
        <v>4952</v>
      </c>
    </row>
    <row r="498" spans="1:1" x14ac:dyDescent="0.35">
      <c r="A498" t="s">
        <v>4953</v>
      </c>
    </row>
    <row r="499" spans="1:1" x14ac:dyDescent="0.35">
      <c r="A499" t="s">
        <v>4954</v>
      </c>
    </row>
    <row r="500" spans="1:1" x14ac:dyDescent="0.35">
      <c r="A500" t="s">
        <v>4955</v>
      </c>
    </row>
    <row r="501" spans="1:1" x14ac:dyDescent="0.35">
      <c r="A501" t="s">
        <v>4956</v>
      </c>
    </row>
    <row r="502" spans="1:1" x14ac:dyDescent="0.35">
      <c r="A502" t="s">
        <v>4957</v>
      </c>
    </row>
    <row r="503" spans="1:1" x14ac:dyDescent="0.35">
      <c r="A503" t="s">
        <v>4958</v>
      </c>
    </row>
    <row r="504" spans="1:1" x14ac:dyDescent="0.35">
      <c r="A504" t="s">
        <v>4959</v>
      </c>
    </row>
    <row r="505" spans="1:1" x14ac:dyDescent="0.35">
      <c r="A505" t="s">
        <v>4960</v>
      </c>
    </row>
    <row r="506" spans="1:1" x14ac:dyDescent="0.35">
      <c r="A506" t="s">
        <v>4961</v>
      </c>
    </row>
    <row r="507" spans="1:1" x14ac:dyDescent="0.35">
      <c r="A507" t="s">
        <v>4962</v>
      </c>
    </row>
    <row r="508" spans="1:1" x14ac:dyDescent="0.35">
      <c r="A508" t="s">
        <v>4963</v>
      </c>
    </row>
    <row r="509" spans="1:1" x14ac:dyDescent="0.35">
      <c r="A509" t="s">
        <v>4964</v>
      </c>
    </row>
    <row r="510" spans="1:1" x14ac:dyDescent="0.35">
      <c r="A510" t="s">
        <v>4965</v>
      </c>
    </row>
    <row r="511" spans="1:1" x14ac:dyDescent="0.35">
      <c r="A511" t="s">
        <v>4966</v>
      </c>
    </row>
    <row r="512" spans="1:1" x14ac:dyDescent="0.35">
      <c r="A512" t="s">
        <v>4967</v>
      </c>
    </row>
    <row r="513" spans="1:1" x14ac:dyDescent="0.35">
      <c r="A513" t="s">
        <v>4968</v>
      </c>
    </row>
    <row r="514" spans="1:1" x14ac:dyDescent="0.35">
      <c r="A514" t="s">
        <v>4969</v>
      </c>
    </row>
    <row r="515" spans="1:1" x14ac:dyDescent="0.35">
      <c r="A515" t="s">
        <v>4970</v>
      </c>
    </row>
    <row r="516" spans="1:1" x14ac:dyDescent="0.35">
      <c r="A516" t="s">
        <v>4971</v>
      </c>
    </row>
    <row r="517" spans="1:1" x14ac:dyDescent="0.35">
      <c r="A517" t="s">
        <v>4972</v>
      </c>
    </row>
    <row r="518" spans="1:1" x14ac:dyDescent="0.35">
      <c r="A518" t="s">
        <v>4973</v>
      </c>
    </row>
    <row r="519" spans="1:1" x14ac:dyDescent="0.35">
      <c r="A519" t="s">
        <v>4974</v>
      </c>
    </row>
    <row r="520" spans="1:1" x14ac:dyDescent="0.35">
      <c r="A520" t="s">
        <v>4975</v>
      </c>
    </row>
    <row r="521" spans="1:1" x14ac:dyDescent="0.35">
      <c r="A521" t="s">
        <v>4976</v>
      </c>
    </row>
    <row r="522" spans="1:1" x14ac:dyDescent="0.35">
      <c r="A522" t="s">
        <v>4977</v>
      </c>
    </row>
    <row r="523" spans="1:1" x14ac:dyDescent="0.35">
      <c r="A523" t="s">
        <v>4978</v>
      </c>
    </row>
    <row r="524" spans="1:1" x14ac:dyDescent="0.35">
      <c r="A524" t="s">
        <v>4979</v>
      </c>
    </row>
    <row r="525" spans="1:1" x14ac:dyDescent="0.35">
      <c r="A525" t="s">
        <v>4980</v>
      </c>
    </row>
    <row r="526" spans="1:1" x14ac:dyDescent="0.35">
      <c r="A526" t="s">
        <v>4981</v>
      </c>
    </row>
    <row r="527" spans="1:1" x14ac:dyDescent="0.35">
      <c r="A527" t="s">
        <v>4982</v>
      </c>
    </row>
    <row r="528" spans="1:1" x14ac:dyDescent="0.35">
      <c r="A528" t="s">
        <v>4983</v>
      </c>
    </row>
    <row r="529" spans="1:1" x14ac:dyDescent="0.35">
      <c r="A529" t="s">
        <v>4984</v>
      </c>
    </row>
    <row r="530" spans="1:1" x14ac:dyDescent="0.35">
      <c r="A530" t="s">
        <v>4985</v>
      </c>
    </row>
    <row r="531" spans="1:1" x14ac:dyDescent="0.35">
      <c r="A531" t="s">
        <v>4986</v>
      </c>
    </row>
    <row r="532" spans="1:1" x14ac:dyDescent="0.35">
      <c r="A532" t="s">
        <v>4987</v>
      </c>
    </row>
    <row r="533" spans="1:1" x14ac:dyDescent="0.35">
      <c r="A533" t="s">
        <v>4988</v>
      </c>
    </row>
    <row r="534" spans="1:1" x14ac:dyDescent="0.35">
      <c r="A534" t="s">
        <v>4989</v>
      </c>
    </row>
    <row r="535" spans="1:1" x14ac:dyDescent="0.35">
      <c r="A535" t="s">
        <v>4990</v>
      </c>
    </row>
    <row r="536" spans="1:1" x14ac:dyDescent="0.35">
      <c r="A536" t="s">
        <v>4991</v>
      </c>
    </row>
    <row r="537" spans="1:1" x14ac:dyDescent="0.35">
      <c r="A537" t="s">
        <v>4992</v>
      </c>
    </row>
    <row r="538" spans="1:1" x14ac:dyDescent="0.35">
      <c r="A538" t="s">
        <v>4993</v>
      </c>
    </row>
    <row r="539" spans="1:1" x14ac:dyDescent="0.35">
      <c r="A539" t="s">
        <v>4994</v>
      </c>
    </row>
    <row r="540" spans="1:1" x14ac:dyDescent="0.35">
      <c r="A540" t="s">
        <v>4995</v>
      </c>
    </row>
    <row r="541" spans="1:1" x14ac:dyDescent="0.35">
      <c r="A541" t="s">
        <v>4996</v>
      </c>
    </row>
    <row r="542" spans="1:1" x14ac:dyDescent="0.35">
      <c r="A542" t="s">
        <v>4997</v>
      </c>
    </row>
    <row r="543" spans="1:1" x14ac:dyDescent="0.35">
      <c r="A543" t="s">
        <v>4998</v>
      </c>
    </row>
    <row r="544" spans="1:1" x14ac:dyDescent="0.35">
      <c r="A544" t="s">
        <v>4999</v>
      </c>
    </row>
    <row r="545" spans="1:1" x14ac:dyDescent="0.35">
      <c r="A545" t="s">
        <v>5000</v>
      </c>
    </row>
    <row r="546" spans="1:1" x14ac:dyDescent="0.35">
      <c r="A546" t="s">
        <v>5001</v>
      </c>
    </row>
    <row r="547" spans="1:1" x14ac:dyDescent="0.35">
      <c r="A547" t="s">
        <v>5002</v>
      </c>
    </row>
    <row r="548" spans="1:1" x14ac:dyDescent="0.35">
      <c r="A548" t="s">
        <v>5003</v>
      </c>
    </row>
    <row r="549" spans="1:1" x14ac:dyDescent="0.35">
      <c r="A549" t="s">
        <v>5004</v>
      </c>
    </row>
    <row r="550" spans="1:1" x14ac:dyDescent="0.35">
      <c r="A550" t="s">
        <v>5005</v>
      </c>
    </row>
    <row r="551" spans="1:1" x14ac:dyDescent="0.35">
      <c r="A551" t="s">
        <v>5006</v>
      </c>
    </row>
    <row r="552" spans="1:1" x14ac:dyDescent="0.35">
      <c r="A552" t="s">
        <v>5007</v>
      </c>
    </row>
    <row r="553" spans="1:1" x14ac:dyDescent="0.35">
      <c r="A553" t="s">
        <v>5008</v>
      </c>
    </row>
    <row r="554" spans="1:1" x14ac:dyDescent="0.35">
      <c r="A554" t="s">
        <v>5009</v>
      </c>
    </row>
    <row r="555" spans="1:1" x14ac:dyDescent="0.35">
      <c r="A555" t="s">
        <v>5010</v>
      </c>
    </row>
    <row r="556" spans="1:1" x14ac:dyDescent="0.35">
      <c r="A556" t="s">
        <v>5011</v>
      </c>
    </row>
    <row r="557" spans="1:1" x14ac:dyDescent="0.35">
      <c r="A557" t="s">
        <v>5012</v>
      </c>
    </row>
    <row r="558" spans="1:1" x14ac:dyDescent="0.35">
      <c r="A558" t="s">
        <v>5013</v>
      </c>
    </row>
    <row r="559" spans="1:1" x14ac:dyDescent="0.35">
      <c r="A559" t="s">
        <v>5014</v>
      </c>
    </row>
    <row r="560" spans="1:1" x14ac:dyDescent="0.35">
      <c r="A560" t="s">
        <v>5015</v>
      </c>
    </row>
    <row r="561" spans="1:1" x14ac:dyDescent="0.35">
      <c r="A561" t="s">
        <v>5016</v>
      </c>
    </row>
    <row r="562" spans="1:1" x14ac:dyDescent="0.35">
      <c r="A562" t="s">
        <v>5017</v>
      </c>
    </row>
    <row r="563" spans="1:1" x14ac:dyDescent="0.35">
      <c r="A563" t="s">
        <v>5018</v>
      </c>
    </row>
    <row r="564" spans="1:1" x14ac:dyDescent="0.35">
      <c r="A564" t="s">
        <v>5019</v>
      </c>
    </row>
    <row r="565" spans="1:1" x14ac:dyDescent="0.35">
      <c r="A565" t="s">
        <v>5020</v>
      </c>
    </row>
    <row r="566" spans="1:1" x14ac:dyDescent="0.35">
      <c r="A566" t="s">
        <v>5021</v>
      </c>
    </row>
    <row r="567" spans="1:1" x14ac:dyDescent="0.35">
      <c r="A567" t="s">
        <v>5022</v>
      </c>
    </row>
    <row r="568" spans="1:1" x14ac:dyDescent="0.35">
      <c r="A568" t="s">
        <v>5023</v>
      </c>
    </row>
    <row r="569" spans="1:1" x14ac:dyDescent="0.35">
      <c r="A569" t="s">
        <v>5024</v>
      </c>
    </row>
    <row r="570" spans="1:1" x14ac:dyDescent="0.35">
      <c r="A570" t="s">
        <v>5025</v>
      </c>
    </row>
    <row r="571" spans="1:1" x14ac:dyDescent="0.35">
      <c r="A571" t="s">
        <v>5026</v>
      </c>
    </row>
    <row r="572" spans="1:1" x14ac:dyDescent="0.35">
      <c r="A572" t="s">
        <v>5027</v>
      </c>
    </row>
    <row r="573" spans="1:1" x14ac:dyDescent="0.35">
      <c r="A573" t="s">
        <v>5028</v>
      </c>
    </row>
    <row r="574" spans="1:1" x14ac:dyDescent="0.35">
      <c r="A574" t="s">
        <v>5029</v>
      </c>
    </row>
    <row r="575" spans="1:1" x14ac:dyDescent="0.35">
      <c r="A575" t="s">
        <v>5030</v>
      </c>
    </row>
    <row r="576" spans="1:1" x14ac:dyDescent="0.35">
      <c r="A576" t="s">
        <v>5031</v>
      </c>
    </row>
    <row r="577" spans="1:1" x14ac:dyDescent="0.35">
      <c r="A577" t="s">
        <v>5032</v>
      </c>
    </row>
    <row r="578" spans="1:1" x14ac:dyDescent="0.35">
      <c r="A578" t="s">
        <v>5033</v>
      </c>
    </row>
    <row r="579" spans="1:1" x14ac:dyDescent="0.35">
      <c r="A579" t="s">
        <v>5034</v>
      </c>
    </row>
    <row r="580" spans="1:1" x14ac:dyDescent="0.35">
      <c r="A580" t="s">
        <v>5035</v>
      </c>
    </row>
    <row r="581" spans="1:1" x14ac:dyDescent="0.35">
      <c r="A581" t="s">
        <v>5036</v>
      </c>
    </row>
    <row r="582" spans="1:1" x14ac:dyDescent="0.35">
      <c r="A582" t="s">
        <v>5037</v>
      </c>
    </row>
    <row r="583" spans="1:1" x14ac:dyDescent="0.35">
      <c r="A583" t="s">
        <v>5038</v>
      </c>
    </row>
    <row r="584" spans="1:1" x14ac:dyDescent="0.35">
      <c r="A584" t="s">
        <v>5039</v>
      </c>
    </row>
    <row r="585" spans="1:1" x14ac:dyDescent="0.35">
      <c r="A585" t="s">
        <v>5040</v>
      </c>
    </row>
    <row r="586" spans="1:1" x14ac:dyDescent="0.35">
      <c r="A586" t="s">
        <v>5041</v>
      </c>
    </row>
    <row r="587" spans="1:1" x14ac:dyDescent="0.35">
      <c r="A587" t="s">
        <v>5042</v>
      </c>
    </row>
    <row r="588" spans="1:1" x14ac:dyDescent="0.35">
      <c r="A588" t="s">
        <v>5043</v>
      </c>
    </row>
    <row r="589" spans="1:1" x14ac:dyDescent="0.35">
      <c r="A589" t="s">
        <v>5044</v>
      </c>
    </row>
    <row r="590" spans="1:1" x14ac:dyDescent="0.35">
      <c r="A590" t="s">
        <v>5045</v>
      </c>
    </row>
    <row r="591" spans="1:1" x14ac:dyDescent="0.35">
      <c r="A591" t="s">
        <v>5046</v>
      </c>
    </row>
    <row r="592" spans="1:1" x14ac:dyDescent="0.35">
      <c r="A592" t="s">
        <v>5047</v>
      </c>
    </row>
    <row r="593" spans="1:1" x14ac:dyDescent="0.35">
      <c r="A593" t="s">
        <v>5048</v>
      </c>
    </row>
    <row r="594" spans="1:1" x14ac:dyDescent="0.35">
      <c r="A594" t="s">
        <v>5049</v>
      </c>
    </row>
    <row r="595" spans="1:1" x14ac:dyDescent="0.35">
      <c r="A595" t="s">
        <v>5050</v>
      </c>
    </row>
    <row r="596" spans="1:1" x14ac:dyDescent="0.35">
      <c r="A596" t="s">
        <v>5051</v>
      </c>
    </row>
    <row r="597" spans="1:1" x14ac:dyDescent="0.35">
      <c r="A597" t="s">
        <v>5052</v>
      </c>
    </row>
    <row r="598" spans="1:1" x14ac:dyDescent="0.35">
      <c r="A598" t="s">
        <v>5053</v>
      </c>
    </row>
    <row r="599" spans="1:1" x14ac:dyDescent="0.35">
      <c r="A599" t="s">
        <v>5054</v>
      </c>
    </row>
    <row r="600" spans="1:1" x14ac:dyDescent="0.35">
      <c r="A600" t="s">
        <v>5055</v>
      </c>
    </row>
    <row r="601" spans="1:1" x14ac:dyDescent="0.35">
      <c r="A601" t="s">
        <v>5056</v>
      </c>
    </row>
    <row r="602" spans="1:1" x14ac:dyDescent="0.35">
      <c r="A602" t="s">
        <v>5057</v>
      </c>
    </row>
    <row r="603" spans="1:1" x14ac:dyDescent="0.35">
      <c r="A603" t="s">
        <v>5058</v>
      </c>
    </row>
    <row r="604" spans="1:1" x14ac:dyDescent="0.35">
      <c r="A604" t="s">
        <v>5059</v>
      </c>
    </row>
    <row r="605" spans="1:1" x14ac:dyDescent="0.35">
      <c r="A605" t="s">
        <v>5060</v>
      </c>
    </row>
    <row r="606" spans="1:1" x14ac:dyDescent="0.35">
      <c r="A606" t="s">
        <v>5061</v>
      </c>
    </row>
    <row r="607" spans="1:1" x14ac:dyDescent="0.35">
      <c r="A607" t="s">
        <v>5062</v>
      </c>
    </row>
    <row r="608" spans="1:1" x14ac:dyDescent="0.35">
      <c r="A608" t="s">
        <v>5063</v>
      </c>
    </row>
    <row r="609" spans="1:1" x14ac:dyDescent="0.35">
      <c r="A609" t="s">
        <v>5064</v>
      </c>
    </row>
    <row r="610" spans="1:1" x14ac:dyDescent="0.35">
      <c r="A610" t="s">
        <v>5065</v>
      </c>
    </row>
    <row r="611" spans="1:1" x14ac:dyDescent="0.35">
      <c r="A611" t="s">
        <v>5066</v>
      </c>
    </row>
    <row r="612" spans="1:1" x14ac:dyDescent="0.35">
      <c r="A612" t="s">
        <v>5067</v>
      </c>
    </row>
    <row r="613" spans="1:1" x14ac:dyDescent="0.35">
      <c r="A613" t="s">
        <v>5068</v>
      </c>
    </row>
    <row r="614" spans="1:1" x14ac:dyDescent="0.35">
      <c r="A614" t="s">
        <v>5069</v>
      </c>
    </row>
    <row r="615" spans="1:1" x14ac:dyDescent="0.35">
      <c r="A615" t="s">
        <v>5070</v>
      </c>
    </row>
    <row r="616" spans="1:1" x14ac:dyDescent="0.35">
      <c r="A616" t="s">
        <v>5071</v>
      </c>
    </row>
    <row r="617" spans="1:1" x14ac:dyDescent="0.35">
      <c r="A617" t="s">
        <v>5072</v>
      </c>
    </row>
    <row r="618" spans="1:1" x14ac:dyDescent="0.35">
      <c r="A618" t="s">
        <v>5073</v>
      </c>
    </row>
    <row r="619" spans="1:1" x14ac:dyDescent="0.35">
      <c r="A619" t="s">
        <v>5074</v>
      </c>
    </row>
    <row r="620" spans="1:1" x14ac:dyDescent="0.35">
      <c r="A620" t="s">
        <v>5075</v>
      </c>
    </row>
    <row r="621" spans="1:1" x14ac:dyDescent="0.35">
      <c r="A621" t="s">
        <v>5076</v>
      </c>
    </row>
    <row r="622" spans="1:1" x14ac:dyDescent="0.35">
      <c r="A622" t="s">
        <v>5077</v>
      </c>
    </row>
    <row r="623" spans="1:1" x14ac:dyDescent="0.35">
      <c r="A623" t="s">
        <v>5078</v>
      </c>
    </row>
    <row r="624" spans="1:1" x14ac:dyDescent="0.35">
      <c r="A624" t="s">
        <v>5079</v>
      </c>
    </row>
    <row r="625" spans="1:1" x14ac:dyDescent="0.35">
      <c r="A625" t="s">
        <v>5080</v>
      </c>
    </row>
    <row r="626" spans="1:1" x14ac:dyDescent="0.35">
      <c r="A626" t="s">
        <v>5081</v>
      </c>
    </row>
    <row r="627" spans="1:1" x14ac:dyDescent="0.35">
      <c r="A627" t="s">
        <v>5082</v>
      </c>
    </row>
    <row r="628" spans="1:1" x14ac:dyDescent="0.35">
      <c r="A628" t="s">
        <v>5083</v>
      </c>
    </row>
    <row r="629" spans="1:1" x14ac:dyDescent="0.35">
      <c r="A629" t="s">
        <v>5084</v>
      </c>
    </row>
    <row r="630" spans="1:1" x14ac:dyDescent="0.35">
      <c r="A630" t="s">
        <v>5085</v>
      </c>
    </row>
    <row r="631" spans="1:1" x14ac:dyDescent="0.35">
      <c r="A631" t="s">
        <v>5086</v>
      </c>
    </row>
    <row r="632" spans="1:1" x14ac:dyDescent="0.35">
      <c r="A632" t="s">
        <v>5087</v>
      </c>
    </row>
    <row r="633" spans="1:1" x14ac:dyDescent="0.35">
      <c r="A633" t="s">
        <v>5088</v>
      </c>
    </row>
    <row r="634" spans="1:1" x14ac:dyDescent="0.35">
      <c r="A634" t="s">
        <v>5089</v>
      </c>
    </row>
    <row r="635" spans="1:1" x14ac:dyDescent="0.35">
      <c r="A635" t="s">
        <v>5090</v>
      </c>
    </row>
    <row r="636" spans="1:1" x14ac:dyDescent="0.35">
      <c r="A636" t="s">
        <v>5091</v>
      </c>
    </row>
    <row r="637" spans="1:1" x14ac:dyDescent="0.35">
      <c r="A637" t="s">
        <v>5092</v>
      </c>
    </row>
    <row r="638" spans="1:1" x14ac:dyDescent="0.35">
      <c r="A638" t="s">
        <v>5093</v>
      </c>
    </row>
    <row r="639" spans="1:1" x14ac:dyDescent="0.35">
      <c r="A639" t="s">
        <v>5094</v>
      </c>
    </row>
    <row r="640" spans="1:1" x14ac:dyDescent="0.35">
      <c r="A640" t="s">
        <v>5095</v>
      </c>
    </row>
    <row r="641" spans="1:1" x14ac:dyDescent="0.35">
      <c r="A641" t="s">
        <v>5096</v>
      </c>
    </row>
    <row r="642" spans="1:1" x14ac:dyDescent="0.35">
      <c r="A642" t="s">
        <v>5097</v>
      </c>
    </row>
    <row r="643" spans="1:1" x14ac:dyDescent="0.35">
      <c r="A643" t="s">
        <v>5098</v>
      </c>
    </row>
    <row r="644" spans="1:1" x14ac:dyDescent="0.35">
      <c r="A644" t="s">
        <v>5099</v>
      </c>
    </row>
    <row r="645" spans="1:1" x14ac:dyDescent="0.35">
      <c r="A645" t="s">
        <v>5100</v>
      </c>
    </row>
    <row r="646" spans="1:1" x14ac:dyDescent="0.35">
      <c r="A646" t="s">
        <v>5101</v>
      </c>
    </row>
    <row r="647" spans="1:1" x14ac:dyDescent="0.35">
      <c r="A647" t="s">
        <v>5102</v>
      </c>
    </row>
    <row r="648" spans="1:1" x14ac:dyDescent="0.35">
      <c r="A648" t="s">
        <v>5103</v>
      </c>
    </row>
    <row r="649" spans="1:1" x14ac:dyDescent="0.35">
      <c r="A649" t="s">
        <v>5104</v>
      </c>
    </row>
    <row r="650" spans="1:1" x14ac:dyDescent="0.35">
      <c r="A650" t="s">
        <v>5105</v>
      </c>
    </row>
    <row r="651" spans="1:1" x14ac:dyDescent="0.35">
      <c r="A651" t="s">
        <v>5106</v>
      </c>
    </row>
    <row r="652" spans="1:1" x14ac:dyDescent="0.35">
      <c r="A652" t="s">
        <v>5107</v>
      </c>
    </row>
    <row r="653" spans="1:1" x14ac:dyDescent="0.35">
      <c r="A653" t="s">
        <v>5108</v>
      </c>
    </row>
    <row r="654" spans="1:1" x14ac:dyDescent="0.35">
      <c r="A654" t="s">
        <v>5109</v>
      </c>
    </row>
    <row r="655" spans="1:1" x14ac:dyDescent="0.35">
      <c r="A655" t="s">
        <v>5110</v>
      </c>
    </row>
    <row r="656" spans="1:1" x14ac:dyDescent="0.35">
      <c r="A656" t="s">
        <v>5111</v>
      </c>
    </row>
    <row r="657" spans="1:1" x14ac:dyDescent="0.35">
      <c r="A657" t="s">
        <v>5112</v>
      </c>
    </row>
    <row r="658" spans="1:1" x14ac:dyDescent="0.35">
      <c r="A658" t="s">
        <v>5113</v>
      </c>
    </row>
    <row r="659" spans="1:1" x14ac:dyDescent="0.35">
      <c r="A659" t="s">
        <v>5114</v>
      </c>
    </row>
    <row r="660" spans="1:1" x14ac:dyDescent="0.35">
      <c r="A660" t="s">
        <v>5115</v>
      </c>
    </row>
    <row r="661" spans="1:1" x14ac:dyDescent="0.35">
      <c r="A661" t="s">
        <v>5116</v>
      </c>
    </row>
    <row r="662" spans="1:1" x14ac:dyDescent="0.35">
      <c r="A662" t="s">
        <v>5117</v>
      </c>
    </row>
    <row r="663" spans="1:1" x14ac:dyDescent="0.35">
      <c r="A663" t="s">
        <v>5118</v>
      </c>
    </row>
    <row r="664" spans="1:1" x14ac:dyDescent="0.35">
      <c r="A664" t="s">
        <v>5119</v>
      </c>
    </row>
    <row r="665" spans="1:1" x14ac:dyDescent="0.35">
      <c r="A665" t="s">
        <v>5120</v>
      </c>
    </row>
    <row r="666" spans="1:1" x14ac:dyDescent="0.35">
      <c r="A666" t="s">
        <v>5121</v>
      </c>
    </row>
    <row r="667" spans="1:1" x14ac:dyDescent="0.35">
      <c r="A667" t="s">
        <v>5137</v>
      </c>
    </row>
    <row r="668" spans="1:1" x14ac:dyDescent="0.35">
      <c r="A668" t="s">
        <v>5138</v>
      </c>
    </row>
    <row r="669" spans="1:1" x14ac:dyDescent="0.35">
      <c r="A669" t="s">
        <v>5139</v>
      </c>
    </row>
    <row r="670" spans="1:1" x14ac:dyDescent="0.35">
      <c r="A670" t="s">
        <v>5140</v>
      </c>
    </row>
    <row r="671" spans="1:1" x14ac:dyDescent="0.35">
      <c r="A671" t="s">
        <v>5141</v>
      </c>
    </row>
    <row r="672" spans="1:1" x14ac:dyDescent="0.35">
      <c r="A672" t="s">
        <v>5142</v>
      </c>
    </row>
    <row r="673" spans="1:1" x14ac:dyDescent="0.35">
      <c r="A673" t="s">
        <v>5143</v>
      </c>
    </row>
    <row r="674" spans="1:1" x14ac:dyDescent="0.35">
      <c r="A674" t="s">
        <v>5144</v>
      </c>
    </row>
    <row r="675" spans="1:1" x14ac:dyDescent="0.35">
      <c r="A675" t="s">
        <v>5145</v>
      </c>
    </row>
    <row r="676" spans="1:1" x14ac:dyDescent="0.35">
      <c r="A676" t="s">
        <v>5146</v>
      </c>
    </row>
    <row r="677" spans="1:1" x14ac:dyDescent="0.35">
      <c r="A677" t="s">
        <v>5147</v>
      </c>
    </row>
    <row r="678" spans="1:1" x14ac:dyDescent="0.35">
      <c r="A678" t="s">
        <v>5148</v>
      </c>
    </row>
    <row r="679" spans="1:1" x14ac:dyDescent="0.35">
      <c r="A679" t="s">
        <v>5149</v>
      </c>
    </row>
    <row r="680" spans="1:1" x14ac:dyDescent="0.35">
      <c r="A680" t="s">
        <v>5150</v>
      </c>
    </row>
    <row r="681" spans="1:1" x14ac:dyDescent="0.35">
      <c r="A681" t="s">
        <v>5151</v>
      </c>
    </row>
    <row r="682" spans="1:1" x14ac:dyDescent="0.35">
      <c r="A682" t="s">
        <v>5152</v>
      </c>
    </row>
    <row r="683" spans="1:1" x14ac:dyDescent="0.35">
      <c r="A683" t="s">
        <v>5153</v>
      </c>
    </row>
    <row r="684" spans="1:1" x14ac:dyDescent="0.35">
      <c r="A684" t="s">
        <v>5154</v>
      </c>
    </row>
    <row r="685" spans="1:1" x14ac:dyDescent="0.35">
      <c r="A685" t="s">
        <v>5155</v>
      </c>
    </row>
    <row r="686" spans="1:1" x14ac:dyDescent="0.35">
      <c r="A686" t="s">
        <v>5156</v>
      </c>
    </row>
    <row r="687" spans="1:1" x14ac:dyDescent="0.35">
      <c r="A687" t="s">
        <v>5157</v>
      </c>
    </row>
    <row r="688" spans="1:1" x14ac:dyDescent="0.35">
      <c r="A688" t="s">
        <v>5158</v>
      </c>
    </row>
    <row r="689" spans="1:1" x14ac:dyDescent="0.35">
      <c r="A689" t="s">
        <v>5159</v>
      </c>
    </row>
    <row r="690" spans="1:1" x14ac:dyDescent="0.35">
      <c r="A690" t="s">
        <v>5160</v>
      </c>
    </row>
    <row r="691" spans="1:1" x14ac:dyDescent="0.35">
      <c r="A691" t="s">
        <v>5161</v>
      </c>
    </row>
    <row r="692" spans="1:1" x14ac:dyDescent="0.35">
      <c r="A692" t="s">
        <v>5162</v>
      </c>
    </row>
    <row r="693" spans="1:1" x14ac:dyDescent="0.35">
      <c r="A693" t="s">
        <v>5163</v>
      </c>
    </row>
    <row r="694" spans="1:1" x14ac:dyDescent="0.35">
      <c r="A694" t="s">
        <v>5164</v>
      </c>
    </row>
    <row r="695" spans="1:1" x14ac:dyDescent="0.35">
      <c r="A695" t="s">
        <v>5165</v>
      </c>
    </row>
    <row r="696" spans="1:1" x14ac:dyDescent="0.35">
      <c r="A696" t="s">
        <v>5166</v>
      </c>
    </row>
    <row r="697" spans="1:1" x14ac:dyDescent="0.35">
      <c r="A697" t="s">
        <v>5167</v>
      </c>
    </row>
    <row r="698" spans="1:1" x14ac:dyDescent="0.35">
      <c r="A698" t="s">
        <v>5168</v>
      </c>
    </row>
    <row r="699" spans="1:1" x14ac:dyDescent="0.35">
      <c r="A699" t="s">
        <v>5169</v>
      </c>
    </row>
    <row r="700" spans="1:1" x14ac:dyDescent="0.35">
      <c r="A700" t="s">
        <v>5170</v>
      </c>
    </row>
    <row r="701" spans="1:1" x14ac:dyDescent="0.35">
      <c r="A701" t="s">
        <v>5171</v>
      </c>
    </row>
    <row r="702" spans="1:1" x14ac:dyDescent="0.35">
      <c r="A702" t="s">
        <v>5172</v>
      </c>
    </row>
    <row r="703" spans="1:1" x14ac:dyDescent="0.35">
      <c r="A703" t="s">
        <v>5173</v>
      </c>
    </row>
    <row r="704" spans="1:1" x14ac:dyDescent="0.35">
      <c r="A704" t="s">
        <v>4446</v>
      </c>
    </row>
    <row r="705" spans="1:1" x14ac:dyDescent="0.35">
      <c r="A705" t="s">
        <v>4456</v>
      </c>
    </row>
    <row r="706" spans="1:1" x14ac:dyDescent="0.35">
      <c r="A706" t="s">
        <v>4465</v>
      </c>
    </row>
    <row r="707" spans="1:1" x14ac:dyDescent="0.35">
      <c r="A707" t="s">
        <v>4466</v>
      </c>
    </row>
    <row r="708" spans="1:1" x14ac:dyDescent="0.35">
      <c r="A708" t="s">
        <v>4467</v>
      </c>
    </row>
    <row r="709" spans="1:1" x14ac:dyDescent="0.35">
      <c r="A709" t="s">
        <v>4468</v>
      </c>
    </row>
    <row r="710" spans="1:1" x14ac:dyDescent="0.35">
      <c r="A710" t="s">
        <v>4469</v>
      </c>
    </row>
    <row r="711" spans="1:1" x14ac:dyDescent="0.35">
      <c r="A711" t="s">
        <v>4470</v>
      </c>
    </row>
    <row r="712" spans="1:1" x14ac:dyDescent="0.35">
      <c r="A712" t="s">
        <v>4471</v>
      </c>
    </row>
    <row r="713" spans="1:1" x14ac:dyDescent="0.35">
      <c r="A713" t="s">
        <v>422</v>
      </c>
    </row>
    <row r="714" spans="1:1" x14ac:dyDescent="0.35">
      <c r="A714" t="s">
        <v>5179</v>
      </c>
    </row>
    <row r="715" spans="1:1" x14ac:dyDescent="0.35">
      <c r="A715" t="s">
        <v>5180</v>
      </c>
    </row>
    <row r="716" spans="1:1" x14ac:dyDescent="0.35">
      <c r="A716" t="s">
        <v>5216</v>
      </c>
    </row>
    <row r="717" spans="1:1" x14ac:dyDescent="0.35">
      <c r="A717" t="s">
        <v>5217</v>
      </c>
    </row>
    <row r="718" spans="1:1" x14ac:dyDescent="0.35">
      <c r="A718" t="s">
        <v>5218</v>
      </c>
    </row>
    <row r="719" spans="1:1" x14ac:dyDescent="0.35">
      <c r="A719" t="s">
        <v>5219</v>
      </c>
    </row>
    <row r="720" spans="1:1" x14ac:dyDescent="0.35">
      <c r="A720" t="s">
        <v>5220</v>
      </c>
    </row>
    <row r="721" spans="1:1" x14ac:dyDescent="0.35">
      <c r="A721" t="s">
        <v>5221</v>
      </c>
    </row>
    <row r="722" spans="1:1" x14ac:dyDescent="0.35">
      <c r="A722" t="s">
        <v>5222</v>
      </c>
    </row>
    <row r="723" spans="1:1" x14ac:dyDescent="0.35">
      <c r="A723" t="s">
        <v>5223</v>
      </c>
    </row>
    <row r="724" spans="1:1" x14ac:dyDescent="0.35">
      <c r="A724" t="s">
        <v>5224</v>
      </c>
    </row>
    <row r="725" spans="1:1" x14ac:dyDescent="0.35">
      <c r="A725" t="s">
        <v>5225</v>
      </c>
    </row>
    <row r="726" spans="1:1" x14ac:dyDescent="0.35">
      <c r="A726" t="s">
        <v>5226</v>
      </c>
    </row>
    <row r="727" spans="1:1" x14ac:dyDescent="0.35">
      <c r="A727" t="s">
        <v>5227</v>
      </c>
    </row>
    <row r="728" spans="1:1" x14ac:dyDescent="0.35">
      <c r="A728" t="s">
        <v>5228</v>
      </c>
    </row>
    <row r="729" spans="1:1" x14ac:dyDescent="0.35">
      <c r="A729" t="s">
        <v>5229</v>
      </c>
    </row>
    <row r="730" spans="1:1" x14ac:dyDescent="0.35">
      <c r="A730" t="s">
        <v>5230</v>
      </c>
    </row>
    <row r="731" spans="1:1" x14ac:dyDescent="0.35">
      <c r="A731" t="s">
        <v>5231</v>
      </c>
    </row>
    <row r="732" spans="1:1" x14ac:dyDescent="0.35">
      <c r="A732" t="s">
        <v>5232</v>
      </c>
    </row>
    <row r="733" spans="1:1" x14ac:dyDescent="0.35">
      <c r="A733" t="s">
        <v>5233</v>
      </c>
    </row>
    <row r="734" spans="1:1" x14ac:dyDescent="0.35">
      <c r="A734" t="s">
        <v>5234</v>
      </c>
    </row>
    <row r="735" spans="1:1" x14ac:dyDescent="0.35">
      <c r="A735" t="s">
        <v>5235</v>
      </c>
    </row>
    <row r="736" spans="1:1" x14ac:dyDescent="0.35">
      <c r="A736" t="s">
        <v>5236</v>
      </c>
    </row>
    <row r="737" spans="1:1" x14ac:dyDescent="0.35">
      <c r="A737" t="s">
        <v>5237</v>
      </c>
    </row>
    <row r="738" spans="1:1" x14ac:dyDescent="0.35">
      <c r="A738" t="s">
        <v>5238</v>
      </c>
    </row>
    <row r="739" spans="1:1" x14ac:dyDescent="0.35">
      <c r="A739" t="s">
        <v>5239</v>
      </c>
    </row>
    <row r="740" spans="1:1" x14ac:dyDescent="0.35">
      <c r="A740" t="s">
        <v>5240</v>
      </c>
    </row>
    <row r="741" spans="1:1" x14ac:dyDescent="0.35">
      <c r="A741" t="s">
        <v>5241</v>
      </c>
    </row>
    <row r="742" spans="1:1" x14ac:dyDescent="0.35">
      <c r="A742" t="s">
        <v>5242</v>
      </c>
    </row>
    <row r="743" spans="1:1" x14ac:dyDescent="0.35">
      <c r="A743" t="s">
        <v>5243</v>
      </c>
    </row>
    <row r="744" spans="1:1" x14ac:dyDescent="0.35">
      <c r="A744" t="s">
        <v>5244</v>
      </c>
    </row>
    <row r="745" spans="1:1" x14ac:dyDescent="0.35">
      <c r="A745" t="s">
        <v>5245</v>
      </c>
    </row>
    <row r="746" spans="1:1" x14ac:dyDescent="0.35">
      <c r="A746" t="s">
        <v>5246</v>
      </c>
    </row>
    <row r="747" spans="1:1" x14ac:dyDescent="0.35">
      <c r="A747" t="s">
        <v>5247</v>
      </c>
    </row>
    <row r="748" spans="1:1" x14ac:dyDescent="0.35">
      <c r="A748" t="s">
        <v>5248</v>
      </c>
    </row>
    <row r="749" spans="1:1" x14ac:dyDescent="0.35">
      <c r="A749" t="s">
        <v>5249</v>
      </c>
    </row>
    <row r="750" spans="1:1" x14ac:dyDescent="0.35">
      <c r="A750" t="s">
        <v>5250</v>
      </c>
    </row>
    <row r="751" spans="1:1" x14ac:dyDescent="0.35">
      <c r="A751" t="s">
        <v>5251</v>
      </c>
    </row>
    <row r="752" spans="1:1" x14ac:dyDescent="0.35">
      <c r="A752" t="s">
        <v>5252</v>
      </c>
    </row>
    <row r="753" spans="1:1" x14ac:dyDescent="0.35">
      <c r="A753" t="s">
        <v>5253</v>
      </c>
    </row>
    <row r="754" spans="1:1" x14ac:dyDescent="0.35">
      <c r="A754" t="s">
        <v>5254</v>
      </c>
    </row>
    <row r="755" spans="1:1" x14ac:dyDescent="0.35">
      <c r="A755" t="s">
        <v>5255</v>
      </c>
    </row>
    <row r="756" spans="1:1" x14ac:dyDescent="0.35">
      <c r="A756" t="s">
        <v>5256</v>
      </c>
    </row>
    <row r="757" spans="1:1" x14ac:dyDescent="0.35">
      <c r="A757" t="s">
        <v>5257</v>
      </c>
    </row>
    <row r="758" spans="1:1" x14ac:dyDescent="0.35">
      <c r="A758" t="s">
        <v>5258</v>
      </c>
    </row>
    <row r="759" spans="1:1" x14ac:dyDescent="0.35">
      <c r="A759" t="s">
        <v>5259</v>
      </c>
    </row>
    <row r="760" spans="1:1" x14ac:dyDescent="0.35">
      <c r="A760" t="s">
        <v>5260</v>
      </c>
    </row>
    <row r="761" spans="1:1" x14ac:dyDescent="0.35">
      <c r="A761" t="s">
        <v>5261</v>
      </c>
    </row>
    <row r="762" spans="1:1" x14ac:dyDescent="0.35">
      <c r="A762" t="s">
        <v>5262</v>
      </c>
    </row>
    <row r="763" spans="1:1" x14ac:dyDescent="0.35">
      <c r="A763" t="s">
        <v>5263</v>
      </c>
    </row>
    <row r="764" spans="1:1" x14ac:dyDescent="0.35">
      <c r="A764" t="s">
        <v>5264</v>
      </c>
    </row>
    <row r="765" spans="1:1" x14ac:dyDescent="0.35">
      <c r="A765" t="s">
        <v>5265</v>
      </c>
    </row>
    <row r="766" spans="1:1" x14ac:dyDescent="0.35">
      <c r="A766" t="s">
        <v>5266</v>
      </c>
    </row>
    <row r="767" spans="1:1" x14ac:dyDescent="0.35">
      <c r="A767" t="s">
        <v>5267</v>
      </c>
    </row>
    <row r="768" spans="1:1" x14ac:dyDescent="0.35">
      <c r="A768" t="s">
        <v>5268</v>
      </c>
    </row>
    <row r="769" spans="1:1" x14ac:dyDescent="0.35">
      <c r="A769" t="s">
        <v>5269</v>
      </c>
    </row>
    <row r="770" spans="1:1" x14ac:dyDescent="0.35">
      <c r="A770" t="s">
        <v>5270</v>
      </c>
    </row>
    <row r="771" spans="1:1" x14ac:dyDescent="0.35">
      <c r="A771" t="s">
        <v>5271</v>
      </c>
    </row>
    <row r="772" spans="1:1" x14ac:dyDescent="0.35">
      <c r="A772" t="s">
        <v>5272</v>
      </c>
    </row>
    <row r="773" spans="1:1" x14ac:dyDescent="0.35">
      <c r="A773" t="s">
        <v>5273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27"/>
  <sheetViews>
    <sheetView zoomScaleNormal="100" workbookViewId="0">
      <selection activeCell="O15" sqref="O15"/>
    </sheetView>
  </sheetViews>
  <sheetFormatPr defaultRowHeight="14.5" x14ac:dyDescent="0.35"/>
  <cols>
    <col min="1" max="1" width="50.81640625" bestFit="1" customWidth="1"/>
  </cols>
  <sheetData>
    <row r="1" spans="1:5" x14ac:dyDescent="0.35">
      <c r="B1" t="s">
        <v>153</v>
      </c>
      <c r="C1" t="s">
        <v>125</v>
      </c>
      <c r="D1" t="s">
        <v>152</v>
      </c>
      <c r="E1" t="s">
        <v>124</v>
      </c>
    </row>
    <row r="2" spans="1:5" x14ac:dyDescent="0.35">
      <c r="A2" t="s">
        <v>5278</v>
      </c>
      <c r="B2">
        <v>134</v>
      </c>
      <c r="C2">
        <v>32</v>
      </c>
      <c r="D2">
        <v>98</v>
      </c>
      <c r="E2">
        <v>29</v>
      </c>
    </row>
    <row r="3" spans="1:5" x14ac:dyDescent="0.35">
      <c r="A3" t="s">
        <v>5279</v>
      </c>
      <c r="B3">
        <v>52</v>
      </c>
      <c r="C3">
        <v>15</v>
      </c>
      <c r="D3">
        <v>31</v>
      </c>
      <c r="E3">
        <v>42</v>
      </c>
    </row>
    <row r="4" spans="1:5" x14ac:dyDescent="0.35">
      <c r="A4" t="s">
        <v>12</v>
      </c>
      <c r="B4">
        <v>37</v>
      </c>
      <c r="C4">
        <v>23</v>
      </c>
      <c r="D4">
        <v>26</v>
      </c>
      <c r="E4">
        <v>23</v>
      </c>
    </row>
    <row r="5" spans="1:5" x14ac:dyDescent="0.35">
      <c r="A5" t="s">
        <v>17</v>
      </c>
      <c r="B5">
        <v>34</v>
      </c>
      <c r="C5">
        <v>0</v>
      </c>
      <c r="D5">
        <v>0</v>
      </c>
      <c r="E5">
        <v>0</v>
      </c>
    </row>
    <row r="6" spans="1:5" x14ac:dyDescent="0.35">
      <c r="A6" t="s">
        <v>18</v>
      </c>
      <c r="B6">
        <v>30</v>
      </c>
      <c r="C6">
        <v>1</v>
      </c>
      <c r="D6">
        <v>2</v>
      </c>
      <c r="E6">
        <v>1</v>
      </c>
    </row>
    <row r="7" spans="1:5" x14ac:dyDescent="0.35">
      <c r="A7" t="s">
        <v>13</v>
      </c>
      <c r="B7">
        <v>29</v>
      </c>
      <c r="C7">
        <v>25</v>
      </c>
      <c r="D7">
        <v>25</v>
      </c>
      <c r="E7">
        <v>24</v>
      </c>
    </row>
    <row r="8" spans="1:5" x14ac:dyDescent="0.35">
      <c r="A8" t="s">
        <v>29</v>
      </c>
      <c r="B8">
        <v>27</v>
      </c>
      <c r="C8">
        <v>14</v>
      </c>
      <c r="D8">
        <v>16</v>
      </c>
      <c r="E8">
        <v>14</v>
      </c>
    </row>
    <row r="9" spans="1:5" x14ac:dyDescent="0.35">
      <c r="A9" t="s">
        <v>28</v>
      </c>
      <c r="B9">
        <v>25</v>
      </c>
      <c r="C9">
        <v>5</v>
      </c>
      <c r="D9">
        <v>4</v>
      </c>
      <c r="E9">
        <v>4</v>
      </c>
    </row>
    <row r="10" spans="1:5" x14ac:dyDescent="0.35">
      <c r="A10" t="s">
        <v>14</v>
      </c>
      <c r="B10">
        <v>24</v>
      </c>
      <c r="C10">
        <v>7</v>
      </c>
      <c r="D10">
        <v>17</v>
      </c>
      <c r="E10">
        <v>7</v>
      </c>
    </row>
    <row r="11" spans="1:5" x14ac:dyDescent="0.35">
      <c r="A11" t="s">
        <v>24</v>
      </c>
      <c r="B11">
        <v>24</v>
      </c>
      <c r="C11">
        <v>3</v>
      </c>
      <c r="D11">
        <v>3</v>
      </c>
      <c r="E11">
        <v>3</v>
      </c>
    </row>
    <row r="12" spans="1:5" x14ac:dyDescent="0.35">
      <c r="A12" t="s">
        <v>414</v>
      </c>
      <c r="B12">
        <v>22</v>
      </c>
      <c r="C12">
        <v>2</v>
      </c>
      <c r="D12">
        <v>1</v>
      </c>
      <c r="E12">
        <v>1</v>
      </c>
    </row>
    <row r="13" spans="1:5" x14ac:dyDescent="0.35">
      <c r="A13" t="s">
        <v>411</v>
      </c>
      <c r="B13">
        <v>21</v>
      </c>
      <c r="C13">
        <v>1</v>
      </c>
      <c r="D13">
        <v>4</v>
      </c>
      <c r="E13">
        <v>1</v>
      </c>
    </row>
    <row r="14" spans="1:5" x14ac:dyDescent="0.35">
      <c r="A14" t="s">
        <v>22</v>
      </c>
      <c r="B14">
        <v>19</v>
      </c>
      <c r="C14">
        <v>3</v>
      </c>
      <c r="D14">
        <v>3</v>
      </c>
      <c r="E14">
        <v>2</v>
      </c>
    </row>
    <row r="15" spans="1:5" x14ac:dyDescent="0.35">
      <c r="A15" t="s">
        <v>15</v>
      </c>
      <c r="B15">
        <v>18</v>
      </c>
      <c r="C15">
        <v>8</v>
      </c>
      <c r="D15">
        <v>11</v>
      </c>
      <c r="E15">
        <v>8</v>
      </c>
    </row>
    <row r="16" spans="1:5" x14ac:dyDescent="0.35">
      <c r="A16" t="s">
        <v>20</v>
      </c>
      <c r="B16">
        <v>18</v>
      </c>
      <c r="C16">
        <v>8</v>
      </c>
      <c r="D16">
        <v>7</v>
      </c>
      <c r="E16">
        <v>8</v>
      </c>
    </row>
    <row r="17" spans="1:5" x14ac:dyDescent="0.35">
      <c r="A17" t="s">
        <v>412</v>
      </c>
      <c r="B17">
        <v>18</v>
      </c>
      <c r="C17">
        <v>3</v>
      </c>
      <c r="D17">
        <v>4</v>
      </c>
      <c r="E17">
        <v>3</v>
      </c>
    </row>
    <row r="18" spans="1:5" x14ac:dyDescent="0.35">
      <c r="A18" t="s">
        <v>413</v>
      </c>
      <c r="B18">
        <v>17</v>
      </c>
      <c r="C18">
        <v>3</v>
      </c>
      <c r="D18">
        <v>1</v>
      </c>
      <c r="E18">
        <v>0</v>
      </c>
    </row>
    <row r="19" spans="1:5" x14ac:dyDescent="0.35">
      <c r="A19" t="s">
        <v>26</v>
      </c>
      <c r="B19">
        <v>13</v>
      </c>
      <c r="C19">
        <v>1</v>
      </c>
      <c r="D19">
        <v>2</v>
      </c>
      <c r="E19">
        <v>1</v>
      </c>
    </row>
    <row r="20" spans="1:5" x14ac:dyDescent="0.35">
      <c r="A20" t="s">
        <v>27</v>
      </c>
      <c r="B20">
        <v>13</v>
      </c>
      <c r="C20">
        <v>1</v>
      </c>
      <c r="D20">
        <v>1</v>
      </c>
      <c r="E20">
        <v>0</v>
      </c>
    </row>
    <row r="21" spans="1:5" x14ac:dyDescent="0.35">
      <c r="A21" t="s">
        <v>21</v>
      </c>
      <c r="B21">
        <v>12</v>
      </c>
      <c r="C21">
        <v>6</v>
      </c>
      <c r="D21">
        <v>5</v>
      </c>
      <c r="E21">
        <v>6</v>
      </c>
    </row>
    <row r="22" spans="1:5" x14ac:dyDescent="0.35">
      <c r="A22" t="s">
        <v>30</v>
      </c>
      <c r="B22">
        <v>12</v>
      </c>
      <c r="C22">
        <v>8</v>
      </c>
      <c r="D22">
        <v>11</v>
      </c>
      <c r="E22">
        <v>8</v>
      </c>
    </row>
    <row r="23" spans="1:5" x14ac:dyDescent="0.35">
      <c r="A23" t="s">
        <v>23</v>
      </c>
      <c r="B23">
        <v>11</v>
      </c>
      <c r="C23">
        <v>1</v>
      </c>
      <c r="D23">
        <v>1</v>
      </c>
      <c r="E23">
        <v>1</v>
      </c>
    </row>
    <row r="24" spans="1:5" x14ac:dyDescent="0.35">
      <c r="A24" t="s">
        <v>16</v>
      </c>
      <c r="B24">
        <v>10</v>
      </c>
      <c r="C24">
        <v>6</v>
      </c>
      <c r="D24">
        <v>8</v>
      </c>
      <c r="E24">
        <v>6</v>
      </c>
    </row>
    <row r="25" spans="1:5" x14ac:dyDescent="0.35">
      <c r="A25" t="s">
        <v>25</v>
      </c>
      <c r="B25">
        <v>8</v>
      </c>
      <c r="C25">
        <v>1</v>
      </c>
      <c r="D25">
        <v>1</v>
      </c>
      <c r="E25">
        <v>1</v>
      </c>
    </row>
    <row r="26" spans="1:5" x14ac:dyDescent="0.35">
      <c r="A26" t="s">
        <v>19</v>
      </c>
      <c r="B26">
        <v>5</v>
      </c>
      <c r="C26">
        <v>5</v>
      </c>
      <c r="D26">
        <v>5</v>
      </c>
      <c r="E26">
        <v>5</v>
      </c>
    </row>
    <row r="27" spans="1:5" x14ac:dyDescent="0.35">
      <c r="A27" t="s">
        <v>5277</v>
      </c>
      <c r="B27">
        <v>5</v>
      </c>
      <c r="C27">
        <v>0</v>
      </c>
      <c r="D27">
        <v>0</v>
      </c>
      <c r="E27">
        <v>0</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C344"/>
  <sheetViews>
    <sheetView topLeftCell="I313" zoomScaleNormal="100" workbookViewId="0">
      <selection activeCell="N351" sqref="N351"/>
    </sheetView>
  </sheetViews>
  <sheetFormatPr defaultRowHeight="14.5" x14ac:dyDescent="0.35"/>
  <cols>
    <col min="2" max="2" width="37.26953125" customWidth="1"/>
    <col min="3" max="3" width="27.54296875" customWidth="1"/>
    <col min="4" max="4" width="36.54296875" customWidth="1"/>
    <col min="5" max="5" width="18" bestFit="1" customWidth="1"/>
    <col min="6" max="6" width="14.453125" customWidth="1"/>
    <col min="7" max="7" width="15.1796875" customWidth="1"/>
    <col min="8" max="8" width="22" customWidth="1"/>
    <col min="9" max="9" width="13.1796875" bestFit="1" customWidth="1"/>
    <col min="10" max="10" width="13.81640625" customWidth="1"/>
    <col min="15" max="15" width="13.453125" bestFit="1" customWidth="1"/>
  </cols>
  <sheetData>
    <row r="1" spans="2:27" ht="15" thickBot="1" x14ac:dyDescent="0.4"/>
    <row r="2" spans="2:27" ht="18.5" x14ac:dyDescent="0.45">
      <c r="B2" s="36" t="s">
        <v>293</v>
      </c>
      <c r="C2" s="37"/>
      <c r="D2" s="37"/>
      <c r="E2" s="38"/>
      <c r="J2" s="36" t="s">
        <v>376</v>
      </c>
      <c r="K2" s="37"/>
      <c r="L2" s="37"/>
      <c r="M2" s="37"/>
      <c r="N2" s="37"/>
      <c r="O2" s="37"/>
      <c r="P2" s="37"/>
      <c r="Q2" s="37"/>
      <c r="R2" s="37"/>
      <c r="S2" s="37"/>
      <c r="T2" s="37"/>
      <c r="U2" s="38"/>
      <c r="W2" s="36" t="s">
        <v>376</v>
      </c>
      <c r="X2" s="37"/>
      <c r="Y2" s="37"/>
      <c r="Z2" s="37"/>
      <c r="AA2" s="38"/>
    </row>
    <row r="3" spans="2:27" x14ac:dyDescent="0.35">
      <c r="B3" s="39" t="s">
        <v>151</v>
      </c>
      <c r="C3" t="s">
        <v>149</v>
      </c>
      <c r="E3" s="40"/>
      <c r="J3" s="39">
        <f>0.144*J13+34.078</f>
        <v>39.766000000000005</v>
      </c>
      <c r="K3" t="s">
        <v>272</v>
      </c>
      <c r="L3" t="s">
        <v>284</v>
      </c>
      <c r="U3" s="40"/>
      <c r="W3" s="39">
        <v>0.2</v>
      </c>
      <c r="X3" s="48" t="s">
        <v>408</v>
      </c>
      <c r="Y3" s="48"/>
      <c r="Z3" s="48"/>
      <c r="AA3" s="40"/>
    </row>
    <row r="4" spans="2:27" x14ac:dyDescent="0.35">
      <c r="B4" s="39" t="s">
        <v>150</v>
      </c>
      <c r="C4">
        <v>25.3</v>
      </c>
      <c r="D4" t="s">
        <v>310</v>
      </c>
      <c r="E4" s="40"/>
      <c r="J4" s="39">
        <f>J3/10^6</f>
        <v>3.9766000000000005E-5</v>
      </c>
      <c r="K4" t="s">
        <v>273</v>
      </c>
      <c r="U4" s="40"/>
      <c r="W4" s="39">
        <v>3.9766000000000003E-2</v>
      </c>
      <c r="X4" s="48" t="s">
        <v>274</v>
      </c>
      <c r="Y4" s="48"/>
      <c r="Z4" s="48"/>
      <c r="AA4" s="40"/>
    </row>
    <row r="5" spans="2:27" x14ac:dyDescent="0.35">
      <c r="B5" s="39" t="s">
        <v>150</v>
      </c>
      <c r="C5">
        <f>C4*10^-6</f>
        <v>2.5299999999999998E-5</v>
      </c>
      <c r="D5" t="s">
        <v>311</v>
      </c>
      <c r="E5" s="40"/>
      <c r="J5" s="39">
        <f>J4*1000</f>
        <v>3.9766000000000003E-2</v>
      </c>
      <c r="K5" t="s">
        <v>274</v>
      </c>
      <c r="L5">
        <f>1/J5</f>
        <v>25.147110596992405</v>
      </c>
      <c r="M5" t="s">
        <v>249</v>
      </c>
      <c r="U5" s="40"/>
      <c r="W5" s="39">
        <f>W4*W3</f>
        <v>7.9532000000000005E-3</v>
      </c>
      <c r="X5" s="48" t="s">
        <v>409</v>
      </c>
      <c r="Y5" s="48"/>
      <c r="Z5" s="48"/>
      <c r="AA5" s="40"/>
    </row>
    <row r="6" spans="2:27" ht="15" thickBot="1" x14ac:dyDescent="0.4">
      <c r="B6" s="39" t="s">
        <v>308</v>
      </c>
      <c r="C6">
        <v>7.0000000000000007E-2</v>
      </c>
      <c r="D6" t="s">
        <v>309</v>
      </c>
      <c r="E6" s="40"/>
      <c r="J6" s="39">
        <v>183</v>
      </c>
      <c r="K6" t="s">
        <v>245</v>
      </c>
      <c r="U6" s="40"/>
      <c r="W6" s="41">
        <f>W5*60*60</f>
        <v>28.631520000000002</v>
      </c>
      <c r="X6" s="2" t="s">
        <v>410</v>
      </c>
      <c r="Y6" s="2"/>
      <c r="Z6" s="2"/>
      <c r="AA6" s="42"/>
    </row>
    <row r="7" spans="2:27" x14ac:dyDescent="0.35">
      <c r="B7" s="39" t="s">
        <v>312</v>
      </c>
      <c r="C7">
        <f>1-C6</f>
        <v>0.92999999999999994</v>
      </c>
      <c r="D7" t="s">
        <v>287</v>
      </c>
      <c r="E7" s="40"/>
      <c r="J7" s="39">
        <f>J6*10^-6</f>
        <v>1.83E-4</v>
      </c>
      <c r="K7" t="s">
        <v>246</v>
      </c>
      <c r="U7" s="40"/>
    </row>
    <row r="8" spans="2:27" ht="15" thickBot="1" x14ac:dyDescent="0.4">
      <c r="B8" s="41" t="s">
        <v>313</v>
      </c>
      <c r="C8" s="2">
        <f>C7*C5</f>
        <v>2.3528999999999998E-5</v>
      </c>
      <c r="D8" s="2" t="s">
        <v>314</v>
      </c>
      <c r="E8" s="42"/>
      <c r="J8" s="39">
        <f>J7*J5</f>
        <v>7.2771780000000002E-6</v>
      </c>
      <c r="K8" t="s">
        <v>275</v>
      </c>
      <c r="U8" s="40"/>
    </row>
    <row r="9" spans="2:27" ht="15" thickBot="1" x14ac:dyDescent="0.4">
      <c r="J9" s="39">
        <f>1/J8</f>
        <v>137415.90490159785</v>
      </c>
      <c r="K9" t="s">
        <v>247</v>
      </c>
      <c r="L9">
        <f>J9/1000</f>
        <v>137.41590490159786</v>
      </c>
      <c r="M9" t="s">
        <v>248</v>
      </c>
      <c r="U9" s="40"/>
    </row>
    <row r="10" spans="2:27" ht="18.5" x14ac:dyDescent="0.45">
      <c r="B10" s="36" t="s">
        <v>290</v>
      </c>
      <c r="C10" s="37"/>
      <c r="D10" s="37"/>
      <c r="E10" s="37"/>
      <c r="F10" s="37"/>
      <c r="G10" s="37"/>
      <c r="H10" s="38"/>
      <c r="J10" s="39">
        <f>J9/10^6</f>
        <v>0.13741590490159786</v>
      </c>
      <c r="K10" t="s">
        <v>276</v>
      </c>
      <c r="L10" t="s">
        <v>269</v>
      </c>
      <c r="U10" s="40"/>
    </row>
    <row r="11" spans="2:27" x14ac:dyDescent="0.35">
      <c r="B11" s="39" t="s">
        <v>151</v>
      </c>
      <c r="C11" t="s">
        <v>142</v>
      </c>
      <c r="H11" s="40"/>
      <c r="J11" s="39" t="s">
        <v>250</v>
      </c>
      <c r="U11" s="40"/>
    </row>
    <row r="12" spans="2:27" x14ac:dyDescent="0.35">
      <c r="B12" s="39" t="s">
        <v>143</v>
      </c>
      <c r="C12" t="s">
        <v>145</v>
      </c>
      <c r="D12" t="s">
        <v>146</v>
      </c>
      <c r="E12" t="s">
        <v>147</v>
      </c>
      <c r="H12" s="40"/>
      <c r="J12" s="39"/>
      <c r="U12" s="40"/>
    </row>
    <row r="13" spans="2:27" ht="15" thickBot="1" x14ac:dyDescent="0.4">
      <c r="B13" s="39" t="s">
        <v>144</v>
      </c>
      <c r="C13">
        <v>0.46</v>
      </c>
      <c r="D13">
        <v>0.24</v>
      </c>
      <c r="E13">
        <v>0.3</v>
      </c>
      <c r="H13" s="40"/>
      <c r="J13" s="41">
        <f>(16+63)/2</f>
        <v>39.5</v>
      </c>
      <c r="K13" s="2" t="s">
        <v>228</v>
      </c>
      <c r="L13" s="2"/>
      <c r="M13" s="2"/>
      <c r="N13" s="2"/>
      <c r="O13" s="2"/>
      <c r="P13" s="2"/>
      <c r="Q13" s="2"/>
      <c r="R13" s="2"/>
      <c r="S13" s="2"/>
      <c r="T13" s="2"/>
      <c r="U13" s="42"/>
    </row>
    <row r="14" spans="2:27" ht="15" thickBot="1" x14ac:dyDescent="0.4">
      <c r="B14" s="39" t="s">
        <v>289</v>
      </c>
      <c r="H14" s="40"/>
    </row>
    <row r="15" spans="2:27" ht="18.5" x14ac:dyDescent="0.45">
      <c r="B15" s="39"/>
      <c r="H15" s="40"/>
      <c r="J15" s="36" t="s">
        <v>377</v>
      </c>
      <c r="K15" s="37"/>
      <c r="L15" s="37"/>
      <c r="M15" s="37"/>
      <c r="N15" s="37"/>
      <c r="O15" s="37"/>
      <c r="P15" s="37"/>
      <c r="Q15" s="37"/>
      <c r="R15" s="37"/>
      <c r="S15" s="37"/>
      <c r="T15" s="37"/>
      <c r="U15" s="38"/>
    </row>
    <row r="16" spans="2:27" x14ac:dyDescent="0.35">
      <c r="B16" s="39" t="s">
        <v>299</v>
      </c>
      <c r="H16" s="40"/>
      <c r="J16" s="39">
        <f>0.157*J13+4.605</f>
        <v>10.8065</v>
      </c>
      <c r="K16" t="s">
        <v>277</v>
      </c>
      <c r="L16" t="s">
        <v>284</v>
      </c>
      <c r="U16" s="40"/>
    </row>
    <row r="17" spans="2:27" x14ac:dyDescent="0.35">
      <c r="B17" s="39" t="s">
        <v>151</v>
      </c>
      <c r="C17" t="s">
        <v>301</v>
      </c>
      <c r="H17" s="40"/>
      <c r="J17" s="39">
        <v>21</v>
      </c>
      <c r="K17" t="s">
        <v>255</v>
      </c>
      <c r="U17" s="40"/>
    </row>
    <row r="18" spans="2:27" x14ac:dyDescent="0.35">
      <c r="B18" s="39" t="s">
        <v>300</v>
      </c>
      <c r="C18">
        <v>0.21199999999999999</v>
      </c>
      <c r="H18" s="40"/>
      <c r="J18" s="39">
        <f>J17/10</f>
        <v>2.1</v>
      </c>
      <c r="K18" t="s">
        <v>256</v>
      </c>
      <c r="U18" s="40"/>
    </row>
    <row r="19" spans="2:27" x14ac:dyDescent="0.35">
      <c r="B19" s="39" t="s">
        <v>268</v>
      </c>
      <c r="C19">
        <v>0.17</v>
      </c>
      <c r="H19" s="40"/>
      <c r="J19" s="39">
        <f>J18*(1/J16)</f>
        <v>0.19432748808587427</v>
      </c>
      <c r="K19" t="s">
        <v>278</v>
      </c>
      <c r="U19" s="40"/>
    </row>
    <row r="20" spans="2:27" x14ac:dyDescent="0.35">
      <c r="B20" s="39" t="s">
        <v>267</v>
      </c>
      <c r="C20">
        <v>0.17599999999999999</v>
      </c>
      <c r="H20" s="40"/>
      <c r="J20" s="39">
        <f>J19/1000</f>
        <v>1.9432748808587426E-4</v>
      </c>
      <c r="K20" t="s">
        <v>279</v>
      </c>
      <c r="U20" s="40"/>
    </row>
    <row r="21" spans="2:27" x14ac:dyDescent="0.35">
      <c r="B21" s="39"/>
      <c r="H21" s="40"/>
      <c r="J21" s="39">
        <v>40</v>
      </c>
      <c r="K21" t="s">
        <v>258</v>
      </c>
      <c r="U21" s="40"/>
    </row>
    <row r="22" spans="2:27" x14ac:dyDescent="0.35">
      <c r="B22" s="39"/>
      <c r="C22" t="s">
        <v>315</v>
      </c>
      <c r="D22" t="s">
        <v>305</v>
      </c>
      <c r="H22" s="40"/>
      <c r="J22" s="39">
        <f>J21/10^4</f>
        <v>4.0000000000000001E-3</v>
      </c>
      <c r="K22" t="s">
        <v>254</v>
      </c>
      <c r="U22" s="40"/>
    </row>
    <row r="23" spans="2:27" x14ac:dyDescent="0.35">
      <c r="B23" s="39" t="s">
        <v>302</v>
      </c>
      <c r="C23">
        <f>C18*C13</f>
        <v>9.7519999999999996E-2</v>
      </c>
      <c r="D23">
        <f>C23/$C$27</f>
        <v>0.51121828475571396</v>
      </c>
      <c r="H23" s="40"/>
      <c r="J23" s="39">
        <f>PI()*J22^2*J18</f>
        <v>1.0555751316061705E-4</v>
      </c>
      <c r="K23" t="s">
        <v>257</v>
      </c>
      <c r="U23" s="40"/>
    </row>
    <row r="24" spans="2:27" x14ac:dyDescent="0.35">
      <c r="B24" s="39" t="s">
        <v>303</v>
      </c>
      <c r="C24">
        <f>E13*C19</f>
        <v>5.1000000000000004E-2</v>
      </c>
      <c r="D24">
        <f>C24/$C$27</f>
        <v>0.26735164604738942</v>
      </c>
      <c r="H24" s="40"/>
      <c r="J24" s="39">
        <f>J20/J23</f>
        <v>1.8409631135415647</v>
      </c>
      <c r="K24" t="s">
        <v>280</v>
      </c>
      <c r="U24" s="40"/>
    </row>
    <row r="25" spans="2:27" ht="15" thickBot="1" x14ac:dyDescent="0.4">
      <c r="B25" s="39" t="s">
        <v>304</v>
      </c>
      <c r="C25">
        <f>C20*D13</f>
        <v>4.2239999999999993E-2</v>
      </c>
      <c r="D25">
        <f>C25/$C$27</f>
        <v>0.22143006919689662</v>
      </c>
      <c r="H25" s="40"/>
      <c r="J25" s="41" t="s">
        <v>251</v>
      </c>
      <c r="K25" s="2"/>
      <c r="L25" s="2"/>
      <c r="M25" s="2"/>
      <c r="N25" s="2"/>
      <c r="O25" s="2"/>
      <c r="P25" s="2"/>
      <c r="Q25" s="2"/>
      <c r="R25" s="2"/>
      <c r="S25" s="2"/>
      <c r="T25" s="2"/>
      <c r="U25" s="42"/>
    </row>
    <row r="26" spans="2:27" ht="15" thickBot="1" x14ac:dyDescent="0.4">
      <c r="B26" s="39" t="s">
        <v>306</v>
      </c>
      <c r="C26">
        <f>SUM(C23:C25)</f>
        <v>0.19075999999999999</v>
      </c>
      <c r="D26">
        <f>SUM(D23:D25)</f>
        <v>1</v>
      </c>
      <c r="H26" s="40"/>
    </row>
    <row r="27" spans="2:27" ht="19" thickBot="1" x14ac:dyDescent="0.5">
      <c r="B27" s="41" t="s">
        <v>307</v>
      </c>
      <c r="C27" s="2">
        <f>C26</f>
        <v>0.19075999999999999</v>
      </c>
      <c r="D27" s="2"/>
      <c r="E27" s="2"/>
      <c r="F27" s="2"/>
      <c r="G27" s="2"/>
      <c r="H27" s="42"/>
      <c r="J27" s="36" t="s">
        <v>378</v>
      </c>
      <c r="K27" s="37"/>
      <c r="L27" s="37"/>
      <c r="M27" s="37"/>
      <c r="N27" s="37"/>
      <c r="O27" s="37"/>
      <c r="P27" s="37"/>
      <c r="Q27" s="37"/>
      <c r="R27" s="37"/>
      <c r="S27" s="37"/>
      <c r="T27" s="37"/>
      <c r="U27" s="37"/>
      <c r="V27" s="37"/>
      <c r="W27" s="37"/>
      <c r="X27" s="37"/>
      <c r="Y27" s="37"/>
      <c r="Z27" s="37"/>
      <c r="AA27" s="38"/>
    </row>
    <row r="28" spans="2:27" x14ac:dyDescent="0.35">
      <c r="J28" s="39">
        <v>25.3</v>
      </c>
      <c r="K28" t="s">
        <v>270</v>
      </c>
      <c r="L28" t="s">
        <v>284</v>
      </c>
      <c r="AA28" s="40"/>
    </row>
    <row r="29" spans="2:27" ht="15" thickBot="1" x14ac:dyDescent="0.4">
      <c r="J29" s="39">
        <v>2.5299999999999998E-5</v>
      </c>
      <c r="K29" t="s">
        <v>271</v>
      </c>
      <c r="AA29" s="40"/>
    </row>
    <row r="30" spans="2:27" ht="18.5" x14ac:dyDescent="0.45">
      <c r="B30" s="36" t="s">
        <v>291</v>
      </c>
      <c r="C30" s="37"/>
      <c r="D30" s="37"/>
      <c r="E30" s="38"/>
      <c r="J30" s="39">
        <v>0.13</v>
      </c>
      <c r="K30" t="s">
        <v>252</v>
      </c>
      <c r="AA30" s="40"/>
    </row>
    <row r="31" spans="2:27" x14ac:dyDescent="0.35">
      <c r="B31" s="39" t="s">
        <v>151</v>
      </c>
      <c r="C31" t="s">
        <v>148</v>
      </c>
      <c r="E31" s="40"/>
      <c r="J31" s="39">
        <v>1.946153846153846E-4</v>
      </c>
      <c r="K31" t="s">
        <v>281</v>
      </c>
      <c r="AA31" s="40"/>
    </row>
    <row r="32" spans="2:27" x14ac:dyDescent="0.35">
      <c r="B32" s="39" t="s">
        <v>292</v>
      </c>
      <c r="C32">
        <f>27858</f>
        <v>27858</v>
      </c>
      <c r="D32" t="s">
        <v>318</v>
      </c>
      <c r="E32" s="40"/>
      <c r="J32" s="39">
        <v>0.19461538461538461</v>
      </c>
      <c r="K32" t="s">
        <v>282</v>
      </c>
      <c r="AA32" s="40"/>
    </row>
    <row r="33" spans="2:27" x14ac:dyDescent="0.35">
      <c r="B33" s="39" t="s">
        <v>295</v>
      </c>
      <c r="C33">
        <f>C32*C8</f>
        <v>0.65547088199999992</v>
      </c>
      <c r="D33" t="s">
        <v>317</v>
      </c>
      <c r="E33" s="40"/>
      <c r="J33" s="39">
        <v>0.191</v>
      </c>
      <c r="K33" t="s">
        <v>288</v>
      </c>
      <c r="L33" t="s">
        <v>286</v>
      </c>
      <c r="AA33" s="40"/>
    </row>
    <row r="34" spans="2:27" ht="15" thickBot="1" x14ac:dyDescent="0.4">
      <c r="B34" s="41" t="s">
        <v>294</v>
      </c>
      <c r="C34" s="2"/>
      <c r="D34" s="2"/>
      <c r="E34" s="42"/>
      <c r="J34" s="39">
        <v>3.7171538461538457E-2</v>
      </c>
      <c r="K34" t="s">
        <v>283</v>
      </c>
      <c r="L34" t="s">
        <v>285</v>
      </c>
      <c r="AA34" s="40"/>
    </row>
    <row r="35" spans="2:27" ht="15" thickBot="1" x14ac:dyDescent="0.4">
      <c r="J35" s="41" t="s">
        <v>253</v>
      </c>
      <c r="K35" s="2"/>
      <c r="L35" s="2"/>
      <c r="M35" s="2"/>
      <c r="N35" s="2"/>
      <c r="O35" s="2"/>
      <c r="P35" s="2"/>
      <c r="Q35" s="2"/>
      <c r="R35" s="2"/>
      <c r="S35" s="2"/>
      <c r="T35" s="2"/>
      <c r="U35" s="2"/>
      <c r="V35" s="2"/>
      <c r="W35" s="2"/>
      <c r="X35" s="2"/>
      <c r="Y35" s="2"/>
      <c r="Z35" s="2"/>
      <c r="AA35" s="42"/>
    </row>
    <row r="36" spans="2:27" ht="19" thickBot="1" x14ac:dyDescent="0.5">
      <c r="B36" s="36" t="s">
        <v>296</v>
      </c>
      <c r="C36" s="37"/>
      <c r="D36" s="38"/>
    </row>
    <row r="37" spans="2:27" ht="18.5" x14ac:dyDescent="0.45">
      <c r="B37" s="39" t="s">
        <v>154</v>
      </c>
      <c r="C37" t="s">
        <v>227</v>
      </c>
      <c r="D37" s="40" t="s">
        <v>298</v>
      </c>
      <c r="J37" s="36" t="s">
        <v>379</v>
      </c>
      <c r="K37" s="37"/>
      <c r="L37" s="37"/>
      <c r="M37" s="37"/>
      <c r="N37" s="37"/>
      <c r="O37" s="37"/>
      <c r="P37" s="37"/>
      <c r="Q37" s="37"/>
      <c r="R37" s="37"/>
      <c r="S37" s="37"/>
      <c r="T37" s="37"/>
      <c r="U37" s="37"/>
      <c r="V37" s="37"/>
      <c r="W37" s="38"/>
    </row>
    <row r="38" spans="2:27" x14ac:dyDescent="0.35">
      <c r="B38" s="39" t="s">
        <v>153</v>
      </c>
      <c r="C38">
        <f>D23</f>
        <v>0.51121828475571396</v>
      </c>
      <c r="D38" s="40">
        <f>C38/$C$42</f>
        <v>0.2698206502265757</v>
      </c>
      <c r="J38" s="39" t="s">
        <v>151</v>
      </c>
      <c r="K38" t="s">
        <v>316</v>
      </c>
      <c r="W38" s="40"/>
    </row>
    <row r="39" spans="2:27" x14ac:dyDescent="0.35">
      <c r="B39" s="39" t="s">
        <v>125</v>
      </c>
      <c r="C39">
        <f>D24</f>
        <v>0.26735164604738942</v>
      </c>
      <c r="D39" s="40">
        <f t="shared" ref="D39:D41" si="0">C39/$C$42</f>
        <v>0.14110801027025596</v>
      </c>
      <c r="J39" s="39">
        <v>188.8</v>
      </c>
      <c r="K39" t="s">
        <v>259</v>
      </c>
      <c r="W39" s="40"/>
    </row>
    <row r="40" spans="2:27" x14ac:dyDescent="0.35">
      <c r="B40" s="39" t="s">
        <v>152</v>
      </c>
      <c r="C40">
        <f>C33/(C38+C41)</f>
        <v>0.89465959824212937</v>
      </c>
      <c r="D40" s="40">
        <f t="shared" si="0"/>
        <v>0.47220070511462703</v>
      </c>
      <c r="J40" s="39">
        <f>J39/1000</f>
        <v>0.18880000000000002</v>
      </c>
      <c r="K40" t="s">
        <v>260</v>
      </c>
      <c r="W40" s="40"/>
    </row>
    <row r="41" spans="2:27" x14ac:dyDescent="0.35">
      <c r="B41" s="39" t="s">
        <v>124</v>
      </c>
      <c r="C41">
        <f>D25</f>
        <v>0.22143006919689662</v>
      </c>
      <c r="D41" s="40">
        <f t="shared" si="0"/>
        <v>0.11687063438854139</v>
      </c>
      <c r="J41" s="39">
        <v>300</v>
      </c>
      <c r="K41" t="s">
        <v>261</v>
      </c>
      <c r="W41" s="40"/>
    </row>
    <row r="42" spans="2:27" x14ac:dyDescent="0.35">
      <c r="B42" s="39" t="s">
        <v>134</v>
      </c>
      <c r="C42">
        <f>SUM(C38:C41)</f>
        <v>1.8946595982421293</v>
      </c>
      <c r="D42" s="40">
        <f>SUM(D38:D41)</f>
        <v>1</v>
      </c>
      <c r="J42" s="39">
        <f>J41/10</f>
        <v>30</v>
      </c>
      <c r="K42" t="s">
        <v>262</v>
      </c>
      <c r="W42" s="40"/>
    </row>
    <row r="43" spans="2:27" ht="15" thickBot="1" x14ac:dyDescent="0.4">
      <c r="B43" s="41" t="s">
        <v>297</v>
      </c>
      <c r="C43" s="2"/>
      <c r="D43" s="42"/>
      <c r="J43" s="39">
        <v>0.6</v>
      </c>
      <c r="K43" t="s">
        <v>263</v>
      </c>
      <c r="W43" s="40"/>
    </row>
    <row r="44" spans="2:27" ht="15" thickBot="1" x14ac:dyDescent="0.4">
      <c r="J44" s="39">
        <f>J43/(2*10)</f>
        <v>0.03</v>
      </c>
      <c r="K44" t="s">
        <v>264</v>
      </c>
      <c r="W44" s="40"/>
    </row>
    <row r="45" spans="2:27" ht="18.5" x14ac:dyDescent="0.45">
      <c r="B45" s="36" t="s">
        <v>319</v>
      </c>
      <c r="C45" s="37"/>
      <c r="D45" s="37"/>
      <c r="E45" s="37"/>
      <c r="F45" s="37"/>
      <c r="G45" s="38"/>
      <c r="J45" s="39">
        <f>PI()*J44^2*J42</f>
        <v>8.4823001646924412E-2</v>
      </c>
      <c r="K45" t="s">
        <v>265</v>
      </c>
      <c r="W45" s="40"/>
    </row>
    <row r="46" spans="2:27" ht="15" thickBot="1" x14ac:dyDescent="0.4">
      <c r="B46" s="39" t="s">
        <v>151</v>
      </c>
      <c r="C46" t="s">
        <v>316</v>
      </c>
      <c r="G46" s="40"/>
      <c r="J46" s="41">
        <f>J40/J45</f>
        <v>2.2258113522777663</v>
      </c>
      <c r="K46" s="2" t="s">
        <v>266</v>
      </c>
      <c r="L46" s="2"/>
      <c r="M46" s="2"/>
      <c r="N46" s="2"/>
      <c r="O46" s="2"/>
      <c r="P46" s="2"/>
      <c r="Q46" s="2"/>
      <c r="R46" s="2"/>
      <c r="S46" s="2"/>
      <c r="T46" s="2"/>
      <c r="U46" s="2"/>
      <c r="V46" s="2"/>
      <c r="W46" s="42"/>
    </row>
    <row r="47" spans="2:27" ht="15" thickBot="1" x14ac:dyDescent="0.4">
      <c r="B47" s="39" t="s">
        <v>321</v>
      </c>
      <c r="G47" s="40"/>
    </row>
    <row r="48" spans="2:27" ht="21" x14ac:dyDescent="0.5">
      <c r="B48" s="39" t="s">
        <v>226</v>
      </c>
      <c r="C48" s="34" t="s">
        <v>323</v>
      </c>
      <c r="D48" t="s">
        <v>322</v>
      </c>
      <c r="G48" s="40"/>
      <c r="N48" s="43" t="s">
        <v>1666</v>
      </c>
      <c r="O48" s="37"/>
      <c r="P48" s="37"/>
      <c r="Q48" s="37"/>
      <c r="R48" s="37"/>
      <c r="S48" s="37"/>
      <c r="T48" s="37"/>
      <c r="U48" s="37"/>
      <c r="V48" s="37"/>
      <c r="W48" s="37"/>
      <c r="X48" s="37"/>
      <c r="Y48" s="38"/>
    </row>
    <row r="49" spans="2:25" x14ac:dyDescent="0.35">
      <c r="B49" s="39">
        <v>0</v>
      </c>
      <c r="C49">
        <v>31.8</v>
      </c>
      <c r="D49">
        <f>24*C49</f>
        <v>763.2</v>
      </c>
      <c r="G49" s="40"/>
      <c r="N49" s="39"/>
      <c r="O49" s="48"/>
      <c r="P49" s="48"/>
      <c r="Q49" s="48"/>
      <c r="R49" s="48"/>
      <c r="S49" s="48"/>
      <c r="T49" s="48"/>
      <c r="U49" s="48"/>
      <c r="V49" s="48"/>
      <c r="W49" s="48"/>
      <c r="X49" s="48"/>
      <c r="Y49" s="40"/>
    </row>
    <row r="50" spans="2:25" x14ac:dyDescent="0.35">
      <c r="B50" s="39">
        <v>0.1</v>
      </c>
      <c r="C50">
        <v>35.9</v>
      </c>
      <c r="D50">
        <f t="shared" ref="D50:D53" si="1">24*C50</f>
        <v>861.59999999999991</v>
      </c>
      <c r="G50" s="40"/>
      <c r="N50" s="39" t="s">
        <v>1667</v>
      </c>
      <c r="O50" s="48"/>
      <c r="P50" s="48"/>
      <c r="Q50" s="48"/>
      <c r="R50" s="48"/>
      <c r="S50" s="48"/>
      <c r="T50" s="48"/>
      <c r="U50" s="48"/>
      <c r="V50" s="48"/>
      <c r="W50" s="48"/>
      <c r="X50" s="48"/>
      <c r="Y50" s="40"/>
    </row>
    <row r="51" spans="2:25" x14ac:dyDescent="0.35">
      <c r="B51" s="39">
        <v>0.3</v>
      </c>
      <c r="C51">
        <v>40.1</v>
      </c>
      <c r="D51">
        <f t="shared" si="1"/>
        <v>962.40000000000009</v>
      </c>
      <c r="G51" s="40"/>
      <c r="N51" s="39" t="s">
        <v>1677</v>
      </c>
      <c r="O51" s="48"/>
      <c r="P51" s="48"/>
      <c r="Q51" s="48"/>
      <c r="R51" s="48"/>
      <c r="S51" s="48" t="s">
        <v>1673</v>
      </c>
      <c r="T51" s="48"/>
      <c r="U51" s="48"/>
      <c r="V51" s="48"/>
      <c r="W51" s="48"/>
      <c r="X51" s="48"/>
      <c r="Y51" s="40"/>
    </row>
    <row r="52" spans="2:25" x14ac:dyDescent="0.35">
      <c r="B52" s="39">
        <v>0.5</v>
      </c>
      <c r="C52">
        <v>43.5</v>
      </c>
      <c r="D52">
        <f t="shared" si="1"/>
        <v>1044</v>
      </c>
      <c r="G52" s="40"/>
      <c r="N52" s="58">
        <v>3.0948342300000001E-2</v>
      </c>
      <c r="O52" s="48"/>
      <c r="P52" s="48"/>
      <c r="Q52" s="48"/>
      <c r="R52" s="48"/>
      <c r="S52" s="59">
        <v>1.680869375E-3</v>
      </c>
      <c r="T52" s="48"/>
      <c r="U52" s="48"/>
      <c r="V52" s="48"/>
      <c r="W52" s="48"/>
      <c r="X52" s="48"/>
      <c r="Y52" s="40"/>
    </row>
    <row r="53" spans="2:25" x14ac:dyDescent="0.35">
      <c r="B53" s="39">
        <v>1</v>
      </c>
      <c r="C53">
        <v>49.4</v>
      </c>
      <c r="D53">
        <f t="shared" si="1"/>
        <v>1185.5999999999999</v>
      </c>
      <c r="G53" s="40"/>
      <c r="N53" s="39"/>
      <c r="O53" s="48"/>
      <c r="P53" s="48"/>
      <c r="Q53" s="48"/>
      <c r="R53" s="48"/>
      <c r="S53" s="48"/>
      <c r="T53" s="48"/>
      <c r="U53" s="48"/>
      <c r="V53" s="48"/>
      <c r="W53" s="48"/>
      <c r="X53" s="48"/>
      <c r="Y53" s="40"/>
    </row>
    <row r="54" spans="2:25" x14ac:dyDescent="0.35">
      <c r="B54" s="39"/>
      <c r="G54" s="40"/>
      <c r="N54" s="39" t="s">
        <v>1668</v>
      </c>
      <c r="O54" s="48"/>
      <c r="P54" s="48"/>
      <c r="Q54" s="48"/>
      <c r="R54" s="48"/>
      <c r="S54" s="48"/>
      <c r="T54" s="48"/>
      <c r="U54" s="48"/>
      <c r="V54" s="48"/>
      <c r="W54" s="48"/>
      <c r="X54" s="48"/>
      <c r="Y54" s="40"/>
    </row>
    <row r="55" spans="2:25" x14ac:dyDescent="0.35">
      <c r="B55" s="39" t="s">
        <v>320</v>
      </c>
      <c r="G55" s="40"/>
      <c r="N55" s="39">
        <v>4.0019999999999998</v>
      </c>
      <c r="O55" s="60" t="s">
        <v>1669</v>
      </c>
      <c r="P55" s="48">
        <v>0.2698206502265757</v>
      </c>
      <c r="Q55" s="60" t="s">
        <v>200</v>
      </c>
      <c r="R55" s="48">
        <f>N55/P55</f>
        <v>14.832074552631209</v>
      </c>
      <c r="S55" s="48"/>
      <c r="T55" s="48"/>
      <c r="U55" s="48"/>
      <c r="V55" s="48"/>
      <c r="W55" s="48"/>
      <c r="X55" s="48"/>
      <c r="Y55" s="40"/>
    </row>
    <row r="56" spans="2:25" x14ac:dyDescent="0.35">
      <c r="B56" s="39" t="s">
        <v>226</v>
      </c>
      <c r="C56" s="34" t="s">
        <v>323</v>
      </c>
      <c r="D56" t="s">
        <v>322</v>
      </c>
      <c r="G56" s="40"/>
      <c r="N56" s="39"/>
      <c r="O56" s="48"/>
      <c r="P56" s="48"/>
      <c r="Q56" s="48"/>
      <c r="R56" s="48"/>
      <c r="S56" s="48"/>
      <c r="T56" s="48"/>
      <c r="U56" s="48"/>
      <c r="V56" s="48"/>
      <c r="W56" s="48"/>
      <c r="X56" s="48"/>
      <c r="Y56" s="40"/>
    </row>
    <row r="57" spans="2:25" x14ac:dyDescent="0.35">
      <c r="B57" s="39">
        <f>1-0.0032</f>
        <v>0.99680000000000002</v>
      </c>
      <c r="C57">
        <v>49</v>
      </c>
      <c r="D57">
        <f>24*C57</f>
        <v>1176</v>
      </c>
      <c r="G57" s="40"/>
      <c r="N57" s="39" t="s">
        <v>1670</v>
      </c>
      <c r="O57" s="48"/>
      <c r="P57" s="48"/>
      <c r="Q57" s="48"/>
      <c r="R57" s="48"/>
      <c r="S57" s="48"/>
      <c r="T57" s="48"/>
      <c r="U57" s="48"/>
      <c r="V57" s="48"/>
      <c r="W57" s="48"/>
      <c r="X57" s="48"/>
      <c r="Y57" s="40"/>
    </row>
    <row r="58" spans="2:25" ht="15" thickBot="1" x14ac:dyDescent="0.4">
      <c r="B58" s="41">
        <v>0</v>
      </c>
      <c r="C58" s="2">
        <v>61</v>
      </c>
      <c r="D58" s="2">
        <f>24*C58</f>
        <v>1464</v>
      </c>
      <c r="E58" s="2"/>
      <c r="F58" s="2"/>
      <c r="G58" s="42"/>
      <c r="N58" s="58">
        <f>S52/R55</f>
        <v>1.1332665360030934E-4</v>
      </c>
      <c r="O58" s="48"/>
      <c r="P58" s="48"/>
      <c r="Q58" s="48"/>
      <c r="R58" s="48"/>
      <c r="S58" s="48"/>
      <c r="T58" s="48"/>
      <c r="U58" s="48"/>
      <c r="V58" s="48"/>
      <c r="W58" s="48"/>
      <c r="X58" s="48"/>
      <c r="Y58" s="40"/>
    </row>
    <row r="59" spans="2:25" ht="15" thickBot="1" x14ac:dyDescent="0.4">
      <c r="N59" s="39"/>
      <c r="O59" s="48"/>
      <c r="P59" s="48"/>
      <c r="Q59" s="48"/>
      <c r="R59" s="48"/>
      <c r="S59" s="48"/>
      <c r="T59" s="48"/>
      <c r="U59" s="48"/>
      <c r="V59" s="48"/>
      <c r="W59" s="48"/>
      <c r="X59" s="48"/>
      <c r="Y59" s="40"/>
    </row>
    <row r="60" spans="2:25" ht="21" x14ac:dyDescent="0.5">
      <c r="B60" s="43" t="s">
        <v>373</v>
      </c>
      <c r="C60" s="37"/>
      <c r="D60" s="37"/>
      <c r="E60" s="37"/>
      <c r="F60" s="37"/>
      <c r="G60" s="37"/>
      <c r="H60" s="37"/>
      <c r="I60" s="37"/>
      <c r="J60" s="37"/>
      <c r="K60" s="37"/>
      <c r="L60" s="38"/>
      <c r="N60" s="39" t="s">
        <v>1671</v>
      </c>
      <c r="O60" s="48"/>
      <c r="P60" s="48"/>
      <c r="Q60" s="48"/>
      <c r="R60" s="48"/>
      <c r="S60" s="48"/>
      <c r="T60" s="48"/>
      <c r="U60" s="48"/>
      <c r="V60" s="48"/>
      <c r="W60" s="48"/>
      <c r="X60" s="48"/>
      <c r="Y60" s="40"/>
    </row>
    <row r="61" spans="2:25" x14ac:dyDescent="0.35">
      <c r="B61" s="44"/>
      <c r="C61" s="48"/>
      <c r="D61" s="48"/>
      <c r="E61" s="48"/>
      <c r="F61" s="48"/>
      <c r="G61" s="48"/>
      <c r="H61" s="48"/>
      <c r="I61" s="48"/>
      <c r="J61" s="48"/>
      <c r="K61" s="48"/>
      <c r="L61" s="40"/>
      <c r="N61" s="39" t="s">
        <v>1672</v>
      </c>
      <c r="O61" s="48"/>
      <c r="P61" s="48"/>
      <c r="Q61" s="48"/>
      <c r="R61" s="48"/>
      <c r="S61" s="48"/>
      <c r="T61" s="48"/>
      <c r="U61" s="48"/>
      <c r="V61" s="48"/>
      <c r="W61" s="48"/>
      <c r="X61" s="48"/>
      <c r="Y61" s="40"/>
    </row>
    <row r="62" spans="2:25" x14ac:dyDescent="0.35">
      <c r="B62" s="39"/>
      <c r="C62" s="48"/>
      <c r="D62" s="48"/>
      <c r="E62" s="48"/>
      <c r="F62" s="48" t="s">
        <v>1586</v>
      </c>
      <c r="G62" s="48"/>
      <c r="H62" s="48"/>
      <c r="I62" s="48"/>
      <c r="J62" s="48"/>
      <c r="K62" s="48"/>
      <c r="L62" s="40"/>
      <c r="N62" s="39"/>
      <c r="O62" s="48"/>
      <c r="P62" s="48"/>
      <c r="Q62" s="48"/>
      <c r="R62" s="48"/>
      <c r="S62" s="48"/>
      <c r="T62" s="48"/>
      <c r="U62" s="48"/>
      <c r="V62" s="48"/>
      <c r="W62" s="48"/>
      <c r="X62" s="48"/>
      <c r="Y62" s="40"/>
    </row>
    <row r="63" spans="2:25" x14ac:dyDescent="0.35">
      <c r="B63" s="39"/>
      <c r="C63" s="48"/>
      <c r="D63" s="48"/>
      <c r="E63" s="48"/>
      <c r="F63" s="48"/>
      <c r="G63" s="48"/>
      <c r="H63" s="48"/>
      <c r="I63" s="48"/>
      <c r="J63" s="48"/>
      <c r="K63" s="48"/>
      <c r="L63" s="40"/>
      <c r="N63" s="39" t="s">
        <v>1674</v>
      </c>
      <c r="O63" s="59">
        <v>4.0000000000000003E-5</v>
      </c>
      <c r="P63" s="48"/>
      <c r="Q63" s="48"/>
      <c r="R63" s="48"/>
      <c r="S63" s="48"/>
      <c r="T63" s="48"/>
      <c r="U63" s="48"/>
      <c r="V63" s="48"/>
      <c r="W63" s="48"/>
      <c r="X63" s="48"/>
      <c r="Y63" s="40"/>
    </row>
    <row r="64" spans="2:25" x14ac:dyDescent="0.35">
      <c r="B64" s="39"/>
      <c r="C64" s="48"/>
      <c r="D64" s="48"/>
      <c r="E64" s="48"/>
      <c r="F64" s="48" t="s">
        <v>1587</v>
      </c>
      <c r="G64" s="48"/>
      <c r="H64" s="48"/>
      <c r="I64" s="48"/>
      <c r="J64" s="48"/>
      <c r="K64" s="48"/>
      <c r="L64" s="40"/>
      <c r="N64" s="39" t="s">
        <v>1675</v>
      </c>
      <c r="O64" s="59">
        <v>9.0000000000000006E-5</v>
      </c>
      <c r="P64" s="48"/>
      <c r="Q64" s="48"/>
      <c r="R64" s="48"/>
      <c r="S64" s="48"/>
      <c r="T64" s="48"/>
      <c r="U64" s="48"/>
      <c r="V64" s="48"/>
      <c r="W64" s="48"/>
      <c r="X64" s="48"/>
      <c r="Y64" s="40"/>
    </row>
    <row r="65" spans="2:29" x14ac:dyDescent="0.35">
      <c r="B65" s="39"/>
      <c r="C65" s="48"/>
      <c r="D65" s="48"/>
      <c r="E65" s="48"/>
      <c r="F65" s="48"/>
      <c r="G65" s="48"/>
      <c r="H65" s="48"/>
      <c r="I65" s="48"/>
      <c r="J65" s="48"/>
      <c r="K65" s="48"/>
      <c r="L65" s="40"/>
      <c r="N65" s="39" t="s">
        <v>1676</v>
      </c>
      <c r="O65" s="59">
        <v>1.2999999999999999E-4</v>
      </c>
      <c r="P65" s="48"/>
      <c r="Q65" s="48"/>
      <c r="R65" s="48"/>
      <c r="S65" s="48"/>
      <c r="T65" s="48"/>
      <c r="U65" s="48"/>
      <c r="V65" s="48"/>
      <c r="W65" s="48"/>
      <c r="X65" s="48"/>
      <c r="Y65" s="40"/>
    </row>
    <row r="66" spans="2:29" x14ac:dyDescent="0.35">
      <c r="B66" s="39"/>
      <c r="C66" s="48"/>
      <c r="D66" s="48"/>
      <c r="E66" s="48"/>
      <c r="F66" s="48"/>
      <c r="G66" s="48"/>
      <c r="H66" s="48"/>
      <c r="I66" s="48"/>
      <c r="J66" s="48"/>
      <c r="K66" s="48"/>
      <c r="L66" s="40"/>
      <c r="N66" s="39"/>
      <c r="O66" s="48"/>
      <c r="P66" s="48"/>
      <c r="Q66" s="48"/>
      <c r="R66" s="48"/>
      <c r="S66" s="48"/>
      <c r="T66" s="48"/>
      <c r="U66" s="48"/>
      <c r="V66" s="48"/>
      <c r="W66" s="48"/>
      <c r="X66" s="48"/>
      <c r="Y66" s="40"/>
    </row>
    <row r="67" spans="2:29" x14ac:dyDescent="0.35">
      <c r="B67" s="39"/>
      <c r="C67" s="48"/>
      <c r="D67" s="48"/>
      <c r="E67" s="48"/>
      <c r="F67" s="48"/>
      <c r="G67" s="48"/>
      <c r="H67" s="48"/>
      <c r="I67" s="48"/>
      <c r="J67" s="48"/>
      <c r="K67" s="48"/>
      <c r="L67" s="40"/>
      <c r="N67" s="39" t="s">
        <v>1680</v>
      </c>
      <c r="O67" s="48"/>
      <c r="P67" s="48"/>
      <c r="Q67" s="48"/>
      <c r="R67" s="48"/>
      <c r="S67" s="48"/>
      <c r="T67" s="48"/>
      <c r="U67" s="48"/>
      <c r="V67" s="48"/>
      <c r="W67" s="48"/>
      <c r="X67" s="48"/>
      <c r="Y67" s="40"/>
    </row>
    <row r="68" spans="2:29" x14ac:dyDescent="0.35">
      <c r="B68" s="39"/>
      <c r="C68" s="48"/>
      <c r="D68" s="48"/>
      <c r="E68" s="48"/>
      <c r="F68" s="48"/>
      <c r="G68" s="48"/>
      <c r="H68" s="48"/>
      <c r="I68" s="48"/>
      <c r="J68" s="48"/>
      <c r="K68" s="48"/>
      <c r="L68" s="40"/>
      <c r="N68" s="39">
        <v>0.25328034710959774</v>
      </c>
      <c r="O68" s="48"/>
      <c r="P68" s="48"/>
      <c r="Q68" s="48"/>
      <c r="R68" s="48"/>
      <c r="S68" s="48"/>
      <c r="T68" s="48"/>
      <c r="U68" s="48"/>
      <c r="V68" s="48"/>
      <c r="W68" s="48"/>
      <c r="X68" s="48"/>
      <c r="Y68" s="40"/>
    </row>
    <row r="69" spans="2:29" x14ac:dyDescent="0.35">
      <c r="B69" s="39"/>
      <c r="C69" s="48"/>
      <c r="D69" s="48"/>
      <c r="E69" s="48"/>
      <c r="F69" s="48"/>
      <c r="G69" s="48"/>
      <c r="H69" s="48"/>
      <c r="I69" s="48"/>
      <c r="J69" s="48"/>
      <c r="K69" s="48"/>
      <c r="L69" s="40"/>
      <c r="N69" s="39"/>
      <c r="O69" s="48"/>
      <c r="P69" s="48"/>
      <c r="Q69" s="48"/>
      <c r="R69" s="48"/>
      <c r="S69" s="48"/>
      <c r="T69" s="48"/>
      <c r="U69" s="48"/>
      <c r="V69" s="48"/>
      <c r="W69" s="48"/>
      <c r="X69" s="48"/>
      <c r="Y69" s="40"/>
    </row>
    <row r="70" spans="2:29" x14ac:dyDescent="0.35">
      <c r="B70" s="39"/>
      <c r="C70" s="48"/>
      <c r="D70" s="48"/>
      <c r="E70" s="48"/>
      <c r="F70" s="48"/>
      <c r="G70" s="48"/>
      <c r="H70" s="48"/>
      <c r="I70" s="48"/>
      <c r="J70" s="48"/>
      <c r="K70" s="48"/>
      <c r="L70" s="40"/>
      <c r="N70" s="39" t="s">
        <v>1681</v>
      </c>
      <c r="O70" s="48"/>
      <c r="P70" s="48"/>
      <c r="Q70" s="48"/>
      <c r="R70" s="48"/>
      <c r="S70" s="48"/>
      <c r="T70" s="48"/>
      <c r="U70" s="48"/>
      <c r="V70" s="48"/>
      <c r="W70" s="48"/>
      <c r="X70" s="48"/>
      <c r="Y70" s="40"/>
    </row>
    <row r="71" spans="2:29" ht="15" thickBot="1" x14ac:dyDescent="0.4">
      <c r="B71" s="39"/>
      <c r="C71" s="48"/>
      <c r="D71" s="48"/>
      <c r="E71" s="48"/>
      <c r="F71" s="48"/>
      <c r="G71" s="48"/>
      <c r="H71" s="48"/>
      <c r="I71" s="48"/>
      <c r="J71" s="48"/>
      <c r="K71" s="48"/>
      <c r="L71" s="40"/>
      <c r="N71" s="41">
        <f>1/N68</f>
        <v>3.9481942101385656</v>
      </c>
      <c r="O71" s="2"/>
      <c r="P71" s="2"/>
      <c r="Q71" s="2"/>
      <c r="R71" s="2"/>
      <c r="S71" s="2"/>
      <c r="T71" s="2"/>
      <c r="U71" s="2"/>
      <c r="V71" s="2"/>
      <c r="W71" s="2"/>
      <c r="X71" s="2"/>
      <c r="Y71" s="42"/>
    </row>
    <row r="72" spans="2:29" x14ac:dyDescent="0.35">
      <c r="B72" s="39"/>
      <c r="C72" s="48"/>
      <c r="D72" s="48"/>
      <c r="E72" s="48"/>
      <c r="F72" s="48"/>
      <c r="G72" s="48"/>
      <c r="H72" s="48"/>
      <c r="I72" s="48"/>
      <c r="J72" s="48"/>
      <c r="K72" s="48"/>
      <c r="L72" s="40"/>
    </row>
    <row r="73" spans="2:29" x14ac:dyDescent="0.35">
      <c r="B73" s="39"/>
      <c r="C73" s="48"/>
      <c r="D73" s="48"/>
      <c r="E73" s="48"/>
      <c r="F73" s="48"/>
      <c r="G73" s="48"/>
      <c r="H73" s="48"/>
      <c r="I73" s="48"/>
      <c r="J73" s="48"/>
      <c r="K73" s="48"/>
      <c r="L73" s="40"/>
    </row>
    <row r="74" spans="2:29" x14ac:dyDescent="0.35">
      <c r="B74" s="39"/>
      <c r="C74" s="48"/>
      <c r="D74" s="48"/>
      <c r="E74" s="48"/>
      <c r="F74" s="48"/>
      <c r="G74" s="48"/>
      <c r="H74" s="48"/>
      <c r="I74" s="48"/>
      <c r="J74" s="48"/>
      <c r="K74" s="48"/>
      <c r="L74" s="40"/>
    </row>
    <row r="75" spans="2:29" x14ac:dyDescent="0.35">
      <c r="B75" s="39"/>
      <c r="C75" s="48"/>
      <c r="D75" s="48"/>
      <c r="E75" s="48"/>
      <c r="F75" s="48"/>
      <c r="G75" s="48"/>
      <c r="H75" s="48"/>
      <c r="I75" s="48"/>
      <c r="J75" s="48"/>
      <c r="K75" s="48"/>
      <c r="L75" s="40"/>
    </row>
    <row r="76" spans="2:29" x14ac:dyDescent="0.35">
      <c r="B76" s="39"/>
      <c r="C76" s="48"/>
      <c r="D76" s="48"/>
      <c r="E76" s="48"/>
      <c r="F76" s="48"/>
      <c r="G76" s="48"/>
      <c r="H76" s="48"/>
      <c r="I76" s="48"/>
      <c r="J76" s="48"/>
      <c r="K76" s="48"/>
      <c r="L76" s="40"/>
    </row>
    <row r="77" spans="2:29" ht="15" thickBot="1" x14ac:dyDescent="0.4">
      <c r="B77" s="41"/>
      <c r="C77" s="2"/>
      <c r="D77" s="2"/>
      <c r="E77" s="2"/>
      <c r="F77" s="2"/>
      <c r="G77" s="2"/>
      <c r="H77" s="2"/>
      <c r="I77" s="2"/>
      <c r="J77" s="2"/>
      <c r="K77" s="2"/>
      <c r="L77" s="42"/>
    </row>
    <row r="78" spans="2:29" ht="15" thickBot="1" x14ac:dyDescent="0.4"/>
    <row r="79" spans="2:29" ht="18.5" x14ac:dyDescent="0.45">
      <c r="B79" s="36" t="s">
        <v>325</v>
      </c>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8"/>
    </row>
    <row r="80" spans="2:29" x14ac:dyDescent="0.35">
      <c r="B80" s="39">
        <v>130</v>
      </c>
      <c r="C80" t="s">
        <v>326</v>
      </c>
      <c r="D80" t="s">
        <v>327</v>
      </c>
      <c r="AC80" s="40"/>
    </row>
    <row r="81" spans="2:29" x14ac:dyDescent="0.35">
      <c r="B81" s="39">
        <f>B80/1000</f>
        <v>0.13</v>
      </c>
      <c r="C81" t="s">
        <v>329</v>
      </c>
      <c r="AC81" s="40"/>
    </row>
    <row r="82" spans="2:29" x14ac:dyDescent="0.35">
      <c r="B82" s="39">
        <f>B81*60*60</f>
        <v>468.00000000000006</v>
      </c>
      <c r="C82" t="s">
        <v>330</v>
      </c>
      <c r="AC82" s="40"/>
    </row>
    <row r="83" spans="2:29" x14ac:dyDescent="0.35">
      <c r="B83" s="39">
        <f>M285</f>
        <v>3.9766000000000003E-2</v>
      </c>
      <c r="C83" t="s">
        <v>331</v>
      </c>
      <c r="D83" t="s">
        <v>328</v>
      </c>
      <c r="AC83" s="40"/>
    </row>
    <row r="84" spans="2:29" x14ac:dyDescent="0.35">
      <c r="B84" s="39">
        <f>B82*B83</f>
        <v>18.610488000000004</v>
      </c>
      <c r="C84" t="s">
        <v>332</v>
      </c>
      <c r="AC84" s="40"/>
    </row>
    <row r="85" spans="2:29" x14ac:dyDescent="0.35">
      <c r="B85" s="39"/>
      <c r="AC85" s="40"/>
    </row>
    <row r="86" spans="2:29" x14ac:dyDescent="0.35">
      <c r="B86" s="39" t="s">
        <v>333</v>
      </c>
      <c r="AC86" s="40"/>
    </row>
    <row r="87" spans="2:29" x14ac:dyDescent="0.35">
      <c r="B87" s="39">
        <v>0.51121828475571396</v>
      </c>
      <c r="C87" t="s">
        <v>334</v>
      </c>
      <c r="AC87" s="40"/>
    </row>
    <row r="88" spans="2:29" x14ac:dyDescent="0.35">
      <c r="B88" s="39">
        <f>B84*(1/B87)</f>
        <v>36.404190841673511</v>
      </c>
      <c r="C88" t="s">
        <v>335</v>
      </c>
      <c r="AC88" s="40"/>
    </row>
    <row r="89" spans="2:29" x14ac:dyDescent="0.35">
      <c r="B89" s="39"/>
      <c r="AC89" s="40"/>
    </row>
    <row r="90" spans="2:29" x14ac:dyDescent="0.35">
      <c r="B90" s="39" t="s">
        <v>336</v>
      </c>
      <c r="C90" t="s">
        <v>337</v>
      </c>
      <c r="AC90" s="40"/>
    </row>
    <row r="91" spans="2:29" x14ac:dyDescent="0.35">
      <c r="B91" s="39">
        <v>400</v>
      </c>
      <c r="C91">
        <v>57.5</v>
      </c>
      <c r="AC91" s="40"/>
    </row>
    <row r="92" spans="2:29" x14ac:dyDescent="0.35">
      <c r="B92" s="39">
        <v>410</v>
      </c>
      <c r="C92">
        <v>60.5</v>
      </c>
      <c r="AC92" s="40"/>
    </row>
    <row r="93" spans="2:29" x14ac:dyDescent="0.35">
      <c r="B93" s="39">
        <v>420</v>
      </c>
      <c r="C93">
        <v>63</v>
      </c>
      <c r="AC93" s="40"/>
    </row>
    <row r="94" spans="2:29" x14ac:dyDescent="0.35">
      <c r="B94" s="39">
        <v>430</v>
      </c>
      <c r="C94">
        <v>65.5</v>
      </c>
      <c r="AC94" s="40"/>
    </row>
    <row r="95" spans="2:29" x14ac:dyDescent="0.35">
      <c r="B95" s="39">
        <v>440</v>
      </c>
      <c r="C95">
        <v>66.5</v>
      </c>
      <c r="AC95" s="40"/>
    </row>
    <row r="96" spans="2:29" x14ac:dyDescent="0.35">
      <c r="B96" s="39">
        <v>450</v>
      </c>
      <c r="C96">
        <v>60</v>
      </c>
      <c r="AC96" s="40"/>
    </row>
    <row r="97" spans="2:29" x14ac:dyDescent="0.35">
      <c r="B97" s="39">
        <v>460</v>
      </c>
      <c r="C97">
        <v>55.5</v>
      </c>
      <c r="AC97" s="40"/>
    </row>
    <row r="98" spans="2:29" x14ac:dyDescent="0.35">
      <c r="B98" s="39">
        <v>470</v>
      </c>
      <c r="C98">
        <v>56</v>
      </c>
      <c r="AC98" s="40"/>
    </row>
    <row r="99" spans="2:29" x14ac:dyDescent="0.35">
      <c r="B99" s="39">
        <v>480</v>
      </c>
      <c r="C99">
        <v>54.5</v>
      </c>
      <c r="AC99" s="40"/>
    </row>
    <row r="100" spans="2:29" x14ac:dyDescent="0.35">
      <c r="B100" s="39">
        <v>490</v>
      </c>
      <c r="C100">
        <v>52.5</v>
      </c>
      <c r="AC100" s="40"/>
    </row>
    <row r="101" spans="2:29" x14ac:dyDescent="0.35">
      <c r="B101" s="39">
        <v>500</v>
      </c>
      <c r="C101">
        <v>45</v>
      </c>
      <c r="AC101" s="40"/>
    </row>
    <row r="102" spans="2:29" x14ac:dyDescent="0.35">
      <c r="B102" s="39">
        <v>510</v>
      </c>
      <c r="C102">
        <v>30</v>
      </c>
      <c r="AC102" s="40"/>
    </row>
    <row r="103" spans="2:29" x14ac:dyDescent="0.35">
      <c r="B103" s="39">
        <v>520</v>
      </c>
      <c r="C103">
        <v>19</v>
      </c>
      <c r="AC103" s="40"/>
    </row>
    <row r="104" spans="2:29" x14ac:dyDescent="0.35">
      <c r="B104" s="39">
        <v>530</v>
      </c>
      <c r="C104">
        <v>11.5</v>
      </c>
      <c r="AC104" s="40"/>
    </row>
    <row r="105" spans="2:29" x14ac:dyDescent="0.35">
      <c r="B105" s="39">
        <v>540</v>
      </c>
      <c r="C105">
        <v>10</v>
      </c>
      <c r="AC105" s="40"/>
    </row>
    <row r="106" spans="2:29" x14ac:dyDescent="0.35">
      <c r="B106" s="39">
        <v>550</v>
      </c>
      <c r="C106">
        <v>9.5</v>
      </c>
      <c r="AC106" s="40"/>
    </row>
    <row r="107" spans="2:29" x14ac:dyDescent="0.35">
      <c r="B107" s="39">
        <v>560</v>
      </c>
      <c r="C107">
        <v>10</v>
      </c>
      <c r="AC107" s="40"/>
    </row>
    <row r="108" spans="2:29" x14ac:dyDescent="0.35">
      <c r="B108" s="39">
        <v>570</v>
      </c>
      <c r="C108">
        <v>12.5</v>
      </c>
      <c r="AC108" s="40"/>
    </row>
    <row r="109" spans="2:29" x14ac:dyDescent="0.35">
      <c r="B109" s="39">
        <v>580</v>
      </c>
      <c r="C109">
        <v>16</v>
      </c>
      <c r="AC109" s="40"/>
    </row>
    <row r="110" spans="2:29" x14ac:dyDescent="0.35">
      <c r="B110" s="39">
        <v>590</v>
      </c>
      <c r="C110">
        <v>18.5</v>
      </c>
      <c r="AC110" s="40"/>
    </row>
    <row r="111" spans="2:29" x14ac:dyDescent="0.35">
      <c r="B111" s="39">
        <v>598</v>
      </c>
      <c r="C111">
        <v>19.7</v>
      </c>
      <c r="AC111" s="40"/>
    </row>
    <row r="112" spans="2:29" x14ac:dyDescent="0.35">
      <c r="B112" s="39">
        <v>600</v>
      </c>
      <c r="C112">
        <v>19</v>
      </c>
      <c r="AC112" s="40"/>
    </row>
    <row r="113" spans="2:29" x14ac:dyDescent="0.35">
      <c r="B113" s="39">
        <v>610</v>
      </c>
      <c r="C113">
        <v>21.5</v>
      </c>
      <c r="AC113" s="40"/>
    </row>
    <row r="114" spans="2:29" x14ac:dyDescent="0.35">
      <c r="B114" s="39">
        <v>620</v>
      </c>
      <c r="C114">
        <v>24.5</v>
      </c>
      <c r="AC114" s="40"/>
    </row>
    <row r="115" spans="2:29" x14ac:dyDescent="0.35">
      <c r="B115" s="39">
        <v>628</v>
      </c>
      <c r="C115">
        <v>26.3</v>
      </c>
      <c r="AC115" s="40"/>
    </row>
    <row r="116" spans="2:29" x14ac:dyDescent="0.35">
      <c r="B116" s="39">
        <v>635</v>
      </c>
      <c r="C116">
        <v>26.5</v>
      </c>
      <c r="AC116" s="40"/>
    </row>
    <row r="117" spans="2:29" x14ac:dyDescent="0.35">
      <c r="B117" s="39">
        <v>640</v>
      </c>
      <c r="C117">
        <v>28.5</v>
      </c>
      <c r="AC117" s="40"/>
    </row>
    <row r="118" spans="2:29" x14ac:dyDescent="0.35">
      <c r="B118" s="39">
        <v>650</v>
      </c>
      <c r="C118">
        <v>36</v>
      </c>
      <c r="H118" t="s">
        <v>338</v>
      </c>
      <c r="Q118" t="s">
        <v>371</v>
      </c>
      <c r="AC118" s="40"/>
    </row>
    <row r="119" spans="2:29" x14ac:dyDescent="0.35">
      <c r="B119" s="39">
        <v>660</v>
      </c>
      <c r="C119">
        <v>40</v>
      </c>
      <c r="AC119" s="40"/>
    </row>
    <row r="120" spans="2:29" x14ac:dyDescent="0.35">
      <c r="B120" s="39">
        <v>670</v>
      </c>
      <c r="C120">
        <v>53</v>
      </c>
      <c r="AC120" s="40"/>
    </row>
    <row r="121" spans="2:29" x14ac:dyDescent="0.35">
      <c r="B121" s="39">
        <v>680</v>
      </c>
      <c r="C121">
        <v>60.2</v>
      </c>
      <c r="AC121" s="40"/>
    </row>
    <row r="122" spans="2:29" x14ac:dyDescent="0.35">
      <c r="B122" s="39">
        <v>690</v>
      </c>
      <c r="C122">
        <v>45</v>
      </c>
      <c r="AC122" s="40"/>
    </row>
    <row r="123" spans="2:29" x14ac:dyDescent="0.35">
      <c r="B123" s="39">
        <v>700</v>
      </c>
      <c r="C123">
        <v>14.5</v>
      </c>
      <c r="AC123" s="40"/>
    </row>
    <row r="124" spans="2:29" x14ac:dyDescent="0.35">
      <c r="B124" s="39">
        <v>710</v>
      </c>
      <c r="C124">
        <v>5.5</v>
      </c>
      <c r="AC124" s="40"/>
    </row>
    <row r="125" spans="2:29" x14ac:dyDescent="0.35">
      <c r="B125" s="39">
        <v>720</v>
      </c>
      <c r="C125">
        <v>1.7</v>
      </c>
      <c r="AC125" s="40"/>
    </row>
    <row r="126" spans="2:29" x14ac:dyDescent="0.35">
      <c r="B126" s="39">
        <v>730</v>
      </c>
      <c r="C126">
        <v>0</v>
      </c>
      <c r="AC126" s="40"/>
    </row>
    <row r="127" spans="2:29" x14ac:dyDescent="0.35">
      <c r="B127" s="39">
        <v>740</v>
      </c>
      <c r="C127">
        <v>0</v>
      </c>
      <c r="AC127" s="40"/>
    </row>
    <row r="128" spans="2:29" x14ac:dyDescent="0.35">
      <c r="B128" s="39">
        <v>750</v>
      </c>
      <c r="C128">
        <v>0</v>
      </c>
      <c r="AC128" s="40"/>
    </row>
    <row r="129" spans="2:29" x14ac:dyDescent="0.35">
      <c r="B129" s="39"/>
      <c r="AC129" s="40"/>
    </row>
    <row r="130" spans="2:29" x14ac:dyDescent="0.35">
      <c r="B130" s="39" t="s">
        <v>339</v>
      </c>
      <c r="C130" t="s">
        <v>340</v>
      </c>
      <c r="D130" t="s">
        <v>341</v>
      </c>
      <c r="E130" t="s">
        <v>342</v>
      </c>
      <c r="F130" t="s">
        <v>343</v>
      </c>
      <c r="G130" t="s">
        <v>344</v>
      </c>
      <c r="AC130" s="40"/>
    </row>
    <row r="131" spans="2:29" x14ac:dyDescent="0.35">
      <c r="B131" s="39">
        <v>380</v>
      </c>
      <c r="C131">
        <v>0</v>
      </c>
      <c r="D131">
        <f>B131*10^-9</f>
        <v>3.8000000000000001E-7</v>
      </c>
      <c r="E131" s="35">
        <f>$J$172/D131</f>
        <v>5.2227001893684216E-19</v>
      </c>
      <c r="F131" s="35">
        <f>C131/E131</f>
        <v>0</v>
      </c>
      <c r="G131" s="35">
        <f>0</f>
        <v>0</v>
      </c>
      <c r="H131" s="35"/>
      <c r="AC131" s="40"/>
    </row>
    <row r="132" spans="2:29" x14ac:dyDescent="0.35">
      <c r="B132" s="39">
        <v>390</v>
      </c>
      <c r="C132">
        <v>0</v>
      </c>
      <c r="D132">
        <f t="shared" ref="D132:D195" si="2">B132*10^-9</f>
        <v>3.9000000000000002E-7</v>
      </c>
      <c r="E132" s="35">
        <f>$J$172/D132</f>
        <v>5.0887847998974363E-19</v>
      </c>
      <c r="F132" s="35">
        <f t="shared" ref="F132:F195" si="3">C132/E132</f>
        <v>0</v>
      </c>
      <c r="G132" s="35">
        <f>(F132+F131)/2*(B132-B131)</f>
        <v>0</v>
      </c>
      <c r="H132" s="35"/>
      <c r="AC132" s="40"/>
    </row>
    <row r="133" spans="2:29" x14ac:dyDescent="0.35">
      <c r="B133" s="39">
        <v>399</v>
      </c>
      <c r="C133">
        <v>0</v>
      </c>
      <c r="D133">
        <f t="shared" si="2"/>
        <v>3.9900000000000001E-7</v>
      </c>
      <c r="E133" s="35">
        <f t="shared" ref="E133:E162" si="4">$J$172/D133</f>
        <v>4.974000180350878E-19</v>
      </c>
      <c r="F133" s="35">
        <f t="shared" si="3"/>
        <v>0</v>
      </c>
      <c r="G133" s="35">
        <f t="shared" ref="G133:G196" si="5">(F133+F132)/2*(B133-B132)</f>
        <v>0</v>
      </c>
      <c r="H133" s="35"/>
      <c r="AC133" s="40"/>
    </row>
    <row r="134" spans="2:29" x14ac:dyDescent="0.35">
      <c r="B134" s="39">
        <v>403</v>
      </c>
      <c r="C134">
        <v>1.1999999999999999E-3</v>
      </c>
      <c r="D134">
        <f t="shared" si="2"/>
        <v>4.0300000000000005E-7</v>
      </c>
      <c r="E134" s="35">
        <f t="shared" si="4"/>
        <v>4.9246304515136481E-19</v>
      </c>
      <c r="F134" s="35">
        <f t="shared" si="3"/>
        <v>2436731064015503</v>
      </c>
      <c r="G134" s="35">
        <f t="shared" si="5"/>
        <v>4873462128031006</v>
      </c>
      <c r="H134" s="35"/>
      <c r="AC134" s="40"/>
    </row>
    <row r="135" spans="2:29" x14ac:dyDescent="0.35">
      <c r="B135" s="39">
        <v>404</v>
      </c>
      <c r="C135">
        <v>1.5E-3</v>
      </c>
      <c r="D135">
        <f t="shared" si="2"/>
        <v>4.0400000000000002E-7</v>
      </c>
      <c r="E135" s="35">
        <f t="shared" si="4"/>
        <v>4.9124407721782182E-19</v>
      </c>
      <c r="F135" s="35">
        <f t="shared" si="3"/>
        <v>3053471928853174</v>
      </c>
      <c r="G135" s="35">
        <f t="shared" si="5"/>
        <v>2745101496434338.5</v>
      </c>
      <c r="H135" s="35"/>
      <c r="AC135" s="40"/>
    </row>
    <row r="136" spans="2:29" x14ac:dyDescent="0.35">
      <c r="B136" s="39">
        <v>407</v>
      </c>
      <c r="C136">
        <v>4.0000000000000002E-4</v>
      </c>
      <c r="D136">
        <f t="shared" si="2"/>
        <v>4.0700000000000003E-7</v>
      </c>
      <c r="E136" s="35">
        <f t="shared" si="4"/>
        <v>4.8762311350368552E-19</v>
      </c>
      <c r="F136" s="35">
        <f t="shared" si="3"/>
        <v>820305660094549.13</v>
      </c>
      <c r="G136" s="35">
        <f t="shared" si="5"/>
        <v>5810666383421584</v>
      </c>
      <c r="H136" s="35"/>
      <c r="AC136" s="40"/>
    </row>
    <row r="137" spans="2:29" x14ac:dyDescent="0.35">
      <c r="B137" s="39">
        <v>409</v>
      </c>
      <c r="C137">
        <v>0</v>
      </c>
      <c r="D137">
        <f t="shared" si="2"/>
        <v>4.0900000000000002E-7</v>
      </c>
      <c r="E137" s="35">
        <f t="shared" si="4"/>
        <v>4.8523864840097803E-19</v>
      </c>
      <c r="F137" s="35">
        <f t="shared" si="3"/>
        <v>0</v>
      </c>
      <c r="G137" s="35">
        <f t="shared" si="5"/>
        <v>820305660094549.13</v>
      </c>
      <c r="H137" s="35"/>
      <c r="AC137" s="40"/>
    </row>
    <row r="138" spans="2:29" x14ac:dyDescent="0.35">
      <c r="B138" s="39">
        <v>420</v>
      </c>
      <c r="C138">
        <v>0</v>
      </c>
      <c r="D138">
        <f t="shared" si="2"/>
        <v>4.2E-7</v>
      </c>
      <c r="E138" s="35">
        <f t="shared" si="4"/>
        <v>4.7253001713333344E-19</v>
      </c>
      <c r="F138" s="35">
        <f t="shared" si="3"/>
        <v>0</v>
      </c>
      <c r="G138" s="35">
        <f t="shared" si="5"/>
        <v>0</v>
      </c>
      <c r="H138" s="35"/>
      <c r="AC138" s="40"/>
    </row>
    <row r="139" spans="2:29" x14ac:dyDescent="0.35">
      <c r="B139" s="39">
        <v>430</v>
      </c>
      <c r="C139">
        <v>0</v>
      </c>
      <c r="D139">
        <f t="shared" si="2"/>
        <v>4.3000000000000001E-7</v>
      </c>
      <c r="E139" s="35">
        <f t="shared" si="4"/>
        <v>4.6154094696744189E-19</v>
      </c>
      <c r="F139" s="35">
        <f t="shared" si="3"/>
        <v>0</v>
      </c>
      <c r="G139" s="35">
        <f t="shared" si="5"/>
        <v>0</v>
      </c>
      <c r="H139" s="35"/>
      <c r="AC139" s="40"/>
    </row>
    <row r="140" spans="2:29" x14ac:dyDescent="0.35">
      <c r="B140" s="39">
        <v>433</v>
      </c>
      <c r="C140">
        <v>3.0000000000000001E-3</v>
      </c>
      <c r="D140">
        <f t="shared" si="2"/>
        <v>4.3300000000000003E-7</v>
      </c>
      <c r="E140" s="35">
        <f t="shared" si="4"/>
        <v>4.5834320368591229E-19</v>
      </c>
      <c r="F140" s="35">
        <f t="shared" si="3"/>
        <v>6545313590066457</v>
      </c>
      <c r="G140" s="35">
        <f t="shared" si="5"/>
        <v>9817970385099686</v>
      </c>
      <c r="H140" s="35"/>
      <c r="AC140" s="40"/>
    </row>
    <row r="141" spans="2:29" x14ac:dyDescent="0.35">
      <c r="B141" s="39">
        <v>435</v>
      </c>
      <c r="C141">
        <v>4.1999999999999997E-3</v>
      </c>
      <c r="D141">
        <f t="shared" si="2"/>
        <v>4.3500000000000002E-7</v>
      </c>
      <c r="E141" s="35">
        <f t="shared" si="4"/>
        <v>4.5623587861149434E-19</v>
      </c>
      <c r="F141" s="35">
        <f t="shared" si="3"/>
        <v>9205764379562290</v>
      </c>
      <c r="G141" s="35">
        <f t="shared" si="5"/>
        <v>1.5751077969628748E+16</v>
      </c>
      <c r="H141" s="35"/>
      <c r="AC141" s="40"/>
    </row>
    <row r="142" spans="2:29" x14ac:dyDescent="0.35">
      <c r="B142" s="39">
        <v>436</v>
      </c>
      <c r="C142">
        <v>3.0000000000000001E-3</v>
      </c>
      <c r="D142">
        <f t="shared" si="2"/>
        <v>4.3600000000000004E-7</v>
      </c>
      <c r="E142" s="35">
        <f t="shared" si="4"/>
        <v>4.5518946604587156E-19</v>
      </c>
      <c r="F142" s="35">
        <f t="shared" si="3"/>
        <v>6590662183069228</v>
      </c>
      <c r="G142" s="35">
        <f t="shared" si="5"/>
        <v>7898213281315759</v>
      </c>
      <c r="H142" s="35"/>
      <c r="AC142" s="40"/>
    </row>
    <row r="143" spans="2:29" x14ac:dyDescent="0.35">
      <c r="B143" s="39">
        <v>440</v>
      </c>
      <c r="C143">
        <v>1E-4</v>
      </c>
      <c r="D143">
        <f t="shared" si="2"/>
        <v>4.4000000000000002E-7</v>
      </c>
      <c r="E143" s="35">
        <f t="shared" si="4"/>
        <v>4.5105137999090917E-19</v>
      </c>
      <c r="F143" s="35">
        <f t="shared" si="3"/>
        <v>221704232457986.22</v>
      </c>
      <c r="G143" s="35">
        <f t="shared" si="5"/>
        <v>1.3624732831054428E+16</v>
      </c>
      <c r="H143" s="35"/>
      <c r="AC143" s="40"/>
    </row>
    <row r="144" spans="2:29" x14ac:dyDescent="0.35">
      <c r="B144" s="39">
        <v>450</v>
      </c>
      <c r="C144">
        <v>0</v>
      </c>
      <c r="D144">
        <f t="shared" si="2"/>
        <v>4.5000000000000003E-7</v>
      </c>
      <c r="E144" s="35">
        <f t="shared" si="4"/>
        <v>4.4102801599111112E-19</v>
      </c>
      <c r="F144" s="35">
        <f t="shared" si="3"/>
        <v>0</v>
      </c>
      <c r="G144" s="35">
        <f t="shared" si="5"/>
        <v>1108521162289931.1</v>
      </c>
      <c r="H144" s="35"/>
      <c r="AC144" s="40"/>
    </row>
    <row r="145" spans="2:29" x14ac:dyDescent="0.35">
      <c r="B145" s="39">
        <v>460</v>
      </c>
      <c r="C145">
        <v>0</v>
      </c>
      <c r="D145">
        <f t="shared" si="2"/>
        <v>4.6000000000000004E-7</v>
      </c>
      <c r="E145" s="35">
        <f t="shared" si="4"/>
        <v>4.3144045042608699E-19</v>
      </c>
      <c r="F145" s="35">
        <f t="shared" si="3"/>
        <v>0</v>
      </c>
      <c r="G145" s="35">
        <f t="shared" si="5"/>
        <v>0</v>
      </c>
      <c r="H145" s="35"/>
      <c r="AC145" s="40"/>
    </row>
    <row r="146" spans="2:29" x14ac:dyDescent="0.35">
      <c r="B146" s="39">
        <v>470</v>
      </c>
      <c r="C146">
        <v>0</v>
      </c>
      <c r="D146">
        <f t="shared" si="2"/>
        <v>4.7000000000000005E-7</v>
      </c>
      <c r="E146" s="35">
        <f t="shared" si="4"/>
        <v>4.2226086637446813E-19</v>
      </c>
      <c r="F146" s="35">
        <f t="shared" si="3"/>
        <v>0</v>
      </c>
      <c r="G146" s="35">
        <f t="shared" si="5"/>
        <v>0</v>
      </c>
      <c r="H146" s="35"/>
      <c r="AC146" s="40"/>
    </row>
    <row r="147" spans="2:29" x14ac:dyDescent="0.35">
      <c r="B147" s="39">
        <v>480</v>
      </c>
      <c r="C147">
        <v>2.9999999999999997E-4</v>
      </c>
      <c r="D147">
        <f t="shared" si="2"/>
        <v>4.8000000000000006E-7</v>
      </c>
      <c r="E147" s="35">
        <f t="shared" si="4"/>
        <v>4.134637649916667E-19</v>
      </c>
      <c r="F147" s="35">
        <f t="shared" si="3"/>
        <v>725577488044318.5</v>
      </c>
      <c r="G147" s="35">
        <f t="shared" si="5"/>
        <v>3627887440221592.5</v>
      </c>
      <c r="H147" s="35"/>
      <c r="AC147" s="40"/>
    </row>
    <row r="148" spans="2:29" x14ac:dyDescent="0.35">
      <c r="B148" s="39">
        <v>485</v>
      </c>
      <c r="C148">
        <v>1.5E-3</v>
      </c>
      <c r="D148">
        <f t="shared" si="2"/>
        <v>4.8500000000000002E-7</v>
      </c>
      <c r="E148" s="35">
        <f t="shared" si="4"/>
        <v>4.0920125195051552E-19</v>
      </c>
      <c r="F148" s="35">
        <f t="shared" si="3"/>
        <v>3665677934390568</v>
      </c>
      <c r="G148" s="35">
        <f t="shared" si="5"/>
        <v>1.0978138556087216E+16</v>
      </c>
      <c r="H148" s="35"/>
      <c r="AC148" s="40"/>
    </row>
    <row r="149" spans="2:29" x14ac:dyDescent="0.35">
      <c r="B149" s="39">
        <v>490</v>
      </c>
      <c r="C149">
        <v>1.1999999999999999E-3</v>
      </c>
      <c r="D149">
        <f t="shared" si="2"/>
        <v>4.9000000000000007E-7</v>
      </c>
      <c r="E149" s="35">
        <f t="shared" si="4"/>
        <v>4.050257289714286E-19</v>
      </c>
      <c r="F149" s="35">
        <f t="shared" si="3"/>
        <v>2962774742847634</v>
      </c>
      <c r="G149" s="35">
        <f t="shared" si="5"/>
        <v>1.6571131693095504E+16</v>
      </c>
      <c r="H149" s="35"/>
      <c r="AC149" s="40"/>
    </row>
    <row r="150" spans="2:29" x14ac:dyDescent="0.35">
      <c r="B150" s="39">
        <v>495</v>
      </c>
      <c r="C150">
        <v>8.0000000000000004E-4</v>
      </c>
      <c r="D150">
        <f t="shared" si="2"/>
        <v>4.9500000000000003E-7</v>
      </c>
      <c r="E150" s="35">
        <f t="shared" si="4"/>
        <v>4.0093455999191926E-19</v>
      </c>
      <c r="F150" s="35">
        <f t="shared" si="3"/>
        <v>1995338092121876</v>
      </c>
      <c r="G150" s="35">
        <f t="shared" si="5"/>
        <v>1.2395282087423776E+16</v>
      </c>
      <c r="H150" s="35"/>
      <c r="AC150" s="40"/>
    </row>
    <row r="151" spans="2:29" x14ac:dyDescent="0.35">
      <c r="B151" s="39">
        <v>500</v>
      </c>
      <c r="C151">
        <v>2.9999999999999997E-4</v>
      </c>
      <c r="D151">
        <f t="shared" si="2"/>
        <v>5.0000000000000008E-7</v>
      </c>
      <c r="E151" s="35">
        <f t="shared" si="4"/>
        <v>3.9692521439199999E-19</v>
      </c>
      <c r="F151" s="35">
        <f t="shared" si="3"/>
        <v>755809883379498.5</v>
      </c>
      <c r="G151" s="35">
        <f t="shared" si="5"/>
        <v>6877869938753436</v>
      </c>
      <c r="H151" s="35"/>
      <c r="AC151" s="40"/>
    </row>
    <row r="152" spans="2:29" x14ac:dyDescent="0.35">
      <c r="B152" s="39">
        <v>510</v>
      </c>
      <c r="C152">
        <v>2.0000000000000001E-4</v>
      </c>
      <c r="D152">
        <f t="shared" si="2"/>
        <v>5.0999999999999999E-7</v>
      </c>
      <c r="E152" s="35">
        <f t="shared" si="4"/>
        <v>3.8914236705098048E-19</v>
      </c>
      <c r="F152" s="35">
        <f t="shared" si="3"/>
        <v>513950720698058.94</v>
      </c>
      <c r="G152" s="35">
        <f t="shared" si="5"/>
        <v>6348803020387788</v>
      </c>
      <c r="H152" s="35"/>
      <c r="AC152" s="40"/>
    </row>
    <row r="153" spans="2:29" x14ac:dyDescent="0.35">
      <c r="B153" s="39">
        <v>520</v>
      </c>
      <c r="C153">
        <v>2.0000000000000001E-4</v>
      </c>
      <c r="D153">
        <f t="shared" si="2"/>
        <v>5.2E-7</v>
      </c>
      <c r="E153" s="35">
        <f t="shared" si="4"/>
        <v>3.8165885999230777E-19</v>
      </c>
      <c r="F153" s="35">
        <f t="shared" si="3"/>
        <v>524028185809785.63</v>
      </c>
      <c r="G153" s="35">
        <f t="shared" si="5"/>
        <v>5189894532539222</v>
      </c>
      <c r="H153" s="35"/>
      <c r="AC153" s="40"/>
    </row>
    <row r="154" spans="2:29" x14ac:dyDescent="0.35">
      <c r="B154" s="39">
        <v>530</v>
      </c>
      <c r="C154">
        <v>5.0000000000000001E-4</v>
      </c>
      <c r="D154">
        <f t="shared" si="2"/>
        <v>5.3000000000000001E-7</v>
      </c>
      <c r="E154" s="35">
        <f t="shared" si="4"/>
        <v>3.7445774942641514E-19</v>
      </c>
      <c r="F154" s="35">
        <f t="shared" si="3"/>
        <v>1335264127303780.8</v>
      </c>
      <c r="G154" s="35">
        <f t="shared" si="5"/>
        <v>9296461565567832</v>
      </c>
      <c r="H154" s="35"/>
      <c r="AC154" s="40"/>
    </row>
    <row r="155" spans="2:29" x14ac:dyDescent="0.35">
      <c r="B155" s="39">
        <v>534</v>
      </c>
      <c r="C155">
        <v>1E-3</v>
      </c>
      <c r="D155">
        <f t="shared" si="2"/>
        <v>5.3399999999999999E-7</v>
      </c>
      <c r="E155" s="35">
        <f t="shared" si="4"/>
        <v>3.7165282246441957E-19</v>
      </c>
      <c r="F155" s="35">
        <f t="shared" si="3"/>
        <v>2690683184831014.5</v>
      </c>
      <c r="G155" s="35">
        <f t="shared" si="5"/>
        <v>8051894624269590</v>
      </c>
      <c r="H155" s="35"/>
      <c r="AC155" s="40"/>
    </row>
    <row r="156" spans="2:29" x14ac:dyDescent="0.35">
      <c r="B156" s="39">
        <v>537</v>
      </c>
      <c r="C156">
        <v>4.0000000000000001E-3</v>
      </c>
      <c r="D156">
        <f t="shared" si="2"/>
        <v>5.37E-7</v>
      </c>
      <c r="E156" s="35">
        <f t="shared" si="4"/>
        <v>3.6957654971322168E-19</v>
      </c>
      <c r="F156" s="35">
        <f t="shared" si="3"/>
        <v>1.0823197529994418E+16</v>
      </c>
      <c r="G156" s="35">
        <f t="shared" si="5"/>
        <v>2.0270821072238148E+16</v>
      </c>
      <c r="H156" s="35"/>
      <c r="AC156" s="40"/>
    </row>
    <row r="157" spans="2:29" x14ac:dyDescent="0.35">
      <c r="B157" s="39">
        <v>540</v>
      </c>
      <c r="C157">
        <v>0.01</v>
      </c>
      <c r="D157">
        <f t="shared" si="2"/>
        <v>5.4000000000000002E-7</v>
      </c>
      <c r="E157" s="35">
        <f t="shared" si="4"/>
        <v>3.675233466592593E-19</v>
      </c>
      <c r="F157" s="35">
        <f t="shared" si="3"/>
        <v>2.7209155801661948E+16</v>
      </c>
      <c r="G157" s="35">
        <f t="shared" si="5"/>
        <v>5.7048529997484552E+16</v>
      </c>
      <c r="H157" s="35"/>
      <c r="AC157" s="40"/>
    </row>
    <row r="158" spans="2:29" x14ac:dyDescent="0.35">
      <c r="B158" s="39">
        <v>544</v>
      </c>
      <c r="C158">
        <v>1.4500000000000001E-2</v>
      </c>
      <c r="D158">
        <f t="shared" si="2"/>
        <v>5.44E-7</v>
      </c>
      <c r="E158" s="35">
        <f t="shared" si="4"/>
        <v>3.6482096911029421E-19</v>
      </c>
      <c r="F158" s="35">
        <f t="shared" si="3"/>
        <v>3.9745522400649896E+16</v>
      </c>
      <c r="G158" s="35">
        <f t="shared" si="5"/>
        <v>1.3390935640462368E+17</v>
      </c>
      <c r="H158" s="35"/>
      <c r="AC158" s="40"/>
    </row>
    <row r="159" spans="2:29" x14ac:dyDescent="0.35">
      <c r="B159" s="39">
        <v>547</v>
      </c>
      <c r="C159">
        <v>0.01</v>
      </c>
      <c r="D159">
        <f t="shared" si="2"/>
        <v>5.4700000000000001E-7</v>
      </c>
      <c r="E159" s="35">
        <f t="shared" si="4"/>
        <v>3.6282012284460701E-19</v>
      </c>
      <c r="F159" s="35">
        <f t="shared" si="3"/>
        <v>2.7561867080572376E+16</v>
      </c>
      <c r="G159" s="35">
        <f t="shared" si="5"/>
        <v>1.0096108422183341E+17</v>
      </c>
      <c r="H159" s="35"/>
      <c r="AC159" s="40"/>
    </row>
    <row r="160" spans="2:29" x14ac:dyDescent="0.35">
      <c r="B160" s="39">
        <v>548</v>
      </c>
      <c r="C160">
        <v>7.0000000000000001E-3</v>
      </c>
      <c r="D160">
        <f t="shared" si="2"/>
        <v>5.4799999999999998E-7</v>
      </c>
      <c r="E160" s="35">
        <f t="shared" si="4"/>
        <v>3.6215804232846722E-19</v>
      </c>
      <c r="F160" s="35">
        <f t="shared" si="3"/>
        <v>1.9328578084291708E+16</v>
      </c>
      <c r="G160" s="35">
        <f t="shared" si="5"/>
        <v>2.344522258243204E+16</v>
      </c>
      <c r="H160" s="35"/>
      <c r="AC160" s="40"/>
    </row>
    <row r="161" spans="2:29" x14ac:dyDescent="0.35">
      <c r="B161" s="39">
        <v>549</v>
      </c>
      <c r="C161">
        <v>5.0000000000000001E-3</v>
      </c>
      <c r="D161">
        <f t="shared" si="2"/>
        <v>5.4900000000000006E-7</v>
      </c>
      <c r="E161" s="35">
        <f t="shared" si="4"/>
        <v>3.6149837376320586E-19</v>
      </c>
      <c r="F161" s="35">
        <f t="shared" si="3"/>
        <v>1.3831320865844824E+16</v>
      </c>
      <c r="G161" s="35">
        <f t="shared" si="5"/>
        <v>1.6579949475068266E+16</v>
      </c>
      <c r="H161" s="35"/>
      <c r="AC161" s="40"/>
    </row>
    <row r="162" spans="2:29" x14ac:dyDescent="0.35">
      <c r="B162" s="39">
        <v>550</v>
      </c>
      <c r="C162">
        <v>4.0000000000000001E-3</v>
      </c>
      <c r="D162">
        <f t="shared" si="2"/>
        <v>5.5000000000000003E-7</v>
      </c>
      <c r="E162" s="35">
        <f t="shared" si="4"/>
        <v>3.6084110399272735E-19</v>
      </c>
      <c r="F162" s="35">
        <f t="shared" si="3"/>
        <v>1.108521162289931E+16</v>
      </c>
      <c r="G162" s="35">
        <f t="shared" si="5"/>
        <v>1.2458266244372068E+16</v>
      </c>
      <c r="H162" s="35"/>
      <c r="AC162" s="40"/>
    </row>
    <row r="163" spans="2:29" x14ac:dyDescent="0.35">
      <c r="B163" s="39">
        <v>555</v>
      </c>
      <c r="C163">
        <v>1E-3</v>
      </c>
      <c r="D163">
        <f t="shared" si="2"/>
        <v>5.5500000000000009E-7</v>
      </c>
      <c r="E163" s="35">
        <f t="shared" ref="E163:E194" si="6">$J$172/D163</f>
        <v>3.5759028323603606E-19</v>
      </c>
      <c r="F163" s="35">
        <f t="shared" si="3"/>
        <v>2796496568504144.5</v>
      </c>
      <c r="G163" s="35">
        <f t="shared" si="5"/>
        <v>3.4704270478508636E+16</v>
      </c>
      <c r="H163" s="35"/>
      <c r="AC163" s="40"/>
    </row>
    <row r="164" spans="2:29" x14ac:dyDescent="0.35">
      <c r="B164" s="39">
        <v>560</v>
      </c>
      <c r="C164">
        <v>5.0000000000000001E-4</v>
      </c>
      <c r="D164">
        <f t="shared" si="2"/>
        <v>5.6000000000000004E-7</v>
      </c>
      <c r="E164" s="35">
        <f t="shared" si="6"/>
        <v>3.5439751285000006E-19</v>
      </c>
      <c r="F164" s="35">
        <f t="shared" si="3"/>
        <v>1410845115641730.5</v>
      </c>
      <c r="G164" s="35">
        <f t="shared" si="5"/>
        <v>1.0518354210364688E+16</v>
      </c>
      <c r="H164" s="35"/>
      <c r="AC164" s="40"/>
    </row>
    <row r="165" spans="2:29" x14ac:dyDescent="0.35">
      <c r="B165" s="39">
        <v>570</v>
      </c>
      <c r="C165">
        <v>4.0000000000000002E-4</v>
      </c>
      <c r="D165">
        <f t="shared" si="2"/>
        <v>5.7000000000000005E-7</v>
      </c>
      <c r="E165" s="35">
        <f t="shared" si="6"/>
        <v>3.4818001262456144E-19</v>
      </c>
      <c r="F165" s="35">
        <f t="shared" si="3"/>
        <v>1148831022736837.8</v>
      </c>
      <c r="G165" s="35">
        <f t="shared" si="5"/>
        <v>1.279838069189284E+16</v>
      </c>
      <c r="H165" s="35"/>
      <c r="I165" t="s">
        <v>345</v>
      </c>
      <c r="AC165" s="40"/>
    </row>
    <row r="166" spans="2:29" x14ac:dyDescent="0.35">
      <c r="B166" s="39">
        <v>575</v>
      </c>
      <c r="C166">
        <v>2E-3</v>
      </c>
      <c r="D166">
        <f t="shared" si="2"/>
        <v>5.75E-7</v>
      </c>
      <c r="E166" s="35">
        <f t="shared" si="6"/>
        <v>3.4515236034086964E-19</v>
      </c>
      <c r="F166" s="35">
        <f t="shared" si="3"/>
        <v>5794542439242822</v>
      </c>
      <c r="G166" s="35">
        <f t="shared" si="5"/>
        <v>1.735843365494915E+16</v>
      </c>
      <c r="H166" s="35"/>
      <c r="I166" t="s">
        <v>346</v>
      </c>
      <c r="AC166" s="40"/>
    </row>
    <row r="167" spans="2:29" x14ac:dyDescent="0.35">
      <c r="B167" s="39">
        <v>577</v>
      </c>
      <c r="C167">
        <v>3.2000000000000002E-3</v>
      </c>
      <c r="D167">
        <f t="shared" si="2"/>
        <v>5.7700000000000004E-7</v>
      </c>
      <c r="E167" s="35">
        <f t="shared" si="6"/>
        <v>3.439559916741768E-19</v>
      </c>
      <c r="F167" s="35">
        <f t="shared" si="3"/>
        <v>9303515791146042</v>
      </c>
      <c r="G167" s="35">
        <f t="shared" si="5"/>
        <v>1.5098058230388864E+16</v>
      </c>
      <c r="H167" s="35"/>
      <c r="AC167" s="40"/>
    </row>
    <row r="168" spans="2:29" x14ac:dyDescent="0.35">
      <c r="B168" s="39">
        <v>582</v>
      </c>
      <c r="C168">
        <v>3.2000000000000002E-3</v>
      </c>
      <c r="D168">
        <f t="shared" si="2"/>
        <v>5.82E-7</v>
      </c>
      <c r="E168" s="35">
        <f t="shared" si="6"/>
        <v>3.4100104329209628E-19</v>
      </c>
      <c r="F168" s="35">
        <f t="shared" si="3"/>
        <v>9384135512039854</v>
      </c>
      <c r="G168" s="35">
        <f t="shared" si="5"/>
        <v>4.6719128257964736E+16</v>
      </c>
      <c r="H168" s="35"/>
      <c r="I168" t="s">
        <v>347</v>
      </c>
      <c r="J168" s="35">
        <f>6.62*10^-34</f>
        <v>6.620000000000001E-34</v>
      </c>
      <c r="K168" t="s">
        <v>348</v>
      </c>
      <c r="AC168" s="40"/>
    </row>
    <row r="169" spans="2:29" x14ac:dyDescent="0.35">
      <c r="B169" s="39">
        <v>585</v>
      </c>
      <c r="C169">
        <v>4.1000000000000003E-3</v>
      </c>
      <c r="D169">
        <f t="shared" si="2"/>
        <v>5.8500000000000001E-7</v>
      </c>
      <c r="E169" s="35">
        <f t="shared" si="6"/>
        <v>3.3925231999316245E-19</v>
      </c>
      <c r="F169" s="35">
        <f t="shared" si="3"/>
        <v>1.2085400035238182E+16</v>
      </c>
      <c r="G169" s="35">
        <f t="shared" si="5"/>
        <v>3.2204303320917056E+16</v>
      </c>
      <c r="H169" s="35"/>
      <c r="I169" t="s">
        <v>349</v>
      </c>
      <c r="J169" s="35">
        <v>299792458</v>
      </c>
      <c r="K169" t="s">
        <v>350</v>
      </c>
      <c r="AC169" s="40"/>
    </row>
    <row r="170" spans="2:29" x14ac:dyDescent="0.35">
      <c r="B170" s="39">
        <v>588</v>
      </c>
      <c r="C170">
        <v>3.3E-3</v>
      </c>
      <c r="D170">
        <f t="shared" si="2"/>
        <v>5.8800000000000002E-7</v>
      </c>
      <c r="E170" s="35">
        <f t="shared" si="6"/>
        <v>3.3752144080952386E-19</v>
      </c>
      <c r="F170" s="35">
        <f t="shared" si="3"/>
        <v>9777156651397192</v>
      </c>
      <c r="G170" s="35">
        <f t="shared" si="5"/>
        <v>3.2793835029953064E+16</v>
      </c>
      <c r="H170" s="35"/>
      <c r="I170" t="s">
        <v>141</v>
      </c>
      <c r="J170" s="35">
        <f>J168*J169</f>
        <v>1.9846260719600004E-25</v>
      </c>
      <c r="K170" t="s">
        <v>351</v>
      </c>
      <c r="AC170" s="40"/>
    </row>
    <row r="171" spans="2:29" x14ac:dyDescent="0.35">
      <c r="B171" s="39">
        <v>591</v>
      </c>
      <c r="C171">
        <v>3.8E-3</v>
      </c>
      <c r="D171">
        <f t="shared" si="2"/>
        <v>5.9100000000000004E-7</v>
      </c>
      <c r="E171" s="35">
        <f t="shared" si="6"/>
        <v>3.3580813400338416E-19</v>
      </c>
      <c r="F171" s="35">
        <f t="shared" si="3"/>
        <v>1.131598557395785E+16</v>
      </c>
      <c r="G171" s="35">
        <f t="shared" si="5"/>
        <v>3.163971333803256E+16</v>
      </c>
      <c r="H171" s="35"/>
      <c r="I171" t="s">
        <v>141</v>
      </c>
      <c r="J171" s="35">
        <f>J170</f>
        <v>1.9846260719600004E-25</v>
      </c>
      <c r="K171" t="s">
        <v>352</v>
      </c>
      <c r="AC171" s="40"/>
    </row>
    <row r="172" spans="2:29" x14ac:dyDescent="0.35">
      <c r="B172" s="39">
        <v>594</v>
      </c>
      <c r="C172">
        <v>2.7000000000000001E-3</v>
      </c>
      <c r="D172">
        <f t="shared" si="2"/>
        <v>5.9400000000000005E-7</v>
      </c>
      <c r="E172" s="35">
        <f t="shared" si="6"/>
        <v>3.3411213332659934E-19</v>
      </c>
      <c r="F172" s="35">
        <f t="shared" si="3"/>
        <v>8081119273093599</v>
      </c>
      <c r="G172" s="35">
        <f t="shared" si="5"/>
        <v>2.9095657270577172E+16</v>
      </c>
      <c r="H172" s="35"/>
      <c r="I172" t="s">
        <v>141</v>
      </c>
      <c r="J172" s="35">
        <f>J170</f>
        <v>1.9846260719600004E-25</v>
      </c>
      <c r="K172" t="s">
        <v>353</v>
      </c>
      <c r="AC172" s="40"/>
    </row>
    <row r="173" spans="2:29" x14ac:dyDescent="0.35">
      <c r="B173" s="39">
        <v>597</v>
      </c>
      <c r="C173">
        <v>3.0000000000000001E-3</v>
      </c>
      <c r="D173">
        <f t="shared" si="2"/>
        <v>5.9700000000000007E-7</v>
      </c>
      <c r="E173" s="35">
        <f t="shared" si="6"/>
        <v>3.3243317788274709E-19</v>
      </c>
      <c r="F173" s="35">
        <f t="shared" si="3"/>
        <v>9024370007551212</v>
      </c>
      <c r="G173" s="35">
        <f t="shared" si="5"/>
        <v>2.5658233920967216E+16</v>
      </c>
      <c r="H173" s="35"/>
      <c r="I173" t="s">
        <v>354</v>
      </c>
      <c r="J173">
        <f>6.022*10^23</f>
        <v>6.0219999999999996E+23</v>
      </c>
      <c r="K173" t="s">
        <v>355</v>
      </c>
      <c r="AC173" s="40"/>
    </row>
    <row r="174" spans="2:29" x14ac:dyDescent="0.35">
      <c r="B174" s="39">
        <v>600</v>
      </c>
      <c r="C174">
        <v>2E-3</v>
      </c>
      <c r="D174">
        <f t="shared" si="2"/>
        <v>6.0000000000000008E-7</v>
      </c>
      <c r="E174" s="35">
        <f t="shared" si="6"/>
        <v>3.3077101199333334E-19</v>
      </c>
      <c r="F174" s="35">
        <f t="shared" si="3"/>
        <v>6046479067035989</v>
      </c>
      <c r="G174" s="35">
        <f t="shared" si="5"/>
        <v>2.26062736118808E+16</v>
      </c>
      <c r="H174" s="35"/>
      <c r="AC174" s="40"/>
    </row>
    <row r="175" spans="2:29" x14ac:dyDescent="0.35">
      <c r="B175" s="39">
        <v>602</v>
      </c>
      <c r="C175">
        <v>1.8E-3</v>
      </c>
      <c r="D175">
        <f t="shared" si="2"/>
        <v>6.0200000000000002E-7</v>
      </c>
      <c r="E175" s="35">
        <f t="shared" si="6"/>
        <v>3.2967210497674423E-19</v>
      </c>
      <c r="F175" s="35">
        <f t="shared" si="3"/>
        <v>5459970597533497</v>
      </c>
      <c r="G175" s="35">
        <f t="shared" si="5"/>
        <v>1.1506449664569486E+16</v>
      </c>
      <c r="H175" s="35"/>
      <c r="AC175" s="40"/>
    </row>
    <row r="176" spans="2:29" x14ac:dyDescent="0.35">
      <c r="B176" s="39">
        <v>605</v>
      </c>
      <c r="C176">
        <v>4.0000000000000001E-3</v>
      </c>
      <c r="D176">
        <f t="shared" si="2"/>
        <v>6.0500000000000003E-7</v>
      </c>
      <c r="E176" s="35">
        <f t="shared" si="6"/>
        <v>3.2803736726611574E-19</v>
      </c>
      <c r="F176" s="35">
        <f t="shared" si="3"/>
        <v>1.2193732785189242E+16</v>
      </c>
      <c r="G176" s="35">
        <f t="shared" si="5"/>
        <v>2.6480555074084112E+16</v>
      </c>
      <c r="H176" s="35"/>
      <c r="AC176" s="40"/>
    </row>
    <row r="177" spans="2:29" x14ac:dyDescent="0.35">
      <c r="B177" s="39">
        <v>609</v>
      </c>
      <c r="C177">
        <v>2.9499999999999998E-2</v>
      </c>
      <c r="D177">
        <f t="shared" si="2"/>
        <v>6.0900000000000001E-7</v>
      </c>
      <c r="E177" s="35">
        <f t="shared" si="6"/>
        <v>3.2588277043678165E-19</v>
      </c>
      <c r="F177" s="35">
        <f t="shared" si="3"/>
        <v>9.0523349732362528E+16</v>
      </c>
      <c r="G177" s="35">
        <f t="shared" si="5"/>
        <v>2.0543416503510355E+17</v>
      </c>
      <c r="H177" s="35"/>
      <c r="AC177" s="40"/>
    </row>
    <row r="178" spans="2:29" x14ac:dyDescent="0.35">
      <c r="B178" s="39">
        <v>615</v>
      </c>
      <c r="C178">
        <v>8.0000000000000002E-3</v>
      </c>
      <c r="D178">
        <f t="shared" si="2"/>
        <v>6.1500000000000004E-7</v>
      </c>
      <c r="E178" s="35">
        <f t="shared" si="6"/>
        <v>3.2270342633495938E-19</v>
      </c>
      <c r="F178" s="35">
        <f t="shared" si="3"/>
        <v>2.4790564174847552E+16</v>
      </c>
      <c r="G178" s="35">
        <f t="shared" si="5"/>
        <v>3.4594174172163021E+17</v>
      </c>
      <c r="H178" s="35"/>
      <c r="AC178" s="40"/>
    </row>
    <row r="179" spans="2:29" x14ac:dyDescent="0.35">
      <c r="B179" s="39">
        <v>617</v>
      </c>
      <c r="C179">
        <v>4.0000000000000001E-3</v>
      </c>
      <c r="D179">
        <f t="shared" si="2"/>
        <v>6.1700000000000009E-7</v>
      </c>
      <c r="E179" s="35">
        <f t="shared" si="6"/>
        <v>3.2165738605510534E-19</v>
      </c>
      <c r="F179" s="35">
        <f t="shared" si="3"/>
        <v>1.2435591947870684E+16</v>
      </c>
      <c r="G179" s="35">
        <f t="shared" si="5"/>
        <v>3.722615612271824E+16</v>
      </c>
      <c r="H179" s="35"/>
      <c r="AC179" s="40"/>
    </row>
    <row r="180" spans="2:29" x14ac:dyDescent="0.35">
      <c r="B180" s="39">
        <v>620</v>
      </c>
      <c r="C180">
        <v>3.2000000000000002E-3</v>
      </c>
      <c r="D180">
        <f t="shared" si="2"/>
        <v>6.1999999999999999E-7</v>
      </c>
      <c r="E180" s="35">
        <f t="shared" si="6"/>
        <v>3.2010097934838718E-19</v>
      </c>
      <c r="F180" s="35">
        <f t="shared" si="3"/>
        <v>9996845390832832</v>
      </c>
      <c r="G180" s="35">
        <f t="shared" si="5"/>
        <v>3.3648656008055272E+16</v>
      </c>
      <c r="H180" s="35"/>
      <c r="AC180" s="40"/>
    </row>
    <row r="181" spans="2:29" x14ac:dyDescent="0.35">
      <c r="B181" s="39">
        <v>622</v>
      </c>
      <c r="C181">
        <v>3.5999999999999999E-3</v>
      </c>
      <c r="D181">
        <f t="shared" si="2"/>
        <v>6.2200000000000004E-7</v>
      </c>
      <c r="E181" s="35">
        <f t="shared" si="6"/>
        <v>3.1907171574919617E-19</v>
      </c>
      <c r="F181" s="35">
        <f t="shared" si="3"/>
        <v>1.1282729939089154E+16</v>
      </c>
      <c r="G181" s="35">
        <f t="shared" si="5"/>
        <v>2.1279575329921984E+16</v>
      </c>
      <c r="H181" s="35"/>
      <c r="AC181" s="40"/>
    </row>
    <row r="182" spans="2:29" x14ac:dyDescent="0.35">
      <c r="B182" s="39">
        <v>625</v>
      </c>
      <c r="C182">
        <v>3.8E-3</v>
      </c>
      <c r="D182">
        <f t="shared" si="2"/>
        <v>6.2500000000000005E-7</v>
      </c>
      <c r="E182" s="35">
        <f t="shared" si="6"/>
        <v>3.1754017151360002E-19</v>
      </c>
      <c r="F182" s="35">
        <f t="shared" si="3"/>
        <v>1.1966989820175394E+16</v>
      </c>
      <c r="G182" s="35">
        <f t="shared" si="5"/>
        <v>3.4874579638896824E+16</v>
      </c>
      <c r="H182" s="35"/>
      <c r="AC182" s="40"/>
    </row>
    <row r="183" spans="2:29" x14ac:dyDescent="0.35">
      <c r="B183" s="39">
        <v>627</v>
      </c>
      <c r="C183">
        <v>4.7000000000000002E-3</v>
      </c>
      <c r="D183">
        <f t="shared" si="2"/>
        <v>6.2699999999999999E-7</v>
      </c>
      <c r="E183" s="35">
        <f t="shared" si="6"/>
        <v>3.165272842041468E-19</v>
      </c>
      <c r="F183" s="35">
        <f t="shared" si="3"/>
        <v>1.4848640968873626E+16</v>
      </c>
      <c r="G183" s="35">
        <f t="shared" si="5"/>
        <v>2.681563078904902E+16</v>
      </c>
      <c r="H183" s="35"/>
      <c r="AC183" s="40"/>
    </row>
    <row r="184" spans="2:29" x14ac:dyDescent="0.35">
      <c r="B184" s="39">
        <v>629</v>
      </c>
      <c r="C184">
        <v>4.7999999999999996E-3</v>
      </c>
      <c r="D184">
        <f t="shared" si="2"/>
        <v>6.2900000000000003E-7</v>
      </c>
      <c r="E184" s="35">
        <f t="shared" si="6"/>
        <v>3.1552083814944359E-19</v>
      </c>
      <c r="F184" s="35">
        <f t="shared" si="3"/>
        <v>1.5212941332662546E+16</v>
      </c>
      <c r="G184" s="35">
        <f t="shared" si="5"/>
        <v>3.0061582301536172E+16</v>
      </c>
      <c r="H184" s="35"/>
      <c r="AC184" s="40"/>
    </row>
    <row r="185" spans="2:29" x14ac:dyDescent="0.35">
      <c r="B185" s="39">
        <v>632</v>
      </c>
      <c r="C185">
        <v>2E-3</v>
      </c>
      <c r="D185">
        <f t="shared" si="2"/>
        <v>6.3200000000000005E-7</v>
      </c>
      <c r="E185" s="35">
        <f t="shared" si="6"/>
        <v>3.1402311265189877E-19</v>
      </c>
      <c r="F185" s="35">
        <f t="shared" si="3"/>
        <v>6368957950611241</v>
      </c>
      <c r="G185" s="35">
        <f t="shared" si="5"/>
        <v>3.237284892491068E+16</v>
      </c>
      <c r="H185" s="35"/>
      <c r="AC185" s="40"/>
    </row>
    <row r="186" spans="2:29" x14ac:dyDescent="0.35">
      <c r="B186" s="39">
        <v>635</v>
      </c>
      <c r="C186">
        <v>1E-3</v>
      </c>
      <c r="D186">
        <f t="shared" si="2"/>
        <v>6.3500000000000006E-7</v>
      </c>
      <c r="E186" s="35">
        <f t="shared" si="6"/>
        <v>3.125395388913386E-19</v>
      </c>
      <c r="F186" s="35">
        <f t="shared" si="3"/>
        <v>3199595172973210.5</v>
      </c>
      <c r="G186" s="35">
        <f t="shared" si="5"/>
        <v>1.4352829685376678E+16</v>
      </c>
      <c r="H186" s="35"/>
      <c r="AC186" s="40"/>
    </row>
    <row r="187" spans="2:29" x14ac:dyDescent="0.35">
      <c r="B187" s="39">
        <v>640</v>
      </c>
      <c r="C187">
        <v>6.9999999999999999E-4</v>
      </c>
      <c r="D187">
        <f t="shared" si="2"/>
        <v>6.4000000000000001E-7</v>
      </c>
      <c r="E187" s="35">
        <f t="shared" si="6"/>
        <v>3.1009782374375004E-19</v>
      </c>
      <c r="F187" s="35">
        <f t="shared" si="3"/>
        <v>2257352185026769</v>
      </c>
      <c r="G187" s="35">
        <f t="shared" si="5"/>
        <v>1.364236839499995E+16</v>
      </c>
      <c r="H187" s="35"/>
      <c r="AC187" s="40"/>
    </row>
    <row r="188" spans="2:29" x14ac:dyDescent="0.35">
      <c r="B188" s="39">
        <v>645</v>
      </c>
      <c r="C188">
        <v>6.9999999999999999E-4</v>
      </c>
      <c r="D188">
        <f t="shared" si="2"/>
        <v>6.4500000000000007E-7</v>
      </c>
      <c r="E188" s="35">
        <f t="shared" si="6"/>
        <v>3.0769396464496128E-19</v>
      </c>
      <c r="F188" s="35">
        <f t="shared" si="3"/>
        <v>2274987748972290.5</v>
      </c>
      <c r="G188" s="35">
        <f t="shared" si="5"/>
        <v>1.133084983499765E+16</v>
      </c>
      <c r="H188" s="35"/>
      <c r="AC188" s="40"/>
    </row>
    <row r="189" spans="2:29" x14ac:dyDescent="0.35">
      <c r="B189" s="39">
        <v>648</v>
      </c>
      <c r="C189">
        <v>1.5E-3</v>
      </c>
      <c r="D189">
        <f t="shared" si="2"/>
        <v>6.4800000000000009E-7</v>
      </c>
      <c r="E189" s="35">
        <f t="shared" si="6"/>
        <v>3.0626945554938273E-19</v>
      </c>
      <c r="F189" s="35">
        <f t="shared" si="3"/>
        <v>4897648044299151</v>
      </c>
      <c r="G189" s="35">
        <f t="shared" si="5"/>
        <v>1.0758953689907164E+16</v>
      </c>
      <c r="H189" s="35"/>
      <c r="AC189" s="40"/>
    </row>
    <row r="190" spans="2:29" x14ac:dyDescent="0.35">
      <c r="B190" s="39">
        <v>650</v>
      </c>
      <c r="C190">
        <v>1.1000000000000001E-3</v>
      </c>
      <c r="D190">
        <f t="shared" si="2"/>
        <v>6.5000000000000002E-7</v>
      </c>
      <c r="E190" s="35">
        <f t="shared" si="6"/>
        <v>3.053270879938462E-19</v>
      </c>
      <c r="F190" s="35">
        <f t="shared" si="3"/>
        <v>3602693777442276.5</v>
      </c>
      <c r="G190" s="35">
        <f t="shared" si="5"/>
        <v>8500341821741428</v>
      </c>
      <c r="H190" s="35"/>
      <c r="AC190" s="40"/>
    </row>
    <row r="191" spans="2:29" x14ac:dyDescent="0.35">
      <c r="B191" s="39">
        <v>656</v>
      </c>
      <c r="C191">
        <v>6.9999999999999999E-4</v>
      </c>
      <c r="D191">
        <f t="shared" si="2"/>
        <v>6.5600000000000005E-7</v>
      </c>
      <c r="E191" s="35">
        <f t="shared" si="6"/>
        <v>3.025344621890244E-19</v>
      </c>
      <c r="F191" s="35">
        <f t="shared" si="3"/>
        <v>2313785989652438.5</v>
      </c>
      <c r="G191" s="35">
        <f t="shared" si="5"/>
        <v>1.7749439301284144E+16</v>
      </c>
      <c r="H191" s="35"/>
      <c r="AC191" s="40"/>
    </row>
    <row r="192" spans="2:29" x14ac:dyDescent="0.35">
      <c r="B192" s="39">
        <v>660</v>
      </c>
      <c r="C192">
        <v>1E-3</v>
      </c>
      <c r="D192">
        <f t="shared" si="2"/>
        <v>6.6000000000000003E-7</v>
      </c>
      <c r="E192" s="35">
        <f t="shared" si="6"/>
        <v>3.0070091999393943E-19</v>
      </c>
      <c r="F192" s="35">
        <f t="shared" si="3"/>
        <v>3325563486869793.5</v>
      </c>
      <c r="G192" s="35">
        <f t="shared" si="5"/>
        <v>1.1278698953044464E+16</v>
      </c>
      <c r="H192" s="35"/>
      <c r="AC192" s="40"/>
    </row>
    <row r="193" spans="2:29" x14ac:dyDescent="0.35">
      <c r="B193" s="39">
        <v>665</v>
      </c>
      <c r="C193">
        <v>5.0000000000000001E-4</v>
      </c>
      <c r="D193">
        <f t="shared" si="2"/>
        <v>6.6500000000000009E-7</v>
      </c>
      <c r="E193" s="35">
        <f t="shared" si="6"/>
        <v>2.9844001082105267E-19</v>
      </c>
      <c r="F193" s="35">
        <f t="shared" si="3"/>
        <v>1675378574824555</v>
      </c>
      <c r="G193" s="35">
        <f t="shared" si="5"/>
        <v>1.250235515423587E+16</v>
      </c>
      <c r="H193" s="35"/>
      <c r="AC193" s="40"/>
    </row>
    <row r="194" spans="2:29" x14ac:dyDescent="0.35">
      <c r="B194" s="39">
        <v>670</v>
      </c>
      <c r="C194">
        <v>4.0000000000000002E-4</v>
      </c>
      <c r="D194">
        <f t="shared" si="2"/>
        <v>6.7000000000000004E-7</v>
      </c>
      <c r="E194" s="35">
        <f t="shared" si="6"/>
        <v>2.9621284656119404E-19</v>
      </c>
      <c r="F194" s="35">
        <f t="shared" si="3"/>
        <v>1350380324971370.8</v>
      </c>
      <c r="G194" s="35">
        <f t="shared" si="5"/>
        <v>7564397249489815</v>
      </c>
      <c r="H194" s="35"/>
      <c r="AC194" s="40"/>
    </row>
    <row r="195" spans="2:29" x14ac:dyDescent="0.35">
      <c r="B195" s="39">
        <v>680</v>
      </c>
      <c r="C195">
        <v>4.0000000000000002E-4</v>
      </c>
      <c r="D195">
        <f t="shared" si="2"/>
        <v>6.8000000000000005E-7</v>
      </c>
      <c r="E195" s="35">
        <f t="shared" ref="E195:E213" si="7">$J$172/D195</f>
        <v>2.9185677528823535E-19</v>
      </c>
      <c r="F195" s="35">
        <f t="shared" si="3"/>
        <v>1370535255194824</v>
      </c>
      <c r="G195" s="35">
        <f t="shared" si="5"/>
        <v>1.3604577900830976E+16</v>
      </c>
      <c r="H195" s="35"/>
      <c r="AC195" s="40"/>
    </row>
    <row r="196" spans="2:29" x14ac:dyDescent="0.35">
      <c r="B196" s="39">
        <v>685</v>
      </c>
      <c r="C196">
        <v>8.9999999999999998E-4</v>
      </c>
      <c r="D196">
        <f t="shared" ref="D196:D213" si="8">B196*10^-9</f>
        <v>6.8500000000000001E-7</v>
      </c>
      <c r="E196" s="35">
        <f t="shared" si="7"/>
        <v>2.8972643386277377E-19</v>
      </c>
      <c r="F196" s="35">
        <f t="shared" ref="F196:F213" si="9">C196/E196</f>
        <v>3106378620689738.5</v>
      </c>
      <c r="G196" s="35">
        <f t="shared" si="5"/>
        <v>1.1192284689711406E+16</v>
      </c>
      <c r="H196" s="35"/>
      <c r="AC196" s="40"/>
    </row>
    <row r="197" spans="2:29" x14ac:dyDescent="0.35">
      <c r="B197" s="39">
        <v>688</v>
      </c>
      <c r="C197">
        <v>5.0000000000000001E-4</v>
      </c>
      <c r="D197">
        <f t="shared" si="8"/>
        <v>6.8800000000000002E-7</v>
      </c>
      <c r="E197" s="35">
        <f t="shared" si="7"/>
        <v>2.8846309185465123E-19</v>
      </c>
      <c r="F197" s="35">
        <f t="shared" si="9"/>
        <v>1733323999216983</v>
      </c>
      <c r="G197" s="35">
        <f t="shared" ref="G197:G213" si="10">(F197+F196)/2*(B197-B196)</f>
        <v>7259553929860083</v>
      </c>
      <c r="H197" s="35"/>
      <c r="AC197" s="40"/>
    </row>
    <row r="198" spans="2:29" x14ac:dyDescent="0.35">
      <c r="B198" s="39">
        <v>691</v>
      </c>
      <c r="C198">
        <v>6.9999999999999999E-4</v>
      </c>
      <c r="D198">
        <f t="shared" si="8"/>
        <v>6.9100000000000003E-7</v>
      </c>
      <c r="E198" s="35">
        <f t="shared" si="7"/>
        <v>2.8721071953111435E-19</v>
      </c>
      <c r="F198" s="35">
        <f t="shared" si="9"/>
        <v>2437234937271089.5</v>
      </c>
      <c r="G198" s="35">
        <f t="shared" si="10"/>
        <v>6255838404732109</v>
      </c>
      <c r="H198" s="35"/>
      <c r="AC198" s="40"/>
    </row>
    <row r="199" spans="2:29" x14ac:dyDescent="0.35">
      <c r="B199" s="39">
        <v>695</v>
      </c>
      <c r="C199">
        <v>1E-4</v>
      </c>
      <c r="D199">
        <f t="shared" si="8"/>
        <v>6.9500000000000002E-7</v>
      </c>
      <c r="E199" s="35">
        <f t="shared" si="7"/>
        <v>2.8555770819568351E-19</v>
      </c>
      <c r="F199" s="35">
        <f t="shared" si="9"/>
        <v>350191912632500.94</v>
      </c>
      <c r="G199" s="35">
        <f t="shared" si="10"/>
        <v>5574853699807181</v>
      </c>
      <c r="H199" s="35"/>
      <c r="AC199" s="40"/>
    </row>
    <row r="200" spans="2:29" x14ac:dyDescent="0.35">
      <c r="B200" s="39">
        <v>700</v>
      </c>
      <c r="C200">
        <v>4.0000000000000002E-4</v>
      </c>
      <c r="D200">
        <f t="shared" si="8"/>
        <v>7.0000000000000007E-7</v>
      </c>
      <c r="E200" s="35">
        <f t="shared" si="7"/>
        <v>2.8351801028000001E-19</v>
      </c>
      <c r="F200" s="35">
        <f t="shared" si="9"/>
        <v>1410845115641730.8</v>
      </c>
      <c r="G200" s="35">
        <f t="shared" si="10"/>
        <v>4402592570685579.5</v>
      </c>
      <c r="H200" s="35"/>
      <c r="AC200" s="40"/>
    </row>
    <row r="201" spans="2:29" x14ac:dyDescent="0.35">
      <c r="B201" s="39">
        <v>705</v>
      </c>
      <c r="C201">
        <v>3.0000000000000001E-3</v>
      </c>
      <c r="D201">
        <f t="shared" si="8"/>
        <v>7.0500000000000003E-7</v>
      </c>
      <c r="E201" s="35">
        <f t="shared" si="7"/>
        <v>2.8150724424964545E-19</v>
      </c>
      <c r="F201" s="35">
        <f t="shared" si="9"/>
        <v>1.0656919355650928E+16</v>
      </c>
      <c r="G201" s="35">
        <f t="shared" si="10"/>
        <v>3.0169411178231644E+16</v>
      </c>
      <c r="H201" s="35"/>
      <c r="AC201" s="40"/>
    </row>
    <row r="202" spans="2:29" x14ac:dyDescent="0.35">
      <c r="B202" s="39">
        <v>710</v>
      </c>
      <c r="C202">
        <v>2E-3</v>
      </c>
      <c r="D202">
        <f t="shared" si="8"/>
        <v>7.1000000000000008E-7</v>
      </c>
      <c r="E202" s="35">
        <f t="shared" si="7"/>
        <v>2.7952479886760568E-19</v>
      </c>
      <c r="F202" s="35">
        <f t="shared" si="9"/>
        <v>7155000229325919</v>
      </c>
      <c r="G202" s="35">
        <f t="shared" si="10"/>
        <v>4.452979896244212E+16</v>
      </c>
      <c r="H202" s="35"/>
      <c r="AC202" s="40"/>
    </row>
    <row r="203" spans="2:29" x14ac:dyDescent="0.35">
      <c r="B203" s="39">
        <v>714</v>
      </c>
      <c r="C203">
        <v>0</v>
      </c>
      <c r="D203">
        <f t="shared" si="8"/>
        <v>7.1400000000000007E-7</v>
      </c>
      <c r="E203" s="35">
        <f t="shared" si="7"/>
        <v>2.7795883360784318E-19</v>
      </c>
      <c r="F203" s="35">
        <f t="shared" si="9"/>
        <v>0</v>
      </c>
      <c r="G203" s="35">
        <f t="shared" si="10"/>
        <v>1.4310000458651838E+16</v>
      </c>
      <c r="H203" s="35"/>
      <c r="AC203" s="40"/>
    </row>
    <row r="204" spans="2:29" x14ac:dyDescent="0.35">
      <c r="B204" s="39">
        <v>720</v>
      </c>
      <c r="C204">
        <v>0</v>
      </c>
      <c r="D204">
        <f t="shared" si="8"/>
        <v>7.2000000000000009E-7</v>
      </c>
      <c r="E204" s="35">
        <f t="shared" si="7"/>
        <v>2.7564250999444445E-19</v>
      </c>
      <c r="F204" s="35">
        <f t="shared" si="9"/>
        <v>0</v>
      </c>
      <c r="G204" s="35">
        <f t="shared" si="10"/>
        <v>0</v>
      </c>
      <c r="H204" s="35"/>
      <c r="AC204" s="40"/>
    </row>
    <row r="205" spans="2:29" x14ac:dyDescent="0.35">
      <c r="B205" s="39">
        <v>730</v>
      </c>
      <c r="C205">
        <v>0</v>
      </c>
      <c r="D205">
        <f t="shared" si="8"/>
        <v>7.3E-7</v>
      </c>
      <c r="E205" s="35">
        <f t="shared" si="7"/>
        <v>2.7186658520000004E-19</v>
      </c>
      <c r="F205" s="35">
        <f>C205/E205</f>
        <v>0</v>
      </c>
      <c r="G205" s="35">
        <f t="shared" si="10"/>
        <v>0</v>
      </c>
      <c r="H205" s="35"/>
      <c r="AC205" s="40"/>
    </row>
    <row r="206" spans="2:29" x14ac:dyDescent="0.35">
      <c r="B206" s="39">
        <v>735</v>
      </c>
      <c r="C206">
        <v>1E-4</v>
      </c>
      <c r="D206">
        <f t="shared" si="8"/>
        <v>7.3500000000000006E-7</v>
      </c>
      <c r="E206" s="35">
        <f t="shared" si="7"/>
        <v>2.7001715264761907E-19</v>
      </c>
      <c r="F206" s="35">
        <f t="shared" si="9"/>
        <v>370346842855954.31</v>
      </c>
      <c r="G206" s="35">
        <f t="shared" si="10"/>
        <v>925867107139885.75</v>
      </c>
      <c r="H206" s="35"/>
      <c r="AC206" s="40"/>
    </row>
    <row r="207" spans="2:29" x14ac:dyDescent="0.35">
      <c r="B207" s="39">
        <v>740</v>
      </c>
      <c r="C207">
        <v>0</v>
      </c>
      <c r="D207">
        <f t="shared" si="8"/>
        <v>7.4000000000000001E-7</v>
      </c>
      <c r="E207" s="35">
        <f t="shared" si="7"/>
        <v>2.6819271242702705E-19</v>
      </c>
      <c r="F207" s="35">
        <f t="shared" si="9"/>
        <v>0</v>
      </c>
      <c r="G207" s="35">
        <f t="shared" si="10"/>
        <v>925867107139885.75</v>
      </c>
      <c r="H207" s="35"/>
      <c r="AC207" s="40"/>
    </row>
    <row r="208" spans="2:29" x14ac:dyDescent="0.35">
      <c r="B208" s="39">
        <v>748</v>
      </c>
      <c r="C208">
        <v>2.0000000000000001E-4</v>
      </c>
      <c r="D208">
        <f t="shared" si="8"/>
        <v>7.4800000000000008E-7</v>
      </c>
      <c r="E208" s="35">
        <f t="shared" si="7"/>
        <v>2.6532434117112299E-19</v>
      </c>
      <c r="F208" s="35">
        <f t="shared" si="9"/>
        <v>753794390357153.25</v>
      </c>
      <c r="G208" s="35">
        <f t="shared" si="10"/>
        <v>3015177561428613</v>
      </c>
      <c r="H208" s="35"/>
      <c r="AC208" s="40"/>
    </row>
    <row r="209" spans="2:29" x14ac:dyDescent="0.35">
      <c r="B209" s="39">
        <v>755</v>
      </c>
      <c r="C209">
        <v>0</v>
      </c>
      <c r="D209">
        <f t="shared" si="8"/>
        <v>7.5500000000000008E-7</v>
      </c>
      <c r="E209" s="35">
        <f t="shared" si="7"/>
        <v>2.62864380392053E-19</v>
      </c>
      <c r="F209" s="35">
        <f t="shared" si="9"/>
        <v>0</v>
      </c>
      <c r="G209" s="35">
        <f t="shared" si="10"/>
        <v>2638280366250036.5</v>
      </c>
      <c r="H209" s="35"/>
      <c r="AC209" s="40"/>
    </row>
    <row r="210" spans="2:29" x14ac:dyDescent="0.35">
      <c r="B210" s="39">
        <v>760</v>
      </c>
      <c r="C210">
        <v>5.0000000000000001E-4</v>
      </c>
      <c r="D210">
        <f t="shared" si="8"/>
        <v>7.6000000000000003E-7</v>
      </c>
      <c r="E210" s="35">
        <f t="shared" si="7"/>
        <v>2.6113500946842108E-19</v>
      </c>
      <c r="F210" s="35">
        <f t="shared" si="9"/>
        <v>1914718371228063</v>
      </c>
      <c r="G210" s="35">
        <f t="shared" si="10"/>
        <v>4786795928070158</v>
      </c>
      <c r="H210" s="35"/>
      <c r="AC210" s="40"/>
    </row>
    <row r="211" spans="2:29" x14ac:dyDescent="0.35">
      <c r="B211" s="39">
        <v>765</v>
      </c>
      <c r="C211">
        <v>0</v>
      </c>
      <c r="D211">
        <f t="shared" si="8"/>
        <v>7.6500000000000009E-7</v>
      </c>
      <c r="E211" s="35">
        <f t="shared" si="7"/>
        <v>2.594282447006536E-19</v>
      </c>
      <c r="F211" s="35">
        <f t="shared" si="9"/>
        <v>0</v>
      </c>
      <c r="G211" s="35">
        <f t="shared" si="10"/>
        <v>4786795928070158</v>
      </c>
      <c r="H211" s="35"/>
      <c r="AC211" s="40"/>
    </row>
    <row r="212" spans="2:29" x14ac:dyDescent="0.35">
      <c r="B212" s="39">
        <v>770</v>
      </c>
      <c r="C212">
        <v>1E-4</v>
      </c>
      <c r="D212">
        <f t="shared" si="8"/>
        <v>7.7000000000000004E-7</v>
      </c>
      <c r="E212" s="35">
        <f t="shared" si="7"/>
        <v>2.5774364570909094E-19</v>
      </c>
      <c r="F212" s="35">
        <f t="shared" si="9"/>
        <v>387982406801475.94</v>
      </c>
      <c r="G212" s="35">
        <f t="shared" si="10"/>
        <v>969956017003689.88</v>
      </c>
      <c r="H212" s="35"/>
      <c r="AC212" s="40"/>
    </row>
    <row r="213" spans="2:29" x14ac:dyDescent="0.35">
      <c r="B213" s="39">
        <v>780</v>
      </c>
      <c r="C213">
        <v>0</v>
      </c>
      <c r="D213">
        <f t="shared" si="8"/>
        <v>7.8000000000000005E-7</v>
      </c>
      <c r="E213" s="35">
        <f t="shared" si="7"/>
        <v>2.5443923999487182E-19</v>
      </c>
      <c r="F213" s="35">
        <f t="shared" si="9"/>
        <v>0</v>
      </c>
      <c r="G213" s="35">
        <f t="shared" si="10"/>
        <v>1939912034007379.8</v>
      </c>
      <c r="H213" s="35"/>
      <c r="AC213" s="40"/>
    </row>
    <row r="214" spans="2:29" x14ac:dyDescent="0.35">
      <c r="B214" s="39"/>
      <c r="F214" t="s">
        <v>134</v>
      </c>
      <c r="G214" s="35">
        <f>SUM(G131:G213)</f>
        <v>1.888265025309781E+18</v>
      </c>
      <c r="H214" t="s">
        <v>356</v>
      </c>
      <c r="AC214" s="40"/>
    </row>
    <row r="215" spans="2:29" x14ac:dyDescent="0.35">
      <c r="B215" s="39"/>
      <c r="G215" s="35">
        <f>G214/J173</f>
        <v>3.1356111346891084E-6</v>
      </c>
      <c r="H215" t="s">
        <v>357</v>
      </c>
      <c r="AC215" s="40"/>
    </row>
    <row r="216" spans="2:29" x14ac:dyDescent="0.35">
      <c r="B216" s="39"/>
      <c r="G216" s="35">
        <f>G215*10^6</f>
        <v>3.1356111346891082</v>
      </c>
      <c r="H216" t="s">
        <v>358</v>
      </c>
      <c r="AC216" s="40"/>
    </row>
    <row r="217" spans="2:29" x14ac:dyDescent="0.35">
      <c r="B217" s="39" t="s">
        <v>359</v>
      </c>
      <c r="C217">
        <v>130</v>
      </c>
      <c r="D217" t="s">
        <v>326</v>
      </c>
      <c r="F217" t="s">
        <v>360</v>
      </c>
      <c r="G217">
        <f>130</f>
        <v>130</v>
      </c>
      <c r="H217" t="s">
        <v>358</v>
      </c>
      <c r="I217" t="s">
        <v>372</v>
      </c>
      <c r="AC217" s="40"/>
    </row>
    <row r="218" spans="2:29" x14ac:dyDescent="0.35">
      <c r="B218" s="39"/>
      <c r="F218" t="s">
        <v>361</v>
      </c>
      <c r="G218" s="35">
        <f>G217/G216</f>
        <v>41.459222593585203</v>
      </c>
      <c r="H218" t="s">
        <v>362</v>
      </c>
      <c r="AC218" s="40"/>
    </row>
    <row r="219" spans="2:29" x14ac:dyDescent="0.35">
      <c r="B219" s="39"/>
      <c r="F219" t="s">
        <v>363</v>
      </c>
      <c r="G219" s="35">
        <f>G217/G216</f>
        <v>41.459222593585203</v>
      </c>
      <c r="H219" t="s">
        <v>364</v>
      </c>
      <c r="AC219" s="40"/>
    </row>
    <row r="220" spans="2:29" x14ac:dyDescent="0.35">
      <c r="B220" s="39"/>
      <c r="AC220" s="40"/>
    </row>
    <row r="221" spans="2:29" x14ac:dyDescent="0.35">
      <c r="B221" s="39" t="s">
        <v>339</v>
      </c>
      <c r="C221" t="s">
        <v>365</v>
      </c>
      <c r="D221" t="s">
        <v>341</v>
      </c>
      <c r="E221" t="s">
        <v>342</v>
      </c>
      <c r="F221" t="s">
        <v>343</v>
      </c>
      <c r="G221" t="s">
        <v>366</v>
      </c>
      <c r="H221" t="s">
        <v>367</v>
      </c>
      <c r="I221" t="s">
        <v>344</v>
      </c>
      <c r="AC221" s="40"/>
    </row>
    <row r="222" spans="2:29" x14ac:dyDescent="0.35">
      <c r="B222" s="39">
        <v>380</v>
      </c>
      <c r="C222" s="35">
        <f>C131*$G$219</f>
        <v>0</v>
      </c>
      <c r="D222">
        <f>B222*10^-9</f>
        <v>3.8000000000000001E-7</v>
      </c>
      <c r="E222" s="35">
        <f t="shared" ref="E222:E253" si="11">$J$172/D222</f>
        <v>5.2227001893684216E-19</v>
      </c>
      <c r="F222" s="35">
        <f>C222/E222</f>
        <v>0</v>
      </c>
      <c r="G222" s="3">
        <v>0</v>
      </c>
      <c r="H222" s="35">
        <f>G222*F222</f>
        <v>0</v>
      </c>
      <c r="I222">
        <f>0</f>
        <v>0</v>
      </c>
      <c r="AC222" s="40"/>
    </row>
    <row r="223" spans="2:29" x14ac:dyDescent="0.35">
      <c r="B223" s="39">
        <v>390</v>
      </c>
      <c r="C223" s="35">
        <f t="shared" ref="C223:C286" si="12">C132*$G$219</f>
        <v>0</v>
      </c>
      <c r="D223">
        <f>B223*10^-9</f>
        <v>3.9000000000000002E-7</v>
      </c>
      <c r="E223" s="35">
        <f t="shared" si="11"/>
        <v>5.0887847998974363E-19</v>
      </c>
      <c r="F223" s="35">
        <f>C223/E223</f>
        <v>0</v>
      </c>
      <c r="G223" s="3">
        <v>0</v>
      </c>
      <c r="H223" s="35">
        <f t="shared" ref="H223:H286" si="13">G223*F223</f>
        <v>0</v>
      </c>
      <c r="I223">
        <f>(H223+H222)/2*(B223-B222)</f>
        <v>0</v>
      </c>
      <c r="AC223" s="40"/>
    </row>
    <row r="224" spans="2:29" x14ac:dyDescent="0.35">
      <c r="B224" s="39">
        <v>399</v>
      </c>
      <c r="C224" s="35">
        <f t="shared" si="12"/>
        <v>0</v>
      </c>
      <c r="D224">
        <f t="shared" ref="D224:D287" si="14">B224*10^-9</f>
        <v>3.9900000000000001E-7</v>
      </c>
      <c r="E224" s="35">
        <f t="shared" si="11"/>
        <v>4.974000180350878E-19</v>
      </c>
      <c r="F224" s="35">
        <f>C224/E224</f>
        <v>0</v>
      </c>
      <c r="G224" s="3">
        <v>0</v>
      </c>
      <c r="H224" s="35">
        <f t="shared" si="13"/>
        <v>0</v>
      </c>
      <c r="I224">
        <f t="shared" ref="I224:I287" si="15">(H224+H223)/2*(B224-B223)</f>
        <v>0</v>
      </c>
      <c r="AC224" s="40"/>
    </row>
    <row r="225" spans="2:29" x14ac:dyDescent="0.35">
      <c r="B225" s="39">
        <v>403</v>
      </c>
      <c r="C225" s="35">
        <f t="shared" si="12"/>
        <v>4.975106711230224E-2</v>
      </c>
      <c r="D225">
        <f t="shared" si="14"/>
        <v>4.0300000000000005E-7</v>
      </c>
      <c r="E225" s="35">
        <f t="shared" si="11"/>
        <v>4.9246304515136481E-19</v>
      </c>
      <c r="F225" s="35">
        <f t="shared" ref="F225:F288" si="16">C225/E225</f>
        <v>1.0102497558372246E+17</v>
      </c>
      <c r="G225" s="3">
        <f>C91/100+(B225-B91)*((C92/100-C91/100)/(B92-B91))</f>
        <v>0.58399999999999996</v>
      </c>
      <c r="H225" s="35">
        <f t="shared" si="13"/>
        <v>5.8998585740893912E+16</v>
      </c>
      <c r="I225">
        <f t="shared" si="15"/>
        <v>1.1799717148178782E+17</v>
      </c>
      <c r="AC225" s="40"/>
    </row>
    <row r="226" spans="2:29" x14ac:dyDescent="0.35">
      <c r="B226" s="39">
        <v>404</v>
      </c>
      <c r="C226" s="35">
        <f t="shared" si="12"/>
        <v>6.2188833890377805E-2</v>
      </c>
      <c r="D226">
        <f t="shared" si="14"/>
        <v>4.0400000000000002E-7</v>
      </c>
      <c r="E226" s="35">
        <f t="shared" si="11"/>
        <v>4.9124407721782182E-19</v>
      </c>
      <c r="F226" s="35">
        <f t="shared" si="16"/>
        <v>1.2659457238158771E+17</v>
      </c>
      <c r="G226" s="3">
        <f>C91/100+(B226-B91)*((C92/100-C91/100)/(B92-B91))</f>
        <v>0.58699999999999997</v>
      </c>
      <c r="H226" s="35">
        <f t="shared" si="13"/>
        <v>7.4311013987991984E+16</v>
      </c>
      <c r="I226">
        <f t="shared" si="15"/>
        <v>6.6654799864442944E+16</v>
      </c>
      <c r="AC226" s="40"/>
    </row>
    <row r="227" spans="2:29" x14ac:dyDescent="0.35">
      <c r="B227" s="39">
        <v>407</v>
      </c>
      <c r="C227" s="35">
        <f t="shared" si="12"/>
        <v>1.6583689037434082E-2</v>
      </c>
      <c r="D227">
        <f t="shared" si="14"/>
        <v>4.0700000000000003E-7</v>
      </c>
      <c r="E227" s="35">
        <f t="shared" si="11"/>
        <v>4.8762311350368552E-19</v>
      </c>
      <c r="F227" s="35">
        <f t="shared" si="16"/>
        <v>3.4009234956637756E+16</v>
      </c>
      <c r="G227" s="3">
        <f>C91/100+(B227-B91)*((C92/100-C91/100)/(B92-B91))</f>
        <v>0.59599999999999997</v>
      </c>
      <c r="H227" s="35">
        <f t="shared" si="13"/>
        <v>2.02695040341561E+16</v>
      </c>
      <c r="I227">
        <f t="shared" si="15"/>
        <v>1.4187077703322211E+17</v>
      </c>
      <c r="AC227" s="40"/>
    </row>
    <row r="228" spans="2:29" x14ac:dyDescent="0.35">
      <c r="B228" s="39">
        <v>409</v>
      </c>
      <c r="C228" s="35">
        <f t="shared" si="12"/>
        <v>0</v>
      </c>
      <c r="D228">
        <f t="shared" si="14"/>
        <v>4.0900000000000002E-7</v>
      </c>
      <c r="E228" s="35">
        <f t="shared" si="11"/>
        <v>4.8523864840097803E-19</v>
      </c>
      <c r="F228" s="35">
        <f t="shared" si="16"/>
        <v>0</v>
      </c>
      <c r="G228" s="3">
        <f>C91/100+(B228-B91)*((C92/100-C91/100)/(B92-B91))</f>
        <v>0.60199999999999998</v>
      </c>
      <c r="H228" s="35">
        <f t="shared" si="13"/>
        <v>0</v>
      </c>
      <c r="I228">
        <f t="shared" si="15"/>
        <v>2.02695040341561E+16</v>
      </c>
      <c r="AC228" s="40"/>
    </row>
    <row r="229" spans="2:29" x14ac:dyDescent="0.35">
      <c r="B229" s="39">
        <v>420</v>
      </c>
      <c r="C229" s="35">
        <f t="shared" si="12"/>
        <v>0</v>
      </c>
      <c r="D229">
        <f t="shared" si="14"/>
        <v>4.2E-7</v>
      </c>
      <c r="E229" s="35">
        <f t="shared" si="11"/>
        <v>4.7253001713333344E-19</v>
      </c>
      <c r="F229" s="35">
        <f t="shared" si="16"/>
        <v>0</v>
      </c>
      <c r="G229" s="3">
        <f>C93/100</f>
        <v>0.63</v>
      </c>
      <c r="H229" s="35">
        <f t="shared" si="13"/>
        <v>0</v>
      </c>
      <c r="I229">
        <f t="shared" si="15"/>
        <v>0</v>
      </c>
      <c r="AC229" s="40"/>
    </row>
    <row r="230" spans="2:29" x14ac:dyDescent="0.35">
      <c r="B230" s="39">
        <v>430</v>
      </c>
      <c r="C230" s="35">
        <f t="shared" si="12"/>
        <v>0</v>
      </c>
      <c r="D230">
        <f t="shared" si="14"/>
        <v>4.3000000000000001E-7</v>
      </c>
      <c r="E230" s="35">
        <f t="shared" si="11"/>
        <v>4.6154094696744189E-19</v>
      </c>
      <c r="F230" s="35">
        <f t="shared" si="16"/>
        <v>0</v>
      </c>
      <c r="G230" s="3">
        <f>C94/100</f>
        <v>0.65500000000000003</v>
      </c>
      <c r="H230" s="35">
        <f t="shared" si="13"/>
        <v>0</v>
      </c>
      <c r="I230">
        <f t="shared" si="15"/>
        <v>0</v>
      </c>
      <c r="AC230" s="40"/>
    </row>
    <row r="231" spans="2:29" x14ac:dyDescent="0.35">
      <c r="B231" s="39">
        <v>433</v>
      </c>
      <c r="C231" s="35">
        <f t="shared" si="12"/>
        <v>0.12437766778075561</v>
      </c>
      <c r="D231">
        <f t="shared" si="14"/>
        <v>4.3300000000000003E-7</v>
      </c>
      <c r="E231" s="35">
        <f t="shared" si="11"/>
        <v>4.5834320368591229E-19</v>
      </c>
      <c r="F231" s="35">
        <f t="shared" si="16"/>
        <v>2.7136361307538355E+17</v>
      </c>
      <c r="G231" s="3">
        <f>G230+(B231-B230)*((G234-G230)/(B234-B230))</f>
        <v>0.65800000000000003</v>
      </c>
      <c r="H231" s="35">
        <f>G231*F231</f>
        <v>1.785572574036024E+17</v>
      </c>
      <c r="I231">
        <f t="shared" si="15"/>
        <v>2.6783588610540358E+17</v>
      </c>
      <c r="AC231" s="40"/>
    </row>
    <row r="232" spans="2:29" x14ac:dyDescent="0.35">
      <c r="B232" s="39">
        <v>435</v>
      </c>
      <c r="C232" s="35">
        <f t="shared" si="12"/>
        <v>0.17412873489305783</v>
      </c>
      <c r="D232">
        <f t="shared" si="14"/>
        <v>4.3500000000000002E-7</v>
      </c>
      <c r="E232" s="35">
        <f t="shared" si="11"/>
        <v>4.5623587861149434E-19</v>
      </c>
      <c r="F232" s="35">
        <f t="shared" si="16"/>
        <v>3.8166383455637075E+17</v>
      </c>
      <c r="G232" s="3">
        <f>G230+(B232-B230)*((G234-G230)/(B234-B230))</f>
        <v>0.66</v>
      </c>
      <c r="H232" s="35">
        <f t="shared" si="13"/>
        <v>2.518981308072047E+17</v>
      </c>
      <c r="I232">
        <f t="shared" si="15"/>
        <v>4.304553882108071E+17</v>
      </c>
      <c r="AC232" s="40"/>
    </row>
    <row r="233" spans="2:29" x14ac:dyDescent="0.35">
      <c r="B233" s="39">
        <v>436</v>
      </c>
      <c r="C233" s="35">
        <f t="shared" si="12"/>
        <v>0.12437766778075561</v>
      </c>
      <c r="D233">
        <f t="shared" si="14"/>
        <v>4.3600000000000004E-7</v>
      </c>
      <c r="E233" s="35">
        <f t="shared" si="11"/>
        <v>4.5518946604587156E-19</v>
      </c>
      <c r="F233" s="35">
        <f t="shared" si="16"/>
        <v>2.732437304869913E+17</v>
      </c>
      <c r="G233" s="3">
        <f>G230+(B233-B230)*((G234-G230)/(B234-B230))</f>
        <v>0.66100000000000003</v>
      </c>
      <c r="H233" s="35">
        <f t="shared" si="13"/>
        <v>1.8061410585190125E+17</v>
      </c>
      <c r="I233">
        <f t="shared" si="15"/>
        <v>2.1625611832955296E+17</v>
      </c>
      <c r="AC233" s="40"/>
    </row>
    <row r="234" spans="2:29" x14ac:dyDescent="0.35">
      <c r="B234" s="39">
        <v>440</v>
      </c>
      <c r="C234" s="35">
        <f t="shared" si="12"/>
        <v>4.1459222593585206E-3</v>
      </c>
      <c r="D234">
        <f t="shared" si="14"/>
        <v>4.4000000000000002E-7</v>
      </c>
      <c r="E234" s="35">
        <f t="shared" si="11"/>
        <v>4.5105137999090917E-19</v>
      </c>
      <c r="F234" s="35">
        <f t="shared" si="16"/>
        <v>9191685123415608</v>
      </c>
      <c r="G234" s="3">
        <f>C95/100</f>
        <v>0.66500000000000004</v>
      </c>
      <c r="H234" s="35">
        <f t="shared" si="13"/>
        <v>6112470607071380</v>
      </c>
      <c r="I234">
        <f t="shared" si="15"/>
        <v>3.7345315291794528E+17</v>
      </c>
      <c r="AC234" s="40"/>
    </row>
    <row r="235" spans="2:29" x14ac:dyDescent="0.35">
      <c r="B235" s="39">
        <v>450</v>
      </c>
      <c r="C235" s="35">
        <f t="shared" si="12"/>
        <v>0</v>
      </c>
      <c r="D235">
        <f t="shared" si="14"/>
        <v>4.5000000000000003E-7</v>
      </c>
      <c r="E235" s="35">
        <f t="shared" si="11"/>
        <v>4.4102801599111112E-19</v>
      </c>
      <c r="F235" s="35">
        <f t="shared" si="16"/>
        <v>0</v>
      </c>
      <c r="G235" s="3">
        <f>C96/100</f>
        <v>0.6</v>
      </c>
      <c r="H235" s="35">
        <f t="shared" si="13"/>
        <v>0</v>
      </c>
      <c r="I235">
        <f t="shared" si="15"/>
        <v>3.05623530353569E+16</v>
      </c>
      <c r="AC235" s="40"/>
    </row>
    <row r="236" spans="2:29" x14ac:dyDescent="0.35">
      <c r="B236" s="39">
        <v>460</v>
      </c>
      <c r="C236" s="35">
        <f t="shared" si="12"/>
        <v>0</v>
      </c>
      <c r="D236">
        <f t="shared" si="14"/>
        <v>4.6000000000000004E-7</v>
      </c>
      <c r="E236" s="35">
        <f t="shared" si="11"/>
        <v>4.3144045042608699E-19</v>
      </c>
      <c r="F236" s="35">
        <f t="shared" si="16"/>
        <v>0</v>
      </c>
      <c r="G236" s="3">
        <f>C97/100</f>
        <v>0.55500000000000005</v>
      </c>
      <c r="H236" s="35">
        <f t="shared" si="13"/>
        <v>0</v>
      </c>
      <c r="I236">
        <f t="shared" si="15"/>
        <v>0</v>
      </c>
      <c r="AC236" s="40"/>
    </row>
    <row r="237" spans="2:29" x14ac:dyDescent="0.35">
      <c r="B237" s="39">
        <v>470</v>
      </c>
      <c r="C237" s="35">
        <f t="shared" si="12"/>
        <v>0</v>
      </c>
      <c r="D237">
        <f t="shared" si="14"/>
        <v>4.7000000000000005E-7</v>
      </c>
      <c r="E237" s="35">
        <f t="shared" si="11"/>
        <v>4.2226086637446813E-19</v>
      </c>
      <c r="F237" s="35">
        <f t="shared" si="16"/>
        <v>0</v>
      </c>
      <c r="G237" s="3">
        <f>C98/100</f>
        <v>0.56000000000000005</v>
      </c>
      <c r="H237" s="35">
        <f t="shared" si="13"/>
        <v>0</v>
      </c>
      <c r="I237">
        <f t="shared" si="15"/>
        <v>0</v>
      </c>
      <c r="AC237" s="40"/>
    </row>
    <row r="238" spans="2:29" x14ac:dyDescent="0.35">
      <c r="B238" s="39">
        <v>480</v>
      </c>
      <c r="C238" s="35">
        <f t="shared" si="12"/>
        <v>1.243776677807556E-2</v>
      </c>
      <c r="D238">
        <f t="shared" si="14"/>
        <v>4.8000000000000006E-7</v>
      </c>
      <c r="E238" s="35">
        <f t="shared" si="11"/>
        <v>4.134637649916667E-19</v>
      </c>
      <c r="F238" s="35">
        <f t="shared" si="16"/>
        <v>3.0081878585723808E+16</v>
      </c>
      <c r="G238" s="3">
        <f>C99/100</f>
        <v>0.54500000000000004</v>
      </c>
      <c r="H238" s="35">
        <f t="shared" si="13"/>
        <v>1.6394623829219476E+16</v>
      </c>
      <c r="I238">
        <f t="shared" si="15"/>
        <v>8.1973119146097376E+16</v>
      </c>
      <c r="AC238" s="40"/>
    </row>
    <row r="239" spans="2:29" x14ac:dyDescent="0.35">
      <c r="B239" s="39">
        <v>485</v>
      </c>
      <c r="C239" s="35">
        <f t="shared" si="12"/>
        <v>6.2188833890377805E-2</v>
      </c>
      <c r="D239">
        <f t="shared" si="14"/>
        <v>4.8500000000000002E-7</v>
      </c>
      <c r="E239" s="35">
        <f t="shared" si="11"/>
        <v>4.0920125195051552E-19</v>
      </c>
      <c r="F239" s="35">
        <f t="shared" si="16"/>
        <v>1.5197615743829216E+17</v>
      </c>
      <c r="G239" s="3">
        <f>G238+(B239-B238)*((G240-G238)/(B240-B238))</f>
        <v>0.53500000000000003</v>
      </c>
      <c r="H239" s="35">
        <f t="shared" si="13"/>
        <v>8.1307244229486304E+16</v>
      </c>
      <c r="I239">
        <f t="shared" si="15"/>
        <v>2.4425467014676445E+17</v>
      </c>
      <c r="AC239" s="40"/>
    </row>
    <row r="240" spans="2:29" x14ac:dyDescent="0.35">
      <c r="B240" s="39">
        <v>490</v>
      </c>
      <c r="C240" s="35">
        <f t="shared" si="12"/>
        <v>4.975106711230224E-2</v>
      </c>
      <c r="D240">
        <f t="shared" si="14"/>
        <v>4.9000000000000007E-7</v>
      </c>
      <c r="E240" s="35">
        <f t="shared" si="11"/>
        <v>4.050257289714286E-19</v>
      </c>
      <c r="F240" s="35">
        <f t="shared" si="16"/>
        <v>1.2283433755837222E+17</v>
      </c>
      <c r="G240" s="3">
        <f>C100/100</f>
        <v>0.52500000000000002</v>
      </c>
      <c r="H240" s="35">
        <f t="shared" si="13"/>
        <v>6.4488027218145424E+16</v>
      </c>
      <c r="I240">
        <f t="shared" si="15"/>
        <v>3.6448817861907936E+17</v>
      </c>
      <c r="AC240" s="40"/>
    </row>
    <row r="241" spans="2:29" x14ac:dyDescent="0.35">
      <c r="B241" s="39">
        <v>495</v>
      </c>
      <c r="C241" s="35">
        <f t="shared" si="12"/>
        <v>3.3167378074868165E-2</v>
      </c>
      <c r="D241">
        <f t="shared" si="14"/>
        <v>4.9500000000000003E-7</v>
      </c>
      <c r="E241" s="35">
        <f t="shared" si="11"/>
        <v>4.0093455999191926E-19</v>
      </c>
      <c r="F241" s="35">
        <f t="shared" si="16"/>
        <v>8.272516611074048E+16</v>
      </c>
      <c r="G241" s="3">
        <f>G240+(B241-B240)*((G242-G240)/(B242-B240))</f>
        <v>0.48750000000000004</v>
      </c>
      <c r="H241" s="35">
        <f t="shared" si="13"/>
        <v>4.0328518478985984E+16</v>
      </c>
      <c r="I241">
        <f t="shared" si="15"/>
        <v>2.6204136424282851E+17</v>
      </c>
      <c r="AC241" s="40"/>
    </row>
    <row r="242" spans="2:29" x14ac:dyDescent="0.35">
      <c r="B242" s="39">
        <v>500</v>
      </c>
      <c r="C242" s="35">
        <f t="shared" si="12"/>
        <v>1.243776677807556E-2</v>
      </c>
      <c r="D242">
        <f t="shared" si="14"/>
        <v>5.0000000000000008E-7</v>
      </c>
      <c r="E242" s="35">
        <f t="shared" si="11"/>
        <v>3.9692521439199999E-19</v>
      </c>
      <c r="F242" s="35">
        <f t="shared" si="16"/>
        <v>3.1335290193462304E+16</v>
      </c>
      <c r="G242" s="3">
        <f>C101/100</f>
        <v>0.45</v>
      </c>
      <c r="H242" s="35">
        <f t="shared" si="13"/>
        <v>1.4100880587058038E+16</v>
      </c>
      <c r="I242">
        <f t="shared" si="15"/>
        <v>1.3607349766511006E+17</v>
      </c>
      <c r="AC242" s="40"/>
    </row>
    <row r="243" spans="2:29" x14ac:dyDescent="0.35">
      <c r="B243" s="39">
        <v>510</v>
      </c>
      <c r="C243" s="35">
        <f t="shared" si="12"/>
        <v>8.2918445187170411E-3</v>
      </c>
      <c r="D243">
        <f t="shared" si="14"/>
        <v>5.0999999999999999E-7</v>
      </c>
      <c r="E243" s="35">
        <f t="shared" si="11"/>
        <v>3.8914236705098048E-19</v>
      </c>
      <c r="F243" s="35">
        <f t="shared" si="16"/>
        <v>2.1307997331554364E+16</v>
      </c>
      <c r="G243" s="3">
        <f>C102/100</f>
        <v>0.3</v>
      </c>
      <c r="H243" s="35">
        <f t="shared" si="13"/>
        <v>6392399199466309</v>
      </c>
      <c r="I243">
        <f t="shared" si="15"/>
        <v>1.0246639893262174E+17</v>
      </c>
      <c r="AC243" s="40"/>
    </row>
    <row r="244" spans="2:29" x14ac:dyDescent="0.35">
      <c r="B244" s="39">
        <v>520</v>
      </c>
      <c r="C244" s="35">
        <f t="shared" si="12"/>
        <v>8.2918445187170411E-3</v>
      </c>
      <c r="D244">
        <f t="shared" si="14"/>
        <v>5.2E-7</v>
      </c>
      <c r="E244" s="35">
        <f t="shared" si="11"/>
        <v>3.8165885999230777E-19</v>
      </c>
      <c r="F244" s="35">
        <f t="shared" si="16"/>
        <v>2.1725801200800528E+16</v>
      </c>
      <c r="G244" s="3">
        <f>C103/100</f>
        <v>0.19</v>
      </c>
      <c r="H244" s="35">
        <f t="shared" si="13"/>
        <v>4127902228152100.5</v>
      </c>
      <c r="I244">
        <f t="shared" si="15"/>
        <v>5.2601507138092048E+16</v>
      </c>
      <c r="AC244" s="40"/>
    </row>
    <row r="245" spans="2:29" x14ac:dyDescent="0.35">
      <c r="B245" s="39">
        <v>530</v>
      </c>
      <c r="C245" s="35">
        <f t="shared" si="12"/>
        <v>2.0729611296792603E-2</v>
      </c>
      <c r="D245">
        <f t="shared" si="14"/>
        <v>5.3000000000000001E-7</v>
      </c>
      <c r="E245" s="35">
        <f t="shared" si="11"/>
        <v>3.7445774942641514E-19</v>
      </c>
      <c r="F245" s="35">
        <f t="shared" si="16"/>
        <v>5.5359012675116736E+16</v>
      </c>
      <c r="G245" s="3">
        <f>C104/100</f>
        <v>0.115</v>
      </c>
      <c r="H245" s="35">
        <f t="shared" si="13"/>
        <v>6366286457638425</v>
      </c>
      <c r="I245">
        <f t="shared" si="15"/>
        <v>5.2470943428952632E+16</v>
      </c>
      <c r="AC245" s="40"/>
    </row>
    <row r="246" spans="2:29" x14ac:dyDescent="0.35">
      <c r="B246" s="39">
        <v>534</v>
      </c>
      <c r="C246" s="35">
        <f t="shared" si="12"/>
        <v>4.1459222593585206E-2</v>
      </c>
      <c r="D246">
        <f t="shared" si="14"/>
        <v>5.3399999999999999E-7</v>
      </c>
      <c r="E246" s="35">
        <f t="shared" si="11"/>
        <v>3.7165282246441957E-19</v>
      </c>
      <c r="F246" s="35">
        <f t="shared" si="16"/>
        <v>1.1155363308872579E+17</v>
      </c>
      <c r="G246" s="3">
        <f>G245+(B246-B245)*((G248-G245)/(B248-B245))</f>
        <v>0.109</v>
      </c>
      <c r="H246" s="35">
        <f t="shared" si="13"/>
        <v>1.2159346006671112E+16</v>
      </c>
      <c r="I246">
        <f t="shared" si="15"/>
        <v>3.7051264928619072E+16</v>
      </c>
      <c r="AC246" s="40"/>
    </row>
    <row r="247" spans="2:29" x14ac:dyDescent="0.35">
      <c r="B247" s="39">
        <v>537</v>
      </c>
      <c r="C247" s="35">
        <f t="shared" si="12"/>
        <v>0.16583689037434082</v>
      </c>
      <c r="D247">
        <f t="shared" si="14"/>
        <v>5.37E-7</v>
      </c>
      <c r="E247" s="35">
        <f t="shared" si="11"/>
        <v>3.6957654971322168E-19</v>
      </c>
      <c r="F247" s="35">
        <f t="shared" si="16"/>
        <v>4.4872135557038016E+17</v>
      </c>
      <c r="G247" s="3">
        <f>G245+(B247-B245)*((G248-G245)/(B248-B245))</f>
        <v>0.10450000000000001</v>
      </c>
      <c r="H247" s="35">
        <f t="shared" si="13"/>
        <v>4.6891381657104728E+16</v>
      </c>
      <c r="I247">
        <f t="shared" si="15"/>
        <v>8.857609149566376E+16</v>
      </c>
      <c r="AC247" s="40"/>
    </row>
    <row r="248" spans="2:29" x14ac:dyDescent="0.35">
      <c r="B248" s="39">
        <v>540</v>
      </c>
      <c r="C248" s="35">
        <f t="shared" si="12"/>
        <v>0.41459222593585204</v>
      </c>
      <c r="D248">
        <f t="shared" si="14"/>
        <v>5.4000000000000002E-7</v>
      </c>
      <c r="E248" s="35">
        <f t="shared" si="11"/>
        <v>3.675233466592593E-19</v>
      </c>
      <c r="F248" s="35">
        <f t="shared" si="16"/>
        <v>1.1280704469646429E+18</v>
      </c>
      <c r="G248" s="3">
        <f>C105/100</f>
        <v>0.1</v>
      </c>
      <c r="H248" s="35">
        <f t="shared" si="13"/>
        <v>1.128070446964643E+17</v>
      </c>
      <c r="I248">
        <f t="shared" si="15"/>
        <v>2.3954763953035354E+17</v>
      </c>
      <c r="AC248" s="40"/>
    </row>
    <row r="249" spans="2:29" x14ac:dyDescent="0.35">
      <c r="B249" s="39">
        <v>544</v>
      </c>
      <c r="C249" s="35">
        <f t="shared" si="12"/>
        <v>0.60115872760698552</v>
      </c>
      <c r="D249">
        <f t="shared" si="14"/>
        <v>5.44E-7</v>
      </c>
      <c r="E249" s="35">
        <f t="shared" si="11"/>
        <v>3.6482096911029421E-19</v>
      </c>
      <c r="F249" s="35">
        <f t="shared" si="16"/>
        <v>1.647818460306871E+18</v>
      </c>
      <c r="G249" s="3">
        <f>G248+(B249-B248)*((G253-G248)/(B253-B248))</f>
        <v>9.8000000000000004E-2</v>
      </c>
      <c r="H249" s="35">
        <f t="shared" si="13"/>
        <v>1.6148620911007338E+17</v>
      </c>
      <c r="I249">
        <f t="shared" si="15"/>
        <v>5.4858650761307533E+17</v>
      </c>
      <c r="AC249" s="40"/>
    </row>
    <row r="250" spans="2:29" x14ac:dyDescent="0.35">
      <c r="B250" s="39">
        <v>547</v>
      </c>
      <c r="C250" s="35">
        <f t="shared" si="12"/>
        <v>0.41459222593585204</v>
      </c>
      <c r="D250">
        <f t="shared" si="14"/>
        <v>5.4700000000000001E-7</v>
      </c>
      <c r="E250" s="35">
        <f t="shared" si="11"/>
        <v>3.6282012284460701E-19</v>
      </c>
      <c r="F250" s="35">
        <f t="shared" si="16"/>
        <v>1.1426935823882586E+18</v>
      </c>
      <c r="G250" s="3">
        <f>G248+(B250-B248)*((G253-G248)/(B253-B248))</f>
        <v>9.6500000000000002E-2</v>
      </c>
      <c r="H250" s="35">
        <f t="shared" si="13"/>
        <v>1.1026993070046696E+17</v>
      </c>
      <c r="I250">
        <f t="shared" si="15"/>
        <v>4.0763420971581056E+17</v>
      </c>
      <c r="AC250" s="40"/>
    </row>
    <row r="251" spans="2:29" x14ac:dyDescent="0.35">
      <c r="B251" s="39">
        <v>548</v>
      </c>
      <c r="C251" s="35">
        <f t="shared" si="12"/>
        <v>0.29021455815509645</v>
      </c>
      <c r="D251">
        <f t="shared" si="14"/>
        <v>5.4799999999999998E-7</v>
      </c>
      <c r="E251" s="35">
        <f t="shared" si="11"/>
        <v>3.6215804232846722E-19</v>
      </c>
      <c r="F251" s="35">
        <f t="shared" si="16"/>
        <v>8.0134782121414259E+17</v>
      </c>
      <c r="G251" s="3">
        <f>G248+(B251-B248)*((G253-G248)/(B253-B248))</f>
        <v>9.6000000000000002E-2</v>
      </c>
      <c r="H251" s="35">
        <f t="shared" si="13"/>
        <v>7.6929390836557696E+16</v>
      </c>
      <c r="I251">
        <f t="shared" si="15"/>
        <v>9.359966076851232E+16</v>
      </c>
      <c r="AC251" s="40"/>
    </row>
    <row r="252" spans="2:29" x14ac:dyDescent="0.35">
      <c r="B252" s="39">
        <v>549</v>
      </c>
      <c r="C252" s="35">
        <f t="shared" si="12"/>
        <v>0.20729611296792602</v>
      </c>
      <c r="D252">
        <f t="shared" si="14"/>
        <v>5.4900000000000006E-7</v>
      </c>
      <c r="E252" s="35">
        <f t="shared" si="11"/>
        <v>3.6149837376320586E-19</v>
      </c>
      <c r="F252" s="35">
        <f t="shared" si="16"/>
        <v>5.7343581054036019E+17</v>
      </c>
      <c r="G252" s="3">
        <f>G248+(B252-B248)*((G253-G248)/(B253-B248))</f>
        <v>9.5500000000000002E-2</v>
      </c>
      <c r="H252" s="35">
        <f t="shared" si="13"/>
        <v>5.47631199066044E+16</v>
      </c>
      <c r="I252">
        <f t="shared" si="15"/>
        <v>6.5846255371581048E+16</v>
      </c>
      <c r="AC252" s="40"/>
    </row>
    <row r="253" spans="2:29" x14ac:dyDescent="0.35">
      <c r="B253" s="39">
        <v>550</v>
      </c>
      <c r="C253" s="35">
        <f t="shared" si="12"/>
        <v>0.16583689037434082</v>
      </c>
      <c r="D253">
        <f t="shared" si="14"/>
        <v>5.5000000000000003E-7</v>
      </c>
      <c r="E253" s="35">
        <f t="shared" si="11"/>
        <v>3.6084110399272735E-19</v>
      </c>
      <c r="F253" s="35">
        <f t="shared" si="16"/>
        <v>4.5958425617078042E+17</v>
      </c>
      <c r="G253" s="3">
        <f>C106/100</f>
        <v>9.5000000000000001E-2</v>
      </c>
      <c r="H253" s="35">
        <f t="shared" si="13"/>
        <v>4.3660504336224144E+16</v>
      </c>
      <c r="I253">
        <f t="shared" si="15"/>
        <v>4.9211812121414272E+16</v>
      </c>
      <c r="AC253" s="40"/>
    </row>
    <row r="254" spans="2:29" x14ac:dyDescent="0.35">
      <c r="B254" s="39">
        <v>555</v>
      </c>
      <c r="C254" s="35">
        <f t="shared" si="12"/>
        <v>4.1459222593585206E-2</v>
      </c>
      <c r="D254">
        <f t="shared" si="14"/>
        <v>5.5500000000000009E-7</v>
      </c>
      <c r="E254" s="35">
        <f t="shared" ref="E254:E285" si="17">$J$172/D254</f>
        <v>3.5759028323603606E-19</v>
      </c>
      <c r="F254" s="35">
        <f t="shared" si="16"/>
        <v>1.1594057371581053E+17</v>
      </c>
      <c r="G254" s="3">
        <f>G253+(B254-B253)*((G255-G253)/(B255-B253))</f>
        <v>9.7500000000000003E-2</v>
      </c>
      <c r="H254" s="35">
        <f t="shared" si="13"/>
        <v>1.1304205937291526E+16</v>
      </c>
      <c r="I254">
        <f t="shared" si="15"/>
        <v>1.3741177568378918E+17</v>
      </c>
      <c r="AC254" s="40"/>
    </row>
    <row r="255" spans="2:29" x14ac:dyDescent="0.35">
      <c r="B255" s="39">
        <v>560</v>
      </c>
      <c r="C255" s="35">
        <f t="shared" si="12"/>
        <v>2.0729611296792603E-2</v>
      </c>
      <c r="D255">
        <f t="shared" si="14"/>
        <v>5.6000000000000004E-7</v>
      </c>
      <c r="E255" s="35">
        <f t="shared" si="17"/>
        <v>3.5439751285000006E-19</v>
      </c>
      <c r="F255" s="35">
        <f t="shared" si="16"/>
        <v>5.8492541694462968E+16</v>
      </c>
      <c r="G255" s="3">
        <f>C107/100</f>
        <v>0.1</v>
      </c>
      <c r="H255" s="35">
        <f t="shared" si="13"/>
        <v>5849254169446297</v>
      </c>
      <c r="I255">
        <f t="shared" si="15"/>
        <v>4.288365026684456E+16</v>
      </c>
      <c r="AC255" s="40"/>
    </row>
    <row r="256" spans="2:29" x14ac:dyDescent="0.35">
      <c r="B256" s="39">
        <v>570</v>
      </c>
      <c r="C256" s="35">
        <f t="shared" si="12"/>
        <v>1.6583689037434082E-2</v>
      </c>
      <c r="D256">
        <f t="shared" si="14"/>
        <v>5.7000000000000005E-7</v>
      </c>
      <c r="E256" s="35">
        <f t="shared" si="17"/>
        <v>3.4818001262456144E-19</v>
      </c>
      <c r="F256" s="35">
        <f t="shared" si="16"/>
        <v>4.7629641094062704E+16</v>
      </c>
      <c r="G256" s="3">
        <f>C108/100</f>
        <v>0.125</v>
      </c>
      <c r="H256" s="35">
        <f t="shared" si="13"/>
        <v>5953705136757838</v>
      </c>
      <c r="I256">
        <f t="shared" si="15"/>
        <v>5.901479653102068E+16</v>
      </c>
      <c r="AC256" s="40"/>
    </row>
    <row r="257" spans="2:29" x14ac:dyDescent="0.35">
      <c r="B257" s="39">
        <v>575</v>
      </c>
      <c r="C257" s="35">
        <f t="shared" si="12"/>
        <v>8.2918445187170411E-2</v>
      </c>
      <c r="D257">
        <f t="shared" si="14"/>
        <v>5.75E-7</v>
      </c>
      <c r="E257" s="35">
        <f t="shared" si="17"/>
        <v>3.4515236034086964E-19</v>
      </c>
      <c r="F257" s="35">
        <f t="shared" si="16"/>
        <v>2.4023722481654432E+17</v>
      </c>
      <c r="G257" s="3">
        <f>G256+(B257-B256)*((C109/100-G256)/(B109-B256))</f>
        <v>0.14250000000000002</v>
      </c>
      <c r="H257" s="35">
        <f t="shared" si="13"/>
        <v>3.4233804536357568E+16</v>
      </c>
      <c r="I257">
        <f t="shared" si="15"/>
        <v>1.0046877418278851E+17</v>
      </c>
      <c r="AC257" s="40"/>
    </row>
    <row r="258" spans="2:29" x14ac:dyDescent="0.35">
      <c r="B258" s="39">
        <v>577</v>
      </c>
      <c r="C258" s="35">
        <f t="shared" si="12"/>
        <v>0.13266951229947266</v>
      </c>
      <c r="D258">
        <f t="shared" si="14"/>
        <v>5.7700000000000004E-7</v>
      </c>
      <c r="E258" s="35">
        <f t="shared" si="17"/>
        <v>3.439559916741768E-19</v>
      </c>
      <c r="F258" s="35">
        <f t="shared" si="16"/>
        <v>3.8571653208805869E+17</v>
      </c>
      <c r="G258" s="3">
        <f>G256+(B258-B256)*((C109/100-G256)/(B109-B256))</f>
        <v>0.14949999999999999</v>
      </c>
      <c r="H258" s="35">
        <f t="shared" si="13"/>
        <v>5.7664621547164768E+16</v>
      </c>
      <c r="I258">
        <f t="shared" si="15"/>
        <v>9.1898426083522336E+16</v>
      </c>
      <c r="AC258" s="40"/>
    </row>
    <row r="259" spans="2:29" x14ac:dyDescent="0.35">
      <c r="B259" s="39">
        <v>582</v>
      </c>
      <c r="C259" s="35">
        <f t="shared" si="12"/>
        <v>0.13266951229947266</v>
      </c>
      <c r="D259">
        <f t="shared" si="14"/>
        <v>5.82E-7</v>
      </c>
      <c r="E259" s="35">
        <f t="shared" si="17"/>
        <v>3.4100104329209628E-19</v>
      </c>
      <c r="F259" s="35">
        <f t="shared" si="16"/>
        <v>3.8905896304202797E+17</v>
      </c>
      <c r="G259" s="3">
        <f>C109/100+(B259-B109)*((C110/100-C109/100)/(B110-B109))</f>
        <v>0.16500000000000001</v>
      </c>
      <c r="H259" s="35">
        <f t="shared" si="13"/>
        <v>6.4194728901934616E+16</v>
      </c>
      <c r="I259">
        <f t="shared" si="15"/>
        <v>3.0464837612274848E+17</v>
      </c>
      <c r="AC259" s="40"/>
    </row>
    <row r="260" spans="2:29" x14ac:dyDescent="0.35">
      <c r="B260" s="39">
        <v>585</v>
      </c>
      <c r="C260" s="35">
        <f t="shared" si="12"/>
        <v>0.16998281263369935</v>
      </c>
      <c r="D260">
        <f t="shared" si="14"/>
        <v>5.8500000000000001E-7</v>
      </c>
      <c r="E260" s="35">
        <f t="shared" si="17"/>
        <v>3.3925231999316245E-19</v>
      </c>
      <c r="F260" s="35">
        <f t="shared" si="16"/>
        <v>5.0105129019346227E+17</v>
      </c>
      <c r="G260" s="3">
        <f>C109/100+(B260-B109)*((C110/100-C109/100)/(B110-B109))</f>
        <v>0.17249999999999999</v>
      </c>
      <c r="H260" s="35">
        <f t="shared" si="13"/>
        <v>8.643134755837224E+16</v>
      </c>
      <c r="I260">
        <f t="shared" si="15"/>
        <v>2.2593911469046029E+17</v>
      </c>
      <c r="AC260" s="40"/>
    </row>
    <row r="261" spans="2:29" x14ac:dyDescent="0.35">
      <c r="B261" s="39">
        <v>588</v>
      </c>
      <c r="C261" s="35">
        <f t="shared" si="12"/>
        <v>0.13681543455883116</v>
      </c>
      <c r="D261">
        <f t="shared" si="14"/>
        <v>5.8800000000000002E-7</v>
      </c>
      <c r="E261" s="35">
        <f t="shared" si="17"/>
        <v>3.3752144080952386E-19</v>
      </c>
      <c r="F261" s="35">
        <f t="shared" si="16"/>
        <v>4.0535331394262829E+17</v>
      </c>
      <c r="G261" s="3">
        <f>C109/100+(B261-B109)*((C110/100-C109/100)/(B110-B109))</f>
        <v>0.18</v>
      </c>
      <c r="H261" s="35">
        <f t="shared" si="13"/>
        <v>7.2963596509673088E+16</v>
      </c>
      <c r="I261">
        <f t="shared" si="15"/>
        <v>2.3909241610206797E+17</v>
      </c>
      <c r="AC261" s="40"/>
    </row>
    <row r="262" spans="2:29" x14ac:dyDescent="0.35">
      <c r="B262" s="39">
        <v>591</v>
      </c>
      <c r="C262" s="35">
        <f t="shared" si="12"/>
        <v>0.15754504585562376</v>
      </c>
      <c r="D262">
        <f t="shared" si="14"/>
        <v>5.9100000000000004E-7</v>
      </c>
      <c r="E262" s="35">
        <f t="shared" si="17"/>
        <v>3.3580813400338416E-19</v>
      </c>
      <c r="F262" s="35">
        <f t="shared" si="16"/>
        <v>4.691519647765175E+17</v>
      </c>
      <c r="G262" s="3">
        <f>C110/100+(B262-B110)*((G265-C110/100)/(B265-B110))</f>
        <v>0.1855</v>
      </c>
      <c r="H262" s="35">
        <f t="shared" si="13"/>
        <v>8.7027689466044E+16</v>
      </c>
      <c r="I262">
        <f t="shared" si="15"/>
        <v>2.3998692896357562E+17</v>
      </c>
      <c r="AC262" s="40"/>
    </row>
    <row r="263" spans="2:29" x14ac:dyDescent="0.35">
      <c r="B263" s="39">
        <v>594</v>
      </c>
      <c r="C263" s="35">
        <f t="shared" si="12"/>
        <v>0.11193990100268006</v>
      </c>
      <c r="D263">
        <f t="shared" si="14"/>
        <v>5.9400000000000005E-7</v>
      </c>
      <c r="E263" s="35">
        <f t="shared" si="17"/>
        <v>3.3411213332659934E-19</v>
      </c>
      <c r="F263" s="35">
        <f t="shared" si="16"/>
        <v>3.3503692274849901E+17</v>
      </c>
      <c r="G263" s="3">
        <f>C110/100+(B263-B110)*((G265-C110/100)/(B265-B110))</f>
        <v>0.187</v>
      </c>
      <c r="H263" s="35">
        <f t="shared" si="13"/>
        <v>6.2651904553969312E+16</v>
      </c>
      <c r="I263">
        <f t="shared" si="15"/>
        <v>2.2451939103001997E+17</v>
      </c>
      <c r="AC263" s="40"/>
    </row>
    <row r="264" spans="2:29" x14ac:dyDescent="0.35">
      <c r="B264" s="39">
        <v>597</v>
      </c>
      <c r="C264" s="35">
        <f t="shared" si="12"/>
        <v>0.12437766778075561</v>
      </c>
      <c r="D264">
        <f t="shared" si="14"/>
        <v>5.9700000000000007E-7</v>
      </c>
      <c r="E264" s="35">
        <f t="shared" si="17"/>
        <v>3.3243317788274709E-19</v>
      </c>
      <c r="F264" s="35">
        <f t="shared" si="16"/>
        <v>3.741433649099399E+17</v>
      </c>
      <c r="G264" s="3">
        <f>C110/100+(B264-B110)*((G265-C110/100)/(B265-B110))</f>
        <v>0.1885</v>
      </c>
      <c r="H264" s="35">
        <f t="shared" si="13"/>
        <v>7.0526024285523672E+16</v>
      </c>
      <c r="I264">
        <f t="shared" si="15"/>
        <v>1.9976689325923949E+17</v>
      </c>
      <c r="AC264" s="40"/>
    </row>
    <row r="265" spans="2:29" x14ac:dyDescent="0.35">
      <c r="B265" s="39">
        <v>600</v>
      </c>
      <c r="C265" s="35">
        <f t="shared" si="12"/>
        <v>8.2918445187170411E-2</v>
      </c>
      <c r="D265">
        <f t="shared" si="14"/>
        <v>6.0000000000000008E-7</v>
      </c>
      <c r="E265" s="35">
        <f t="shared" si="17"/>
        <v>3.3077101199333334E-19</v>
      </c>
      <c r="F265" s="35">
        <f t="shared" si="16"/>
        <v>2.5068232154769846E+17</v>
      </c>
      <c r="G265" s="3">
        <f>C112/100</f>
        <v>0.19</v>
      </c>
      <c r="H265" s="35">
        <f t="shared" si="13"/>
        <v>4.7629641094062712E+16</v>
      </c>
      <c r="I265">
        <f t="shared" si="15"/>
        <v>1.7723349806937958E+17</v>
      </c>
      <c r="AC265" s="40"/>
    </row>
    <row r="266" spans="2:29" x14ac:dyDescent="0.35">
      <c r="B266" s="39">
        <v>602</v>
      </c>
      <c r="C266" s="35">
        <f t="shared" si="12"/>
        <v>7.4626600668453363E-2</v>
      </c>
      <c r="D266">
        <f t="shared" si="14"/>
        <v>6.0200000000000002E-7</v>
      </c>
      <c r="E266" s="35">
        <f t="shared" si="17"/>
        <v>3.2967210497674423E-19</v>
      </c>
      <c r="F266" s="35">
        <f t="shared" si="16"/>
        <v>2.2636613635757165E+17</v>
      </c>
      <c r="G266" s="3">
        <f>G265+(B266-B265)*((C113/100-G265)/(B113-B265))</f>
        <v>0.19500000000000001</v>
      </c>
      <c r="H266" s="35">
        <f t="shared" si="13"/>
        <v>4.4141396589726472E+16</v>
      </c>
      <c r="I266">
        <f t="shared" si="15"/>
        <v>9.1771037683789184E+16</v>
      </c>
      <c r="AC266" s="40"/>
    </row>
    <row r="267" spans="2:29" x14ac:dyDescent="0.35">
      <c r="B267" s="39">
        <v>605</v>
      </c>
      <c r="C267" s="35">
        <f t="shared" si="12"/>
        <v>0.16583689037434082</v>
      </c>
      <c r="D267">
        <f t="shared" si="14"/>
        <v>6.0500000000000003E-7</v>
      </c>
      <c r="E267" s="35">
        <f t="shared" si="17"/>
        <v>3.2803736726611574E-19</v>
      </c>
      <c r="F267" s="35">
        <f t="shared" si="16"/>
        <v>5.055426817878585E+17</v>
      </c>
      <c r="G267" s="3">
        <f>G265+(B267-B265)*((C113/100-G265)/(B113-B265))</f>
        <v>0.20250000000000001</v>
      </c>
      <c r="H267" s="35">
        <f t="shared" si="13"/>
        <v>1.0237239306204136E+17</v>
      </c>
      <c r="I267">
        <f t="shared" si="15"/>
        <v>2.1977068447765178E+17</v>
      </c>
      <c r="AC267" s="40"/>
    </row>
    <row r="268" spans="2:29" x14ac:dyDescent="0.35">
      <c r="B268" s="39">
        <v>609</v>
      </c>
      <c r="C268" s="35">
        <f t="shared" si="12"/>
        <v>1.2230470665107633</v>
      </c>
      <c r="D268">
        <f t="shared" si="14"/>
        <v>6.0900000000000001E-7</v>
      </c>
      <c r="E268" s="35">
        <f t="shared" si="17"/>
        <v>3.2588277043678165E-19</v>
      </c>
      <c r="F268" s="35">
        <f t="shared" si="16"/>
        <v>3.7530277064709796E+18</v>
      </c>
      <c r="G268" s="3">
        <f>G265+(B268-B265)*((C113/100-G265)/(B113-B265))</f>
        <v>0.21249999999999999</v>
      </c>
      <c r="H268" s="35">
        <f t="shared" si="13"/>
        <v>7.9751838762508314E+17</v>
      </c>
      <c r="I268">
        <f t="shared" si="15"/>
        <v>1.799781561374249E+18</v>
      </c>
      <c r="AC268" s="40"/>
    </row>
    <row r="269" spans="2:29" x14ac:dyDescent="0.35">
      <c r="B269" s="39">
        <v>615</v>
      </c>
      <c r="C269" s="35">
        <f t="shared" si="12"/>
        <v>0.33167378074868165</v>
      </c>
      <c r="D269">
        <f t="shared" si="14"/>
        <v>6.1500000000000004E-7</v>
      </c>
      <c r="E269" s="35">
        <f t="shared" si="17"/>
        <v>3.2270342633495938E-19</v>
      </c>
      <c r="F269" s="35">
        <f t="shared" si="16"/>
        <v>1.0277975183455636E+18</v>
      </c>
      <c r="G269" s="3">
        <f>G271+(B269-B271)*((G271-C113/100)/(B271-B113))</f>
        <v>0.22999999999999998</v>
      </c>
      <c r="H269" s="35">
        <f t="shared" si="13"/>
        <v>2.3639342921947962E+17</v>
      </c>
      <c r="I269">
        <f t="shared" si="15"/>
        <v>3.1017354505336883E+18</v>
      </c>
      <c r="AC269" s="40"/>
    </row>
    <row r="270" spans="2:29" x14ac:dyDescent="0.35">
      <c r="B270" s="39">
        <v>617</v>
      </c>
      <c r="C270" s="35">
        <f t="shared" si="12"/>
        <v>0.16583689037434082</v>
      </c>
      <c r="D270">
        <f t="shared" si="14"/>
        <v>6.1700000000000009E-7</v>
      </c>
      <c r="E270" s="35">
        <f t="shared" si="17"/>
        <v>3.2165738605510534E-19</v>
      </c>
      <c r="F270" s="35">
        <f t="shared" si="16"/>
        <v>5.1556997464976653E+17</v>
      </c>
      <c r="G270" s="3">
        <f>G271+(B270-B271)*((G271-C113/100)/(B271-B113))</f>
        <v>0.23599999999999999</v>
      </c>
      <c r="H270" s="35">
        <f t="shared" si="13"/>
        <v>1.216745140173449E+17</v>
      </c>
      <c r="I270">
        <f t="shared" si="15"/>
        <v>3.5806794323682451E+17</v>
      </c>
      <c r="AC270" s="40"/>
    </row>
    <row r="271" spans="2:29" x14ac:dyDescent="0.35">
      <c r="B271" s="39">
        <v>620</v>
      </c>
      <c r="C271" s="35">
        <f t="shared" si="12"/>
        <v>0.13266951229947266</v>
      </c>
      <c r="D271">
        <f t="shared" si="14"/>
        <v>6.1999999999999999E-7</v>
      </c>
      <c r="E271" s="35">
        <f t="shared" si="17"/>
        <v>3.2010097934838718E-19</v>
      </c>
      <c r="F271" s="35">
        <f t="shared" si="16"/>
        <v>4.1446143829219469E+17</v>
      </c>
      <c r="G271" s="3">
        <f>C114/100</f>
        <v>0.245</v>
      </c>
      <c r="H271" s="35">
        <f t="shared" si="13"/>
        <v>1.015430523815877E+17</v>
      </c>
      <c r="I271">
        <f t="shared" si="15"/>
        <v>3.3482634959839891E+17</v>
      </c>
      <c r="AC271" s="40"/>
    </row>
    <row r="272" spans="2:29" x14ac:dyDescent="0.35">
      <c r="B272" s="39">
        <v>622</v>
      </c>
      <c r="C272" s="35">
        <f t="shared" si="12"/>
        <v>0.14925320133690673</v>
      </c>
      <c r="D272">
        <f t="shared" si="14"/>
        <v>6.2200000000000004E-7</v>
      </c>
      <c r="E272" s="35">
        <f t="shared" si="17"/>
        <v>3.1907171574919617E-19</v>
      </c>
      <c r="F272" s="35">
        <f t="shared" si="16"/>
        <v>4.6777321200800525E+17</v>
      </c>
      <c r="G272" s="3">
        <f>G271+(B272-B271)*((C115/100-G271)/(B115-B271))</f>
        <v>0.2495</v>
      </c>
      <c r="H272" s="35">
        <f t="shared" si="13"/>
        <v>1.1670941639599731E+17</v>
      </c>
      <c r="I272">
        <f t="shared" si="15"/>
        <v>2.1825246877758502E+17</v>
      </c>
      <c r="AC272" s="40"/>
    </row>
    <row r="273" spans="2:29" x14ac:dyDescent="0.35">
      <c r="B273" s="39">
        <v>625</v>
      </c>
      <c r="C273" s="35">
        <f t="shared" si="12"/>
        <v>0.15754504585562376</v>
      </c>
      <c r="D273">
        <f t="shared" si="14"/>
        <v>6.2500000000000005E-7</v>
      </c>
      <c r="E273" s="35">
        <f t="shared" si="17"/>
        <v>3.1754017151360002E-19</v>
      </c>
      <c r="F273" s="35">
        <f t="shared" si="16"/>
        <v>4.9614209472981978E+17</v>
      </c>
      <c r="G273" s="3">
        <f>G271+(B273-B271)*((C115/100-G271)/(B115-B271))</f>
        <v>0.25624999999999998</v>
      </c>
      <c r="H273" s="35">
        <f t="shared" si="13"/>
        <v>1.271364117745163E+17</v>
      </c>
      <c r="I273">
        <f t="shared" si="15"/>
        <v>3.6576874225577037E+17</v>
      </c>
      <c r="AC273" s="40"/>
    </row>
    <row r="274" spans="2:29" x14ac:dyDescent="0.35">
      <c r="B274" s="39">
        <v>627</v>
      </c>
      <c r="C274" s="35">
        <f t="shared" si="12"/>
        <v>0.19485834618985046</v>
      </c>
      <c r="D274">
        <f t="shared" si="14"/>
        <v>6.2699999999999999E-7</v>
      </c>
      <c r="E274" s="35">
        <f t="shared" si="17"/>
        <v>3.165272842041468E-19</v>
      </c>
      <c r="F274" s="35">
        <f t="shared" si="16"/>
        <v>6.1561311114076032E+17</v>
      </c>
      <c r="G274" s="3">
        <f>G271+(B274-B271)*((C115/100-G271)/(B115-B271))</f>
        <v>0.26075000000000004</v>
      </c>
      <c r="H274" s="35">
        <f t="shared" si="13"/>
        <v>1.6052111872995328E+17</v>
      </c>
      <c r="I274">
        <f t="shared" si="15"/>
        <v>2.8765753050446957E+17</v>
      </c>
      <c r="AC274" s="40"/>
    </row>
    <row r="275" spans="2:29" x14ac:dyDescent="0.35">
      <c r="B275" s="39">
        <v>629</v>
      </c>
      <c r="C275" s="35">
        <f t="shared" si="12"/>
        <v>0.19900426844920896</v>
      </c>
      <c r="D275">
        <f t="shared" si="14"/>
        <v>6.2900000000000003E-7</v>
      </c>
      <c r="E275" s="35">
        <f t="shared" si="17"/>
        <v>3.1552083814944359E-19</v>
      </c>
      <c r="F275" s="35">
        <f t="shared" si="16"/>
        <v>6.3071672101400922E+17</v>
      </c>
      <c r="G275" s="3">
        <f>C115/100+(B275-B115)*((G277-C115/100)/(B277-B115))</f>
        <v>0.26328571428571429</v>
      </c>
      <c r="H275" s="35">
        <f t="shared" si="13"/>
        <v>1.6605870240411699E+17</v>
      </c>
      <c r="I275">
        <f t="shared" si="15"/>
        <v>3.2657982113407027E+17</v>
      </c>
      <c r="AC275" s="40"/>
    </row>
    <row r="276" spans="2:29" x14ac:dyDescent="0.35">
      <c r="B276" s="39">
        <v>632</v>
      </c>
      <c r="C276" s="35">
        <f t="shared" si="12"/>
        <v>8.2918445187170411E-2</v>
      </c>
      <c r="D276">
        <f t="shared" si="14"/>
        <v>6.3200000000000005E-7</v>
      </c>
      <c r="E276" s="35">
        <f t="shared" si="17"/>
        <v>3.1402311265189877E-19</v>
      </c>
      <c r="F276" s="35">
        <f t="shared" si="16"/>
        <v>2.6405204536357568E+17</v>
      </c>
      <c r="G276" s="3">
        <f>C115/100+(B276-B115)*((G277-C115/100)/(B277-B115))</f>
        <v>0.26414285714285718</v>
      </c>
      <c r="H276" s="35">
        <f t="shared" si="13"/>
        <v>6.9747461696750216E+16</v>
      </c>
      <c r="I276">
        <f t="shared" si="15"/>
        <v>3.537092461513008E+17</v>
      </c>
      <c r="AC276" s="40"/>
    </row>
    <row r="277" spans="2:29" x14ac:dyDescent="0.35">
      <c r="B277" s="39">
        <v>635</v>
      </c>
      <c r="C277" s="35">
        <f t="shared" si="12"/>
        <v>4.1459222593585206E-2</v>
      </c>
      <c r="D277">
        <f t="shared" si="14"/>
        <v>6.3500000000000006E-7</v>
      </c>
      <c r="E277" s="35">
        <f t="shared" si="17"/>
        <v>3.125395388913386E-19</v>
      </c>
      <c r="F277" s="35">
        <f t="shared" si="16"/>
        <v>1.3265272848565709E+17</v>
      </c>
      <c r="G277" s="3">
        <f>C116/100</f>
        <v>0.26500000000000001</v>
      </c>
      <c r="H277" s="35">
        <f t="shared" si="13"/>
        <v>3.5152973048699132E+16</v>
      </c>
      <c r="I277">
        <f t="shared" si="15"/>
        <v>1.5735065211817402E+17</v>
      </c>
      <c r="AC277" s="40"/>
    </row>
    <row r="278" spans="2:29" x14ac:dyDescent="0.35">
      <c r="B278" s="39">
        <v>640</v>
      </c>
      <c r="C278" s="35">
        <f t="shared" si="12"/>
        <v>2.9021455815509641E-2</v>
      </c>
      <c r="D278">
        <f t="shared" si="14"/>
        <v>6.4000000000000001E-7</v>
      </c>
      <c r="E278" s="35">
        <f t="shared" si="17"/>
        <v>3.1009782374375004E-19</v>
      </c>
      <c r="F278" s="35">
        <f t="shared" si="16"/>
        <v>9.3588066711140736E+16</v>
      </c>
      <c r="G278" s="3">
        <f>C117/100</f>
        <v>0.28499999999999998</v>
      </c>
      <c r="H278" s="35">
        <f t="shared" si="13"/>
        <v>2.6672599012675108E+16</v>
      </c>
      <c r="I278">
        <f t="shared" si="15"/>
        <v>1.5456393015343558E+17</v>
      </c>
      <c r="AC278" s="40"/>
    </row>
    <row r="279" spans="2:29" x14ac:dyDescent="0.35">
      <c r="B279" s="39">
        <v>645</v>
      </c>
      <c r="C279" s="35">
        <f t="shared" si="12"/>
        <v>2.9021455815509641E-2</v>
      </c>
      <c r="D279">
        <f t="shared" si="14"/>
        <v>6.4500000000000007E-7</v>
      </c>
      <c r="E279" s="35">
        <f t="shared" si="17"/>
        <v>3.0769396464496128E-19</v>
      </c>
      <c r="F279" s="35">
        <f t="shared" si="16"/>
        <v>9.431922348232152E+16</v>
      </c>
      <c r="G279" s="3">
        <f>G278+(B279-B278)*((G281-G278)/(B281-B278))</f>
        <v>0.32250000000000001</v>
      </c>
      <c r="H279" s="35">
        <f t="shared" si="13"/>
        <v>3.0417949573048692E+16</v>
      </c>
      <c r="I279">
        <f t="shared" si="15"/>
        <v>1.427263714643095E+17</v>
      </c>
      <c r="AC279" s="40"/>
    </row>
    <row r="280" spans="2:29" x14ac:dyDescent="0.35">
      <c r="B280" s="39">
        <v>648</v>
      </c>
      <c r="C280" s="35">
        <f t="shared" si="12"/>
        <v>6.2188833890377805E-2</v>
      </c>
      <c r="D280">
        <f t="shared" si="14"/>
        <v>6.4800000000000009E-7</v>
      </c>
      <c r="E280" s="35">
        <f t="shared" si="17"/>
        <v>3.0626945554938273E-19</v>
      </c>
      <c r="F280" s="35">
        <f t="shared" si="16"/>
        <v>2.0305268045363574E+17</v>
      </c>
      <c r="G280" s="3">
        <f>G278+(B280-B278)*((G281-G278)/(B281-B278))</f>
        <v>0.34499999999999997</v>
      </c>
      <c r="H280" s="35">
        <f t="shared" si="13"/>
        <v>7.0053174756504328E+16</v>
      </c>
      <c r="I280">
        <f t="shared" si="15"/>
        <v>1.5070668649432954E+17</v>
      </c>
      <c r="AC280" s="40"/>
    </row>
    <row r="281" spans="2:29" x14ac:dyDescent="0.35">
      <c r="B281" s="39">
        <v>650</v>
      </c>
      <c r="C281" s="35">
        <f t="shared" si="12"/>
        <v>4.5605144852943723E-2</v>
      </c>
      <c r="D281">
        <f t="shared" si="14"/>
        <v>6.5000000000000002E-7</v>
      </c>
      <c r="E281" s="35">
        <f t="shared" si="17"/>
        <v>3.053270879938462E-19</v>
      </c>
      <c r="F281" s="35">
        <f t="shared" si="16"/>
        <v>1.4936488325550365E+17</v>
      </c>
      <c r="G281" s="3">
        <f>C118/100</f>
        <v>0.36</v>
      </c>
      <c r="H281" s="35">
        <f t="shared" si="13"/>
        <v>5.3771357971981312E+16</v>
      </c>
      <c r="I281">
        <f t="shared" si="15"/>
        <v>1.2382453272848563E+17</v>
      </c>
      <c r="L281" t="s">
        <v>2500</v>
      </c>
      <c r="AC281" s="40"/>
    </row>
    <row r="282" spans="2:29" x14ac:dyDescent="0.35">
      <c r="B282" s="39">
        <v>656</v>
      </c>
      <c r="C282" s="35">
        <f t="shared" si="12"/>
        <v>2.9021455815509641E-2</v>
      </c>
      <c r="D282">
        <f t="shared" si="14"/>
        <v>6.5600000000000005E-7</v>
      </c>
      <c r="E282" s="35">
        <f t="shared" si="17"/>
        <v>3.025344621890244E-19</v>
      </c>
      <c r="F282" s="35">
        <f t="shared" si="16"/>
        <v>9.5927768378919264E+16</v>
      </c>
      <c r="G282" s="3">
        <f>G281+(B282-B281)*((G283-G281)/(B283-B281))</f>
        <v>0.38400000000000001</v>
      </c>
      <c r="H282" s="35">
        <f t="shared" si="13"/>
        <v>3.6836263057505E+16</v>
      </c>
      <c r="I282">
        <f t="shared" si="15"/>
        <v>2.7182286308845891E+17</v>
      </c>
      <c r="L282" t="s">
        <v>2494</v>
      </c>
      <c r="M282">
        <v>0.14399999999999999</v>
      </c>
      <c r="N282" t="s">
        <v>2497</v>
      </c>
      <c r="O282">
        <f>M282/(10^6)</f>
        <v>1.4399999999999999E-7</v>
      </c>
      <c r="P282" t="s">
        <v>2496</v>
      </c>
      <c r="Q282">
        <f>O282*10^3</f>
        <v>1.44E-4</v>
      </c>
      <c r="R282" t="s">
        <v>2498</v>
      </c>
      <c r="AC282" s="40"/>
    </row>
    <row r="283" spans="2:29" x14ac:dyDescent="0.35">
      <c r="B283" s="39">
        <v>660</v>
      </c>
      <c r="C283" s="35">
        <f t="shared" si="12"/>
        <v>4.1459222593585206E-2</v>
      </c>
      <c r="D283">
        <f t="shared" si="14"/>
        <v>6.6000000000000003E-7</v>
      </c>
      <c r="E283" s="35">
        <f t="shared" si="17"/>
        <v>3.0070091999393943E-19</v>
      </c>
      <c r="F283" s="35">
        <f t="shared" si="16"/>
        <v>1.3787527685123414E+17</v>
      </c>
      <c r="G283" s="3">
        <f>C119/100</f>
        <v>0.4</v>
      </c>
      <c r="H283" s="35">
        <f t="shared" si="13"/>
        <v>5.5150110740493664E+16</v>
      </c>
      <c r="I283">
        <f t="shared" si="15"/>
        <v>1.8397274759599731E+17</v>
      </c>
      <c r="L283" t="s">
        <v>2495</v>
      </c>
      <c r="M283">
        <v>34.078000000000003</v>
      </c>
      <c r="N283" t="s">
        <v>2497</v>
      </c>
      <c r="O283">
        <f>M283/(10^6)</f>
        <v>3.4078000000000001E-5</v>
      </c>
      <c r="P283" t="s">
        <v>2496</v>
      </c>
      <c r="Q283">
        <f>O283*10^3</f>
        <v>3.4078000000000004E-2</v>
      </c>
      <c r="R283" t="s">
        <v>2498</v>
      </c>
      <c r="AC283" s="40"/>
    </row>
    <row r="284" spans="2:29" x14ac:dyDescent="0.35">
      <c r="B284" s="39">
        <v>665</v>
      </c>
      <c r="C284" s="35">
        <f t="shared" si="12"/>
        <v>2.0729611296792603E-2</v>
      </c>
      <c r="D284">
        <f t="shared" si="14"/>
        <v>6.6500000000000009E-7</v>
      </c>
      <c r="E284" s="35">
        <f t="shared" si="17"/>
        <v>2.9844001082105267E-19</v>
      </c>
      <c r="F284" s="35">
        <f t="shared" si="16"/>
        <v>6.9459893262174776E+16</v>
      </c>
      <c r="G284" s="3">
        <f>G283+(B284-B283)*((G285-G283)/(B285-B283))</f>
        <v>0.46500000000000002</v>
      </c>
      <c r="H284" s="35">
        <f t="shared" si="13"/>
        <v>3.2298850366911272E+16</v>
      </c>
      <c r="I284">
        <f t="shared" si="15"/>
        <v>2.1862240276851232E+17</v>
      </c>
      <c r="L284" t="s">
        <v>199</v>
      </c>
      <c r="M284">
        <v>39.5</v>
      </c>
      <c r="N284">
        <v>39.5</v>
      </c>
      <c r="AC284" s="40"/>
    </row>
    <row r="285" spans="2:29" x14ac:dyDescent="0.35">
      <c r="B285" s="39">
        <v>670</v>
      </c>
      <c r="C285" s="35">
        <f t="shared" si="12"/>
        <v>1.6583689037434082E-2</v>
      </c>
      <c r="D285">
        <f t="shared" si="14"/>
        <v>6.7000000000000004E-7</v>
      </c>
      <c r="E285" s="35">
        <f t="shared" si="17"/>
        <v>2.9621284656119404E-19</v>
      </c>
      <c r="F285" s="35">
        <f t="shared" si="16"/>
        <v>5.5985718478985984E+16</v>
      </c>
      <c r="G285" s="3">
        <f>C120/100</f>
        <v>0.53</v>
      </c>
      <c r="H285" s="35">
        <f t="shared" si="13"/>
        <v>2.9672430793862572E+16</v>
      </c>
      <c r="I285">
        <f t="shared" si="15"/>
        <v>1.5492820290193459E+17</v>
      </c>
      <c r="L285" t="s">
        <v>2499</v>
      </c>
      <c r="M285">
        <f>Q282*M284+Q283</f>
        <v>3.9766000000000003E-2</v>
      </c>
      <c r="N285" t="s">
        <v>2507</v>
      </c>
      <c r="AC285" s="40"/>
    </row>
    <row r="286" spans="2:29" x14ac:dyDescent="0.35">
      <c r="B286" s="39">
        <v>680</v>
      </c>
      <c r="C286" s="35">
        <f t="shared" si="12"/>
        <v>1.6583689037434082E-2</v>
      </c>
      <c r="D286">
        <f t="shared" si="14"/>
        <v>6.8000000000000005E-7</v>
      </c>
      <c r="E286" s="35">
        <f t="shared" ref="E286:E304" si="18">$J$172/D286</f>
        <v>2.9185677528823535E-19</v>
      </c>
      <c r="F286" s="35">
        <f t="shared" si="16"/>
        <v>5.6821326217478312E+16</v>
      </c>
      <c r="G286" s="3">
        <f>C121/100</f>
        <v>0.60199999999999998</v>
      </c>
      <c r="H286" s="35">
        <f t="shared" si="13"/>
        <v>3.4206438382921944E+16</v>
      </c>
      <c r="I286">
        <f t="shared" si="15"/>
        <v>3.1939434588392256E+17</v>
      </c>
      <c r="AC286" s="40"/>
    </row>
    <row r="287" spans="2:29" x14ac:dyDescent="0.35">
      <c r="B287" s="39">
        <v>685</v>
      </c>
      <c r="C287" s="35">
        <f t="shared" ref="C287:C303" si="19">C196*$G$219</f>
        <v>3.7313300334226682E-2</v>
      </c>
      <c r="D287">
        <f t="shared" si="14"/>
        <v>6.8500000000000001E-7</v>
      </c>
      <c r="E287" s="35">
        <f t="shared" si="18"/>
        <v>2.8972643386277377E-19</v>
      </c>
      <c r="F287" s="35">
        <f t="shared" si="16"/>
        <v>1.2878804269513005E+17</v>
      </c>
      <c r="G287" s="3">
        <f>G286+(B287-B286)*((C122/100-G286)/(B122-B286))</f>
        <v>0.52600000000000002</v>
      </c>
      <c r="H287" s="35">
        <f t="shared" ref="H287:H304" si="20">G287*F287</f>
        <v>6.7742510457638408E+16</v>
      </c>
      <c r="I287">
        <f t="shared" si="15"/>
        <v>2.548723721014009E+17</v>
      </c>
      <c r="AC287" s="40"/>
    </row>
    <row r="288" spans="2:29" x14ac:dyDescent="0.35">
      <c r="B288" s="39">
        <v>688</v>
      </c>
      <c r="C288" s="35">
        <f t="shared" si="19"/>
        <v>2.0729611296792603E-2</v>
      </c>
      <c r="D288">
        <f t="shared" ref="D288:D304" si="21">B288*10^-9</f>
        <v>6.8800000000000002E-7</v>
      </c>
      <c r="E288" s="35">
        <f t="shared" si="18"/>
        <v>2.8846309185465123E-19</v>
      </c>
      <c r="F288" s="35">
        <f t="shared" si="16"/>
        <v>7.1862265510340208E+16</v>
      </c>
      <c r="G288" s="3">
        <f>G286+(B288-B286)*((C122/100-G286)/(B122-B286))</f>
        <v>0.48039999999999999</v>
      </c>
      <c r="H288" s="35">
        <f t="shared" si="20"/>
        <v>3.4522632351167436E+16</v>
      </c>
      <c r="I288">
        <f t="shared" ref="I288:I304" si="22">(H288+H287)/2*(B288-B287)</f>
        <v>1.5339771421320877E+17</v>
      </c>
      <c r="AC288" s="40"/>
    </row>
    <row r="289" spans="2:29" x14ac:dyDescent="0.35">
      <c r="B289" s="39">
        <v>691</v>
      </c>
      <c r="C289" s="35">
        <f t="shared" si="19"/>
        <v>2.9021455815509641E-2</v>
      </c>
      <c r="D289">
        <f t="shared" si="21"/>
        <v>6.9100000000000003E-7</v>
      </c>
      <c r="E289" s="35">
        <f t="shared" si="18"/>
        <v>2.8721071953111435E-19</v>
      </c>
      <c r="F289" s="35">
        <f t="shared" ref="F289:F304" si="23">C289/E289</f>
        <v>1.0104586577718477E+17</v>
      </c>
      <c r="G289" s="3">
        <f>C122/100+(B289-B122)*((G291-C122/100)/(B291-B122))</f>
        <v>0.41949999999999998</v>
      </c>
      <c r="H289" s="35">
        <f t="shared" si="20"/>
        <v>4.2388740693529008E+16</v>
      </c>
      <c r="I289">
        <f t="shared" si="22"/>
        <v>1.1536705956704467E+17</v>
      </c>
      <c r="AC289" s="40"/>
    </row>
    <row r="290" spans="2:29" x14ac:dyDescent="0.35">
      <c r="B290" s="39">
        <v>695</v>
      </c>
      <c r="C290" s="35">
        <f t="shared" si="19"/>
        <v>4.1459222593585206E-3</v>
      </c>
      <c r="D290">
        <f t="shared" si="21"/>
        <v>6.9500000000000002E-7</v>
      </c>
      <c r="E290" s="35">
        <f t="shared" si="18"/>
        <v>2.8555770819568351E-19</v>
      </c>
      <c r="F290" s="35">
        <f t="shared" si="23"/>
        <v>1.45186844563042E+16</v>
      </c>
      <c r="G290" s="3">
        <f>C122/100+(B290-B122)*((G291-C122/100)/(B291-B122))</f>
        <v>0.29749999999999999</v>
      </c>
      <c r="H290" s="35">
        <f t="shared" si="20"/>
        <v>4319308625750499.5</v>
      </c>
      <c r="I290">
        <f t="shared" si="22"/>
        <v>9.3416098638559008E+16</v>
      </c>
      <c r="AC290" s="40"/>
    </row>
    <row r="291" spans="2:29" x14ac:dyDescent="0.35">
      <c r="B291" s="39">
        <v>700</v>
      </c>
      <c r="C291" s="35">
        <f t="shared" si="19"/>
        <v>1.6583689037434082E-2</v>
      </c>
      <c r="D291">
        <f t="shared" si="21"/>
        <v>7.0000000000000007E-7</v>
      </c>
      <c r="E291" s="35">
        <f t="shared" si="18"/>
        <v>2.8351801028000001E-19</v>
      </c>
      <c r="F291" s="35">
        <f t="shared" si="23"/>
        <v>5.8492541694462976E+16</v>
      </c>
      <c r="G291" s="3">
        <f>C123/100</f>
        <v>0.14499999999999999</v>
      </c>
      <c r="H291" s="35">
        <f t="shared" si="20"/>
        <v>8481418545697131</v>
      </c>
      <c r="I291">
        <f t="shared" si="22"/>
        <v>3.2001817928619076E+16</v>
      </c>
      <c r="AC291" s="40"/>
    </row>
    <row r="292" spans="2:29" x14ac:dyDescent="0.35">
      <c r="B292" s="39">
        <v>705</v>
      </c>
      <c r="C292" s="35">
        <f t="shared" si="19"/>
        <v>0.12437766778075561</v>
      </c>
      <c r="D292">
        <f t="shared" si="21"/>
        <v>7.0500000000000003E-7</v>
      </c>
      <c r="E292" s="35">
        <f t="shared" si="18"/>
        <v>2.8150724424964545E-19</v>
      </c>
      <c r="F292" s="35">
        <f t="shared" si="23"/>
        <v>4.4182759172781843E+17</v>
      </c>
      <c r="G292" s="3">
        <f>G291+(B292-B291)*((G293-G291)/(B293-B291))</f>
        <v>9.9999999999999992E-2</v>
      </c>
      <c r="H292" s="35">
        <f t="shared" si="20"/>
        <v>4.418275917278184E+16</v>
      </c>
      <c r="I292">
        <f t="shared" si="22"/>
        <v>1.3166044429619742E+17</v>
      </c>
      <c r="AC292" s="40"/>
    </row>
    <row r="293" spans="2:29" x14ac:dyDescent="0.35">
      <c r="B293" s="39">
        <v>710</v>
      </c>
      <c r="C293" s="35">
        <f t="shared" si="19"/>
        <v>8.2918445187170411E-2</v>
      </c>
      <c r="D293">
        <f t="shared" si="21"/>
        <v>7.1000000000000008E-7</v>
      </c>
      <c r="E293" s="35">
        <f t="shared" si="18"/>
        <v>2.7952479886760568E-19</v>
      </c>
      <c r="F293" s="35">
        <f t="shared" si="23"/>
        <v>2.9664074716477645E+17</v>
      </c>
      <c r="G293" s="3">
        <f>C124/100</f>
        <v>5.5E-2</v>
      </c>
      <c r="H293" s="35">
        <f t="shared" si="20"/>
        <v>1.6315241094062704E+16</v>
      </c>
      <c r="I293">
        <f t="shared" si="22"/>
        <v>1.5124500066711136E+17</v>
      </c>
      <c r="AC293" s="40"/>
    </row>
    <row r="294" spans="2:29" x14ac:dyDescent="0.35">
      <c r="B294" s="39">
        <v>714</v>
      </c>
      <c r="C294" s="35">
        <f t="shared" si="19"/>
        <v>0</v>
      </c>
      <c r="D294">
        <f t="shared" si="21"/>
        <v>7.1400000000000007E-7</v>
      </c>
      <c r="E294" s="35">
        <f t="shared" si="18"/>
        <v>2.7795883360784318E-19</v>
      </c>
      <c r="F294" s="35">
        <f t="shared" si="23"/>
        <v>0</v>
      </c>
      <c r="G294" s="3">
        <f>G293+(B294-B293)*((G295-G293)/(B295-B293))</f>
        <v>3.9800000000000002E-2</v>
      </c>
      <c r="H294" s="35">
        <f t="shared" si="20"/>
        <v>0</v>
      </c>
      <c r="I294">
        <f t="shared" si="22"/>
        <v>3.2630482188125408E+16</v>
      </c>
      <c r="AC294" s="40"/>
    </row>
    <row r="295" spans="2:29" x14ac:dyDescent="0.35">
      <c r="B295" s="39">
        <v>720</v>
      </c>
      <c r="C295" s="35">
        <f t="shared" si="19"/>
        <v>0</v>
      </c>
      <c r="D295">
        <f t="shared" si="21"/>
        <v>7.2000000000000009E-7</v>
      </c>
      <c r="E295" s="35">
        <f t="shared" si="18"/>
        <v>2.7564250999444445E-19</v>
      </c>
      <c r="F295" s="35">
        <f t="shared" si="23"/>
        <v>0</v>
      </c>
      <c r="G295" s="3">
        <f>C125/100</f>
        <v>1.7000000000000001E-2</v>
      </c>
      <c r="H295" s="35">
        <f t="shared" si="20"/>
        <v>0</v>
      </c>
      <c r="I295">
        <f t="shared" si="22"/>
        <v>0</v>
      </c>
      <c r="AC295" s="40"/>
    </row>
    <row r="296" spans="2:29" x14ac:dyDescent="0.35">
      <c r="B296" s="39">
        <v>730</v>
      </c>
      <c r="C296" s="35">
        <f t="shared" si="19"/>
        <v>0</v>
      </c>
      <c r="D296">
        <f t="shared" si="21"/>
        <v>7.3E-7</v>
      </c>
      <c r="E296" s="35">
        <f t="shared" si="18"/>
        <v>2.7186658520000004E-19</v>
      </c>
      <c r="F296" s="35">
        <f t="shared" si="23"/>
        <v>0</v>
      </c>
      <c r="G296" s="3">
        <f>C126/100</f>
        <v>0</v>
      </c>
      <c r="H296" s="35">
        <f t="shared" si="20"/>
        <v>0</v>
      </c>
      <c r="I296">
        <f t="shared" si="22"/>
        <v>0</v>
      </c>
      <c r="AC296" s="40"/>
    </row>
    <row r="297" spans="2:29" x14ac:dyDescent="0.35">
      <c r="B297" s="39">
        <v>735</v>
      </c>
      <c r="C297" s="35">
        <f t="shared" si="19"/>
        <v>4.1459222593585206E-3</v>
      </c>
      <c r="D297">
        <f t="shared" si="21"/>
        <v>7.3500000000000006E-7</v>
      </c>
      <c r="E297" s="35">
        <f t="shared" si="18"/>
        <v>2.7001715264761907E-19</v>
      </c>
      <c r="F297" s="35">
        <f t="shared" si="23"/>
        <v>1.535429219479653E+16</v>
      </c>
      <c r="G297" s="3">
        <f>G296+(B297-B296)*((G298-G296)/(B298-B296))</f>
        <v>0</v>
      </c>
      <c r="H297" s="35">
        <f t="shared" si="20"/>
        <v>0</v>
      </c>
      <c r="I297">
        <f t="shared" si="22"/>
        <v>0</v>
      </c>
      <c r="AC297" s="40"/>
    </row>
    <row r="298" spans="2:29" x14ac:dyDescent="0.35">
      <c r="B298" s="39">
        <v>740</v>
      </c>
      <c r="C298" s="35">
        <f t="shared" si="19"/>
        <v>0</v>
      </c>
      <c r="D298">
        <f t="shared" si="21"/>
        <v>7.4000000000000001E-7</v>
      </c>
      <c r="E298" s="35">
        <f t="shared" si="18"/>
        <v>2.6819271242702705E-19</v>
      </c>
      <c r="F298" s="35">
        <f t="shared" si="23"/>
        <v>0</v>
      </c>
      <c r="G298" s="3">
        <f>C127/100</f>
        <v>0</v>
      </c>
      <c r="H298" s="35">
        <f t="shared" si="20"/>
        <v>0</v>
      </c>
      <c r="I298">
        <f t="shared" si="22"/>
        <v>0</v>
      </c>
      <c r="AC298" s="40"/>
    </row>
    <row r="299" spans="2:29" x14ac:dyDescent="0.35">
      <c r="B299" s="39">
        <v>748</v>
      </c>
      <c r="C299" s="35">
        <f t="shared" si="19"/>
        <v>8.2918445187170411E-3</v>
      </c>
      <c r="D299">
        <f t="shared" si="21"/>
        <v>7.4800000000000008E-7</v>
      </c>
      <c r="E299" s="35">
        <f t="shared" si="18"/>
        <v>2.6532434117112299E-19</v>
      </c>
      <c r="F299" s="35">
        <f t="shared" si="23"/>
        <v>3.1251729419613076E+16</v>
      </c>
      <c r="G299" s="3">
        <f>G298+(B299-B298)*((G300-G298)/(B300-B298))</f>
        <v>0</v>
      </c>
      <c r="H299" s="35">
        <f t="shared" si="20"/>
        <v>0</v>
      </c>
      <c r="I299">
        <f t="shared" si="22"/>
        <v>0</v>
      </c>
      <c r="AC299" s="40"/>
    </row>
    <row r="300" spans="2:29" x14ac:dyDescent="0.35">
      <c r="B300" s="39">
        <v>755</v>
      </c>
      <c r="C300" s="35">
        <f t="shared" si="19"/>
        <v>0</v>
      </c>
      <c r="D300">
        <f t="shared" si="21"/>
        <v>7.5500000000000008E-7</v>
      </c>
      <c r="E300" s="35">
        <f t="shared" si="18"/>
        <v>2.62864380392053E-19</v>
      </c>
      <c r="F300" s="35">
        <f t="shared" si="23"/>
        <v>0</v>
      </c>
      <c r="G300" s="3">
        <v>0</v>
      </c>
      <c r="H300" s="35">
        <f t="shared" si="20"/>
        <v>0</v>
      </c>
      <c r="I300">
        <f>(H300+H299)/2*(B300-B299)</f>
        <v>0</v>
      </c>
      <c r="AC300" s="40"/>
    </row>
    <row r="301" spans="2:29" x14ac:dyDescent="0.35">
      <c r="B301" s="39">
        <v>760</v>
      </c>
      <c r="C301" s="35">
        <f t="shared" si="19"/>
        <v>2.0729611296792603E-2</v>
      </c>
      <c r="D301">
        <f t="shared" si="21"/>
        <v>7.6000000000000003E-7</v>
      </c>
      <c r="E301" s="35">
        <f t="shared" si="18"/>
        <v>2.6113500946842108E-19</v>
      </c>
      <c r="F301" s="35">
        <f t="shared" si="23"/>
        <v>7.9382735156771168E+16</v>
      </c>
      <c r="G301" s="3">
        <v>0</v>
      </c>
      <c r="H301" s="35">
        <f t="shared" si="20"/>
        <v>0</v>
      </c>
      <c r="I301">
        <f t="shared" si="22"/>
        <v>0</v>
      </c>
      <c r="AC301" s="40"/>
    </row>
    <row r="302" spans="2:29" x14ac:dyDescent="0.35">
      <c r="B302" s="39">
        <v>765</v>
      </c>
      <c r="C302" s="35">
        <f t="shared" si="19"/>
        <v>0</v>
      </c>
      <c r="D302">
        <f t="shared" si="21"/>
        <v>7.6500000000000009E-7</v>
      </c>
      <c r="E302" s="35">
        <f t="shared" si="18"/>
        <v>2.594282447006536E-19</v>
      </c>
      <c r="F302" s="35">
        <f t="shared" si="23"/>
        <v>0</v>
      </c>
      <c r="G302" s="3">
        <v>0</v>
      </c>
      <c r="H302" s="35">
        <f t="shared" si="20"/>
        <v>0</v>
      </c>
      <c r="I302">
        <f t="shared" si="22"/>
        <v>0</v>
      </c>
      <c r="AC302" s="40"/>
    </row>
    <row r="303" spans="2:29" x14ac:dyDescent="0.35">
      <c r="B303" s="39">
        <v>770</v>
      </c>
      <c r="C303" s="35">
        <f t="shared" si="19"/>
        <v>4.1459222593585206E-3</v>
      </c>
      <c r="D303">
        <f t="shared" si="21"/>
        <v>7.7000000000000004E-7</v>
      </c>
      <c r="E303" s="35">
        <f t="shared" si="18"/>
        <v>2.5774364570909094E-19</v>
      </c>
      <c r="F303" s="35">
        <f t="shared" si="23"/>
        <v>1.6085448965977316E+16</v>
      </c>
      <c r="G303" s="3">
        <v>0</v>
      </c>
      <c r="H303" s="35">
        <f t="shared" si="20"/>
        <v>0</v>
      </c>
      <c r="I303">
        <f t="shared" si="22"/>
        <v>0</v>
      </c>
      <c r="AC303" s="40"/>
    </row>
    <row r="304" spans="2:29" x14ac:dyDescent="0.35">
      <c r="B304" s="39">
        <v>780</v>
      </c>
      <c r="C304" s="35">
        <f>C213*$G$219</f>
        <v>0</v>
      </c>
      <c r="D304">
        <f t="shared" si="21"/>
        <v>7.8000000000000005E-7</v>
      </c>
      <c r="E304" s="35">
        <f t="shared" si="18"/>
        <v>2.5443923999487182E-19</v>
      </c>
      <c r="F304" s="35">
        <f t="shared" si="23"/>
        <v>0</v>
      </c>
      <c r="G304" s="3">
        <v>0</v>
      </c>
      <c r="H304" s="35">
        <f t="shared" si="20"/>
        <v>0</v>
      </c>
      <c r="I304">
        <f t="shared" si="22"/>
        <v>0</v>
      </c>
      <c r="M304" t="s">
        <v>368</v>
      </c>
      <c r="AC304" s="40"/>
    </row>
    <row r="305" spans="2:29" x14ac:dyDescent="0.35">
      <c r="B305" s="39"/>
      <c r="G305" t="s">
        <v>369</v>
      </c>
      <c r="H305" t="s">
        <v>134</v>
      </c>
      <c r="I305">
        <f>SUM(I222:I304)</f>
        <v>1.6835066873388333E+19</v>
      </c>
      <c r="J305" t="s">
        <v>356</v>
      </c>
      <c r="M305">
        <v>130</v>
      </c>
      <c r="N305" t="s">
        <v>326</v>
      </c>
      <c r="O305" t="s">
        <v>372</v>
      </c>
      <c r="AC305" s="40"/>
    </row>
    <row r="306" spans="2:29" x14ac:dyDescent="0.35">
      <c r="B306" s="39"/>
      <c r="E306" t="s">
        <v>370</v>
      </c>
      <c r="I306">
        <f>I305/J173</f>
        <v>2.7955939676832171E-5</v>
      </c>
      <c r="J306" t="s">
        <v>357</v>
      </c>
      <c r="M306">
        <f>M305/1000</f>
        <v>0.13</v>
      </c>
      <c r="N306" t="s">
        <v>329</v>
      </c>
      <c r="AC306" s="40"/>
    </row>
    <row r="307" spans="2:29" x14ac:dyDescent="0.35">
      <c r="B307" s="39"/>
      <c r="I307">
        <f>I306*10^6</f>
        <v>27.95593967683217</v>
      </c>
      <c r="J307" t="s">
        <v>358</v>
      </c>
      <c r="M307">
        <f>M306*60*60</f>
        <v>468.00000000000006</v>
      </c>
      <c r="N307" t="s">
        <v>330</v>
      </c>
      <c r="AC307" s="40"/>
    </row>
    <row r="308" spans="2:29" x14ac:dyDescent="0.35">
      <c r="B308" s="39"/>
      <c r="I308">
        <f>I307/1000</f>
        <v>2.7955939676832169E-2</v>
      </c>
      <c r="J308" t="s">
        <v>2492</v>
      </c>
      <c r="M308">
        <f>M285</f>
        <v>3.9766000000000003E-2</v>
      </c>
      <c r="N308" t="s">
        <v>331</v>
      </c>
      <c r="O308" t="s">
        <v>328</v>
      </c>
      <c r="AC308" s="40"/>
    </row>
    <row r="309" spans="2:29" x14ac:dyDescent="0.35">
      <c r="B309" s="39"/>
      <c r="I309">
        <f>I308*60^2</f>
        <v>100.64138283659581</v>
      </c>
      <c r="J309" t="s">
        <v>2493</v>
      </c>
      <c r="M309">
        <f>M307*M308</f>
        <v>18.610488000000004</v>
      </c>
      <c r="N309" t="s">
        <v>332</v>
      </c>
      <c r="AC309" s="40"/>
    </row>
    <row r="310" spans="2:29" x14ac:dyDescent="0.35">
      <c r="B310" s="39"/>
      <c r="I310">
        <f>M285</f>
        <v>3.9766000000000003E-2</v>
      </c>
      <c r="J310" t="s">
        <v>331</v>
      </c>
      <c r="K310" t="s">
        <v>328</v>
      </c>
      <c r="AC310" s="40"/>
    </row>
    <row r="311" spans="2:29" x14ac:dyDescent="0.35">
      <c r="B311" s="39"/>
      <c r="I311" s="4">
        <f>I310*I309</f>
        <v>4.002105229880069</v>
      </c>
      <c r="J311" s="4" t="s">
        <v>332</v>
      </c>
      <c r="L311" t="s">
        <v>2491</v>
      </c>
      <c r="AC311" s="40"/>
    </row>
    <row r="312" spans="2:29" ht="15" thickBot="1" x14ac:dyDescent="0.4">
      <c r="B312" s="41"/>
      <c r="C312" s="2"/>
      <c r="D312" s="2"/>
      <c r="E312" s="2"/>
      <c r="F312" s="2"/>
      <c r="G312" s="2"/>
      <c r="H312" s="2"/>
      <c r="I312" s="45">
        <f>I311/M309</f>
        <v>0.21504568982178587</v>
      </c>
      <c r="J312" s="12" t="s">
        <v>374</v>
      </c>
      <c r="K312" s="2"/>
      <c r="L312" s="2"/>
      <c r="M312" s="2"/>
      <c r="N312" s="2"/>
      <c r="O312" s="2"/>
      <c r="P312" s="2"/>
      <c r="Q312" s="2"/>
      <c r="R312" s="2"/>
      <c r="S312" s="2"/>
      <c r="T312" s="2"/>
      <c r="U312" s="2"/>
      <c r="V312" s="2"/>
      <c r="W312" s="2"/>
      <c r="X312" s="2"/>
      <c r="Y312" s="2"/>
      <c r="Z312" s="2"/>
      <c r="AA312" s="2"/>
      <c r="AB312" s="2"/>
      <c r="AC312" s="42"/>
    </row>
    <row r="314" spans="2:29" ht="15" thickBot="1" x14ac:dyDescent="0.4"/>
    <row r="315" spans="2:29" ht="21" x14ac:dyDescent="0.5">
      <c r="B315" s="43" t="s">
        <v>375</v>
      </c>
      <c r="C315" s="37"/>
      <c r="D315" s="37"/>
      <c r="E315" s="37"/>
      <c r="F315" s="37"/>
      <c r="G315" s="37"/>
      <c r="H315" s="37"/>
      <c r="I315" s="37"/>
      <c r="J315" s="38"/>
      <c r="L315" s="63" t="s">
        <v>2504</v>
      </c>
      <c r="O315" t="s">
        <v>191</v>
      </c>
    </row>
    <row r="316" spans="2:29" x14ac:dyDescent="0.35">
      <c r="B316" s="39"/>
      <c r="C316">
        <v>1</v>
      </c>
      <c r="D316">
        <v>0</v>
      </c>
      <c r="J316" s="40"/>
      <c r="L316">
        <v>8</v>
      </c>
      <c r="M316" t="s">
        <v>326</v>
      </c>
      <c r="O316" t="s">
        <v>2510</v>
      </c>
    </row>
    <row r="317" spans="2:29" x14ac:dyDescent="0.35">
      <c r="B317" s="39"/>
      <c r="C317" s="64" t="s">
        <v>190</v>
      </c>
      <c r="E317" t="s">
        <v>195</v>
      </c>
      <c r="J317" s="40"/>
      <c r="L317">
        <f>L316/10^3</f>
        <v>8.0000000000000002E-3</v>
      </c>
      <c r="M317" t="s">
        <v>329</v>
      </c>
    </row>
    <row r="318" spans="2:29" x14ac:dyDescent="0.35">
      <c r="B318" s="39"/>
      <c r="C318" s="64" t="s">
        <v>193</v>
      </c>
      <c r="D318" s="64" t="s">
        <v>194</v>
      </c>
      <c r="E318" t="s">
        <v>196</v>
      </c>
      <c r="H318" t="s">
        <v>197</v>
      </c>
      <c r="J318" s="40"/>
      <c r="L318">
        <f>M285</f>
        <v>3.9766000000000003E-2</v>
      </c>
      <c r="M318" t="str">
        <f>N285</f>
        <v>m^2/gDWplant</v>
      </c>
    </row>
    <row r="319" spans="2:29" x14ac:dyDescent="0.35">
      <c r="B319" s="39" t="s">
        <v>153</v>
      </c>
      <c r="C319">
        <v>0.25984126984126982</v>
      </c>
      <c r="D319">
        <f>D23</f>
        <v>0.51121828475571396</v>
      </c>
      <c r="E319">
        <f>C319-D319</f>
        <v>-0.25137701491444414</v>
      </c>
      <c r="F319" t="s">
        <v>199</v>
      </c>
      <c r="G319" t="s">
        <v>201</v>
      </c>
      <c r="H319">
        <f>D319</f>
        <v>0.51121828475571396</v>
      </c>
      <c r="J319" s="40"/>
      <c r="L319">
        <f>L318*L317</f>
        <v>3.1812800000000004E-4</v>
      </c>
      <c r="M319" t="s">
        <v>2506</v>
      </c>
    </row>
    <row r="320" spans="2:29" x14ac:dyDescent="0.35">
      <c r="B320" s="39" t="s">
        <v>125</v>
      </c>
      <c r="C320">
        <v>0.23873015873015876</v>
      </c>
      <c r="D320">
        <f>D24</f>
        <v>0.26735164604738942</v>
      </c>
      <c r="E320">
        <f>C320-D320</f>
        <v>-2.8621487317230659E-2</v>
      </c>
      <c r="F320" t="s">
        <v>199</v>
      </c>
      <c r="G320" t="s">
        <v>201</v>
      </c>
      <c r="H320">
        <f t="shared" ref="H320:H322" si="24">D320</f>
        <v>0.26735164604738942</v>
      </c>
      <c r="J320" s="40"/>
      <c r="L320">
        <f>L319*60^2</f>
        <v>1.1452608000000002</v>
      </c>
      <c r="M320" t="s">
        <v>2505</v>
      </c>
    </row>
    <row r="321" spans="2:15" x14ac:dyDescent="0.35">
      <c r="B321" s="39" t="s">
        <v>152</v>
      </c>
      <c r="C321">
        <v>0.20301587301587304</v>
      </c>
      <c r="D321">
        <v>0</v>
      </c>
      <c r="E321">
        <f>C321-D321</f>
        <v>0.20301587301587304</v>
      </c>
      <c r="F321" t="s">
        <v>199</v>
      </c>
      <c r="G321" t="s">
        <v>201</v>
      </c>
      <c r="H321">
        <f t="shared" si="24"/>
        <v>0</v>
      </c>
      <c r="J321" s="40"/>
      <c r="L321" t="s">
        <v>2509</v>
      </c>
    </row>
    <row r="322" spans="2:15" x14ac:dyDescent="0.35">
      <c r="B322" s="39" t="s">
        <v>124</v>
      </c>
      <c r="C322">
        <v>0.29841269841269846</v>
      </c>
      <c r="D322">
        <f>D25</f>
        <v>0.22143006919689662</v>
      </c>
      <c r="E322">
        <f>C322-D322</f>
        <v>7.6982629215801845E-2</v>
      </c>
      <c r="F322" t="s">
        <v>199</v>
      </c>
      <c r="G322" t="s">
        <v>201</v>
      </c>
      <c r="H322">
        <f t="shared" si="24"/>
        <v>0.22143006919689662</v>
      </c>
      <c r="J322" s="40"/>
    </row>
    <row r="323" spans="2:15" ht="18.5" x14ac:dyDescent="0.45">
      <c r="B323" s="39"/>
      <c r="D323" t="s">
        <v>198</v>
      </c>
      <c r="E323">
        <f>SUM(E319:E322)</f>
        <v>1.1102230246251565E-16</v>
      </c>
      <c r="F323" t="s">
        <v>199</v>
      </c>
      <c r="G323" t="s">
        <v>201</v>
      </c>
      <c r="H323">
        <f>SUM(H319:H322)</f>
        <v>1</v>
      </c>
      <c r="I323" s="15" t="s">
        <v>200</v>
      </c>
      <c r="J323" s="46">
        <v>1</v>
      </c>
      <c r="L323" s="67" t="s">
        <v>2508</v>
      </c>
      <c r="O323" t="s">
        <v>191</v>
      </c>
    </row>
    <row r="324" spans="2:15" x14ac:dyDescent="0.35">
      <c r="B324" s="39"/>
      <c r="J324" s="40" t="s">
        <v>2482</v>
      </c>
      <c r="L324">
        <v>2.95</v>
      </c>
      <c r="M324" t="s">
        <v>329</v>
      </c>
      <c r="O324" t="s">
        <v>5280</v>
      </c>
    </row>
    <row r="325" spans="2:15" x14ac:dyDescent="0.35">
      <c r="B325" s="39"/>
      <c r="J325" s="40"/>
      <c r="L325">
        <f>L324*60^2</f>
        <v>10620</v>
      </c>
      <c r="M325" t="s">
        <v>330</v>
      </c>
      <c r="O325" t="s">
        <v>2511</v>
      </c>
    </row>
    <row r="326" spans="2:15" x14ac:dyDescent="0.35">
      <c r="B326" s="39"/>
      <c r="E326" t="s">
        <v>2483</v>
      </c>
      <c r="F326" s="65" t="s">
        <v>2488</v>
      </c>
      <c r="H326" t="s">
        <v>2489</v>
      </c>
      <c r="I326" t="s">
        <v>2490</v>
      </c>
      <c r="J326" s="40"/>
      <c r="L326">
        <f>L318</f>
        <v>3.9766000000000003E-2</v>
      </c>
      <c r="M326" t="str">
        <f>M318</f>
        <v>m^2/gDWplant</v>
      </c>
    </row>
    <row r="327" spans="2:15" x14ac:dyDescent="0.35">
      <c r="B327" s="39"/>
      <c r="E327" t="s">
        <v>2484</v>
      </c>
      <c r="F327">
        <v>163.69999999999999</v>
      </c>
      <c r="G327">
        <f>F327/$F$331</f>
        <v>0.34132610508757294</v>
      </c>
      <c r="H327">
        <f>G327</f>
        <v>0.34132610508757294</v>
      </c>
      <c r="I327">
        <f>H327/$H$331</f>
        <v>0.25984126984126982</v>
      </c>
      <c r="J327" s="40"/>
      <c r="L327">
        <f>L325*L326</f>
        <v>422.31492000000003</v>
      </c>
      <c r="M327" t="s">
        <v>2505</v>
      </c>
    </row>
    <row r="328" spans="2:15" x14ac:dyDescent="0.35">
      <c r="B328" s="39"/>
      <c r="E328" t="s">
        <v>2485</v>
      </c>
      <c r="F328" t="s">
        <v>2324</v>
      </c>
      <c r="G328">
        <v>0</v>
      </c>
      <c r="H328">
        <f>(0.24/0.3)*G330</f>
        <v>0.31359466221851545</v>
      </c>
      <c r="I328">
        <f t="shared" ref="I328:I330" si="25">H328/$H$331</f>
        <v>0.23873015873015876</v>
      </c>
      <c r="J328" s="40"/>
      <c r="L328" t="s">
        <v>2509</v>
      </c>
    </row>
    <row r="329" spans="2:15" x14ac:dyDescent="0.35">
      <c r="B329" s="39"/>
      <c r="E329" t="s">
        <v>2487</v>
      </c>
      <c r="F329">
        <v>127.9</v>
      </c>
      <c r="G329">
        <f t="shared" ref="G329:G330" si="26">F329/$F$331</f>
        <v>0.26668056713928273</v>
      </c>
      <c r="H329">
        <f>G329</f>
        <v>0.26668056713928273</v>
      </c>
      <c r="I329">
        <f t="shared" si="25"/>
        <v>0.20301587301587304</v>
      </c>
      <c r="J329" s="40"/>
    </row>
    <row r="330" spans="2:15" x14ac:dyDescent="0.35">
      <c r="B330" s="39"/>
      <c r="E330" t="s">
        <v>2486</v>
      </c>
      <c r="F330">
        <v>188</v>
      </c>
      <c r="G330">
        <f t="shared" si="26"/>
        <v>0.39199332777314427</v>
      </c>
      <c r="H330">
        <f>G330</f>
        <v>0.39199332777314427</v>
      </c>
      <c r="I330">
        <f t="shared" si="25"/>
        <v>0.29841269841269846</v>
      </c>
      <c r="J330" s="40"/>
    </row>
    <row r="331" spans="2:15" x14ac:dyDescent="0.35">
      <c r="B331" s="39"/>
      <c r="F331">
        <f>SUM(F327:F330)</f>
        <v>479.6</v>
      </c>
      <c r="H331">
        <f>SUM(H327:H330)</f>
        <v>1.3135946622185153</v>
      </c>
      <c r="J331" s="40"/>
    </row>
    <row r="332" spans="2:15" x14ac:dyDescent="0.35">
      <c r="B332" s="39"/>
      <c r="J332" s="40"/>
    </row>
    <row r="333" spans="2:15" x14ac:dyDescent="0.35">
      <c r="B333" s="39"/>
      <c r="J333" s="40"/>
    </row>
    <row r="334" spans="2:15" x14ac:dyDescent="0.35">
      <c r="B334" s="39"/>
      <c r="J334" s="40"/>
    </row>
    <row r="335" spans="2:15" x14ac:dyDescent="0.35">
      <c r="B335" s="39"/>
      <c r="J335" s="40"/>
    </row>
    <row r="336" spans="2:15" x14ac:dyDescent="0.35">
      <c r="B336" s="39"/>
      <c r="J336" s="40"/>
    </row>
    <row r="337" spans="2:10" x14ac:dyDescent="0.35">
      <c r="B337" s="39"/>
      <c r="J337" s="40"/>
    </row>
    <row r="338" spans="2:10" x14ac:dyDescent="0.35">
      <c r="B338" s="39"/>
      <c r="J338" s="40"/>
    </row>
    <row r="339" spans="2:10" x14ac:dyDescent="0.35">
      <c r="B339" s="39"/>
      <c r="J339" s="40"/>
    </row>
    <row r="340" spans="2:10" x14ac:dyDescent="0.35">
      <c r="B340" s="39"/>
      <c r="J340" s="40"/>
    </row>
    <row r="341" spans="2:10" x14ac:dyDescent="0.35">
      <c r="B341" s="39"/>
      <c r="J341" s="40"/>
    </row>
    <row r="342" spans="2:10" x14ac:dyDescent="0.35">
      <c r="B342" s="39"/>
      <c r="J342" s="40"/>
    </row>
    <row r="343" spans="2:10" x14ac:dyDescent="0.35">
      <c r="B343" s="39"/>
      <c r="J343" s="40"/>
    </row>
    <row r="344" spans="2:10" ht="15" thickBot="1" x14ac:dyDescent="0.4">
      <c r="B344" s="41"/>
      <c r="C344" s="2"/>
      <c r="D344" s="2"/>
      <c r="E344" s="2"/>
      <c r="F344" s="2"/>
      <c r="G344" s="2"/>
      <c r="H344" s="2"/>
      <c r="I344" s="2"/>
      <c r="J344" s="42"/>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57"/>
  <sheetViews>
    <sheetView workbookViewId="0">
      <selection activeCell="A14" sqref="A14"/>
    </sheetView>
  </sheetViews>
  <sheetFormatPr defaultRowHeight="14.5" x14ac:dyDescent="0.35"/>
  <cols>
    <col min="1" max="1" width="49.1796875" style="56" customWidth="1"/>
  </cols>
  <sheetData>
    <row r="1" spans="1:7" x14ac:dyDescent="0.35">
      <c r="A1" s="4" t="s">
        <v>2192</v>
      </c>
      <c r="B1" s="4" t="s">
        <v>2193</v>
      </c>
      <c r="C1" s="4" t="s">
        <v>2194</v>
      </c>
      <c r="D1" s="4" t="s">
        <v>2195</v>
      </c>
      <c r="E1" s="4" t="s">
        <v>2196</v>
      </c>
      <c r="F1" s="4" t="s">
        <v>2198</v>
      </c>
      <c r="G1" s="4" t="s">
        <v>2197</v>
      </c>
    </row>
    <row r="2" spans="1:7" x14ac:dyDescent="0.35">
      <c r="A2" s="56" t="s">
        <v>2199</v>
      </c>
      <c r="B2" t="s">
        <v>2200</v>
      </c>
      <c r="C2" t="s">
        <v>2201</v>
      </c>
      <c r="D2">
        <v>1997</v>
      </c>
      <c r="E2">
        <v>9</v>
      </c>
      <c r="F2">
        <v>3</v>
      </c>
      <c r="G2" t="s">
        <v>2202</v>
      </c>
    </row>
    <row r="3" spans="1:7" x14ac:dyDescent="0.35">
      <c r="A3" s="56" t="s">
        <v>2203</v>
      </c>
      <c r="B3" t="s">
        <v>2204</v>
      </c>
      <c r="C3" t="s">
        <v>2205</v>
      </c>
      <c r="D3">
        <v>2000</v>
      </c>
      <c r="E3">
        <v>1465</v>
      </c>
      <c r="F3" s="61" t="s">
        <v>2207</v>
      </c>
      <c r="G3" t="s">
        <v>2206</v>
      </c>
    </row>
    <row r="4" spans="1:7" x14ac:dyDescent="0.35">
      <c r="A4" s="56" t="s">
        <v>2208</v>
      </c>
      <c r="B4" t="s">
        <v>2209</v>
      </c>
      <c r="C4" t="s">
        <v>2210</v>
      </c>
      <c r="D4">
        <v>1997</v>
      </c>
      <c r="E4">
        <v>48</v>
      </c>
      <c r="F4">
        <v>317</v>
      </c>
      <c r="G4" t="s">
        <v>2211</v>
      </c>
    </row>
    <row r="5" spans="1:7" x14ac:dyDescent="0.35">
      <c r="A5" s="56" t="s">
        <v>2212</v>
      </c>
      <c r="B5" t="s">
        <v>2213</v>
      </c>
      <c r="C5" t="s">
        <v>2214</v>
      </c>
      <c r="D5">
        <v>1998</v>
      </c>
      <c r="E5">
        <v>10</v>
      </c>
      <c r="F5">
        <v>1</v>
      </c>
      <c r="G5" t="s">
        <v>2215</v>
      </c>
    </row>
    <row r="6" spans="1:7" x14ac:dyDescent="0.35">
      <c r="A6" s="56" t="s">
        <v>2216</v>
      </c>
      <c r="B6" t="s">
        <v>2218</v>
      </c>
      <c r="C6" t="s">
        <v>2217</v>
      </c>
      <c r="D6">
        <v>2004</v>
      </c>
      <c r="E6">
        <v>120</v>
      </c>
      <c r="F6">
        <v>1</v>
      </c>
      <c r="G6" t="s">
        <v>2219</v>
      </c>
    </row>
    <row r="7" spans="1:7" x14ac:dyDescent="0.35">
      <c r="A7" s="56" t="s">
        <v>2220</v>
      </c>
      <c r="B7" t="s">
        <v>2221</v>
      </c>
      <c r="C7" t="s">
        <v>2222</v>
      </c>
      <c r="D7">
        <v>2007</v>
      </c>
      <c r="E7">
        <v>581</v>
      </c>
      <c r="F7">
        <v>12</v>
      </c>
      <c r="G7" t="s">
        <v>2223</v>
      </c>
    </row>
    <row r="8" spans="1:7" x14ac:dyDescent="0.35">
      <c r="A8" s="56" t="s">
        <v>2224</v>
      </c>
      <c r="B8" t="s">
        <v>2225</v>
      </c>
      <c r="C8" t="s">
        <v>2226</v>
      </c>
      <c r="D8">
        <v>2010</v>
      </c>
      <c r="E8">
        <v>13</v>
      </c>
      <c r="F8">
        <v>3</v>
      </c>
      <c r="G8" t="s">
        <v>2227</v>
      </c>
    </row>
    <row r="9" spans="1:7" x14ac:dyDescent="0.35">
      <c r="A9" s="56" t="s">
        <v>2228</v>
      </c>
      <c r="B9" t="s">
        <v>2229</v>
      </c>
      <c r="C9" t="s">
        <v>2230</v>
      </c>
      <c r="D9">
        <v>2002</v>
      </c>
      <c r="E9">
        <v>277</v>
      </c>
      <c r="F9">
        <v>36</v>
      </c>
      <c r="G9" t="s">
        <v>2231</v>
      </c>
    </row>
    <row r="10" spans="1:7" x14ac:dyDescent="0.35">
      <c r="A10" s="56" t="s">
        <v>2232</v>
      </c>
      <c r="B10" t="s">
        <v>2233</v>
      </c>
      <c r="C10" t="s">
        <v>2234</v>
      </c>
      <c r="D10">
        <v>2002</v>
      </c>
      <c r="E10">
        <v>128</v>
      </c>
      <c r="F10">
        <v>2</v>
      </c>
      <c r="G10" t="s">
        <v>2235</v>
      </c>
    </row>
    <row r="11" spans="1:7" x14ac:dyDescent="0.35">
      <c r="A11" s="56" t="s">
        <v>2236</v>
      </c>
      <c r="B11" t="s">
        <v>2237</v>
      </c>
      <c r="C11" t="s">
        <v>2238</v>
      </c>
      <c r="D11">
        <v>1993</v>
      </c>
      <c r="E11">
        <v>44</v>
      </c>
      <c r="F11">
        <v>1</v>
      </c>
      <c r="G11" t="s">
        <v>2239</v>
      </c>
    </row>
    <row r="12" spans="1:7" x14ac:dyDescent="0.35">
      <c r="A12" s="56" t="s">
        <v>2240</v>
      </c>
      <c r="B12" t="s">
        <v>2241</v>
      </c>
      <c r="C12" t="s">
        <v>2242</v>
      </c>
      <c r="D12">
        <v>2011</v>
      </c>
      <c r="E12">
        <v>168</v>
      </c>
      <c r="F12">
        <v>12</v>
      </c>
      <c r="G12" t="s">
        <v>2243</v>
      </c>
    </row>
    <row r="13" spans="1:7" x14ac:dyDescent="0.35">
      <c r="A13" s="56" t="s">
        <v>2244</v>
      </c>
      <c r="B13" t="s">
        <v>2245</v>
      </c>
      <c r="C13" t="s">
        <v>2246</v>
      </c>
      <c r="D13">
        <v>2015</v>
      </c>
      <c r="E13">
        <v>5</v>
      </c>
      <c r="F13">
        <v>4</v>
      </c>
      <c r="G13" t="s">
        <v>2247</v>
      </c>
    </row>
    <row r="14" spans="1:7" x14ac:dyDescent="0.35">
      <c r="A14" s="56" t="s">
        <v>2248</v>
      </c>
      <c r="B14" t="s">
        <v>2249</v>
      </c>
      <c r="C14" t="s">
        <v>2250</v>
      </c>
      <c r="D14">
        <v>2009</v>
      </c>
      <c r="E14">
        <v>258</v>
      </c>
      <c r="F14">
        <v>3</v>
      </c>
      <c r="G14" t="s">
        <v>2251</v>
      </c>
    </row>
    <row r="15" spans="1:7" x14ac:dyDescent="0.35">
      <c r="A15" s="56" t="s">
        <v>2252</v>
      </c>
      <c r="B15" t="s">
        <v>2253</v>
      </c>
      <c r="C15" t="s">
        <v>2254</v>
      </c>
      <c r="D15">
        <v>2008</v>
      </c>
      <c r="E15">
        <v>10</v>
      </c>
      <c r="F15">
        <v>7</v>
      </c>
      <c r="G15" t="s">
        <v>2255</v>
      </c>
    </row>
    <row r="16" spans="1:7" x14ac:dyDescent="0.35">
      <c r="A16" s="56" t="s">
        <v>2256</v>
      </c>
      <c r="B16" t="s">
        <v>2257</v>
      </c>
      <c r="C16" t="s">
        <v>2214</v>
      </c>
      <c r="D16">
        <v>2001</v>
      </c>
      <c r="E16">
        <v>13</v>
      </c>
      <c r="F16" s="7" t="s">
        <v>2259</v>
      </c>
      <c r="G16" t="s">
        <v>2258</v>
      </c>
    </row>
    <row r="17" spans="1:7" x14ac:dyDescent="0.35">
      <c r="A17" s="56" t="s">
        <v>2352</v>
      </c>
      <c r="B17" t="s">
        <v>2353</v>
      </c>
      <c r="C17" t="s">
        <v>2358</v>
      </c>
      <c r="D17">
        <v>1957</v>
      </c>
      <c r="E17">
        <v>67</v>
      </c>
      <c r="F17">
        <v>3</v>
      </c>
      <c r="G17" t="s">
        <v>2354</v>
      </c>
    </row>
    <row r="18" spans="1:7" x14ac:dyDescent="0.35">
      <c r="A18" s="56" t="s">
        <v>2355</v>
      </c>
      <c r="B18" t="s">
        <v>2356</v>
      </c>
      <c r="C18" t="s">
        <v>2357</v>
      </c>
      <c r="D18">
        <v>1944</v>
      </c>
      <c r="E18">
        <v>38</v>
      </c>
      <c r="F18">
        <v>1944</v>
      </c>
      <c r="G18" t="s">
        <v>2359</v>
      </c>
    </row>
    <row r="19" spans="1:7" x14ac:dyDescent="0.35">
      <c r="A19" s="56" t="s">
        <v>2360</v>
      </c>
      <c r="B19" t="s">
        <v>2361</v>
      </c>
      <c r="C19" t="s">
        <v>2362</v>
      </c>
      <c r="D19">
        <v>1951</v>
      </c>
      <c r="G19" t="s">
        <v>2363</v>
      </c>
    </row>
    <row r="20" spans="1:7" x14ac:dyDescent="0.35">
      <c r="A20" s="56" t="s">
        <v>2364</v>
      </c>
      <c r="B20" t="s">
        <v>2365</v>
      </c>
      <c r="C20" t="s">
        <v>2230</v>
      </c>
      <c r="D20">
        <v>1955</v>
      </c>
      <c r="E20">
        <v>215</v>
      </c>
      <c r="G20" t="s">
        <v>2366</v>
      </c>
    </row>
    <row r="21" spans="1:7" x14ac:dyDescent="0.35">
      <c r="A21" s="56" t="s">
        <v>2367</v>
      </c>
      <c r="B21" t="s">
        <v>2368</v>
      </c>
      <c r="C21" t="s">
        <v>2230</v>
      </c>
      <c r="D21">
        <v>1954</v>
      </c>
      <c r="E21">
        <v>210</v>
      </c>
      <c r="G21" t="s">
        <v>2369</v>
      </c>
    </row>
    <row r="22" spans="1:7" x14ac:dyDescent="0.35">
      <c r="A22" s="56" t="s">
        <v>2370</v>
      </c>
      <c r="B22" t="s">
        <v>2371</v>
      </c>
      <c r="C22" t="s">
        <v>2362</v>
      </c>
      <c r="D22">
        <v>1946</v>
      </c>
      <c r="F22">
        <v>5</v>
      </c>
      <c r="G22" t="s">
        <v>2372</v>
      </c>
    </row>
    <row r="23" spans="1:7" x14ac:dyDescent="0.35">
      <c r="A23" s="56" t="s">
        <v>2373</v>
      </c>
      <c r="B23" t="s">
        <v>2374</v>
      </c>
      <c r="C23" t="s">
        <v>2375</v>
      </c>
      <c r="D23">
        <v>1964</v>
      </c>
      <c r="E23">
        <v>239</v>
      </c>
      <c r="F23">
        <v>4</v>
      </c>
      <c r="G23" t="s">
        <v>2376</v>
      </c>
    </row>
    <row r="24" spans="1:7" x14ac:dyDescent="0.35">
      <c r="A24" s="56" t="s">
        <v>2377</v>
      </c>
      <c r="B24" t="s">
        <v>2378</v>
      </c>
      <c r="C24" t="s">
        <v>2379</v>
      </c>
      <c r="D24">
        <v>2011</v>
      </c>
      <c r="E24">
        <v>278</v>
      </c>
      <c r="F24">
        <v>10</v>
      </c>
      <c r="G24" t="s">
        <v>2380</v>
      </c>
    </row>
    <row r="25" spans="1:7" x14ac:dyDescent="0.35">
      <c r="A25" s="56" t="s">
        <v>2212</v>
      </c>
      <c r="B25" t="s">
        <v>2213</v>
      </c>
      <c r="C25" t="s">
        <v>2214</v>
      </c>
      <c r="D25">
        <v>1998</v>
      </c>
      <c r="E25">
        <v>10</v>
      </c>
      <c r="F25">
        <v>1</v>
      </c>
      <c r="G25" t="s">
        <v>2215</v>
      </c>
    </row>
    <row r="26" spans="1:7" x14ac:dyDescent="0.35">
      <c r="A26" s="56" t="s">
        <v>2381</v>
      </c>
      <c r="B26" t="s">
        <v>2382</v>
      </c>
      <c r="C26" t="s">
        <v>2375</v>
      </c>
      <c r="D26">
        <v>1966</v>
      </c>
      <c r="E26">
        <v>19</v>
      </c>
      <c r="G26" t="s">
        <v>2383</v>
      </c>
    </row>
    <row r="27" spans="1:7" x14ac:dyDescent="0.35">
      <c r="A27" s="56" t="s">
        <v>2384</v>
      </c>
      <c r="B27" t="s">
        <v>2385</v>
      </c>
      <c r="C27" t="s">
        <v>2386</v>
      </c>
      <c r="D27">
        <v>1956</v>
      </c>
      <c r="E27">
        <v>62</v>
      </c>
      <c r="F27">
        <v>1</v>
      </c>
      <c r="G27" t="s">
        <v>2387</v>
      </c>
    </row>
    <row r="28" spans="1:7" x14ac:dyDescent="0.35">
      <c r="A28" s="56" t="s">
        <v>2388</v>
      </c>
      <c r="B28" t="s">
        <v>2389</v>
      </c>
      <c r="C28" t="s">
        <v>2390</v>
      </c>
      <c r="D28">
        <v>1966</v>
      </c>
      <c r="E28">
        <v>9</v>
      </c>
      <c r="F28">
        <v>1</v>
      </c>
      <c r="G28" t="s">
        <v>2391</v>
      </c>
    </row>
    <row r="29" spans="1:7" x14ac:dyDescent="0.35">
      <c r="A29" s="56" t="s">
        <v>2392</v>
      </c>
      <c r="B29" t="s">
        <v>2393</v>
      </c>
      <c r="C29" t="s">
        <v>2375</v>
      </c>
      <c r="D29">
        <v>1974</v>
      </c>
      <c r="E29">
        <v>249</v>
      </c>
      <c r="F29">
        <v>24</v>
      </c>
      <c r="G29" t="s">
        <v>2394</v>
      </c>
    </row>
    <row r="30" spans="1:7" x14ac:dyDescent="0.35">
      <c r="A30" s="56" t="s">
        <v>2395</v>
      </c>
      <c r="B30" t="s">
        <v>2396</v>
      </c>
      <c r="C30" t="s">
        <v>2397</v>
      </c>
      <c r="D30">
        <v>1972</v>
      </c>
      <c r="E30" t="s">
        <v>2398</v>
      </c>
      <c r="G30" t="s">
        <v>2399</v>
      </c>
    </row>
    <row r="31" spans="1:7" x14ac:dyDescent="0.35">
      <c r="A31" s="56" t="s">
        <v>2400</v>
      </c>
      <c r="B31" t="s">
        <v>2401</v>
      </c>
      <c r="C31" t="s">
        <v>2230</v>
      </c>
      <c r="D31">
        <v>1944</v>
      </c>
      <c r="E31">
        <v>156</v>
      </c>
      <c r="G31" t="s">
        <v>2402</v>
      </c>
    </row>
    <row r="32" spans="1:7" x14ac:dyDescent="0.35">
      <c r="A32" s="56" t="s">
        <v>2232</v>
      </c>
      <c r="B32" t="s">
        <v>2233</v>
      </c>
      <c r="C32" t="s">
        <v>2234</v>
      </c>
      <c r="D32">
        <v>2002</v>
      </c>
      <c r="E32">
        <v>128</v>
      </c>
      <c r="F32">
        <v>2</v>
      </c>
      <c r="G32" t="s">
        <v>2235</v>
      </c>
    </row>
    <row r="33" spans="1:7" x14ac:dyDescent="0.35">
      <c r="A33" s="56" t="s">
        <v>2403</v>
      </c>
      <c r="B33" t="s">
        <v>2404</v>
      </c>
      <c r="C33" t="s">
        <v>2375</v>
      </c>
      <c r="D33">
        <v>1949</v>
      </c>
      <c r="E33">
        <v>177</v>
      </c>
      <c r="G33" t="s">
        <v>2405</v>
      </c>
    </row>
    <row r="34" spans="1:7" x14ac:dyDescent="0.35">
      <c r="A34" s="56" t="s">
        <v>2406</v>
      </c>
      <c r="B34" t="s">
        <v>2407</v>
      </c>
      <c r="C34" t="s">
        <v>2408</v>
      </c>
      <c r="D34">
        <v>2011</v>
      </c>
      <c r="E34">
        <v>476</v>
      </c>
      <c r="F34">
        <v>7361</v>
      </c>
      <c r="G34" t="s">
        <v>2409</v>
      </c>
    </row>
    <row r="35" spans="1:7" x14ac:dyDescent="0.35">
      <c r="A35" s="56" t="s">
        <v>2410</v>
      </c>
      <c r="B35" t="s">
        <v>2411</v>
      </c>
      <c r="C35" t="s">
        <v>2222</v>
      </c>
      <c r="D35">
        <v>2003</v>
      </c>
      <c r="E35">
        <v>534</v>
      </c>
      <c r="F35" s="15" t="s">
        <v>2412</v>
      </c>
      <c r="G35" t="s">
        <v>2413</v>
      </c>
    </row>
    <row r="36" spans="1:7" x14ac:dyDescent="0.35">
      <c r="A36" s="56" t="s">
        <v>2199</v>
      </c>
      <c r="B36" t="s">
        <v>2200</v>
      </c>
      <c r="C36" t="s">
        <v>2201</v>
      </c>
      <c r="D36">
        <v>1997</v>
      </c>
      <c r="E36">
        <v>9</v>
      </c>
      <c r="F36">
        <v>3</v>
      </c>
      <c r="G36" t="s">
        <v>2202</v>
      </c>
    </row>
    <row r="37" spans="1:7" x14ac:dyDescent="0.35">
      <c r="A37" s="56" t="s">
        <v>2414</v>
      </c>
      <c r="B37" t="s">
        <v>2415</v>
      </c>
      <c r="C37" t="s">
        <v>2416</v>
      </c>
      <c r="D37">
        <v>2003</v>
      </c>
      <c r="E37">
        <v>35</v>
      </c>
      <c r="F37">
        <v>3</v>
      </c>
      <c r="G37" t="s">
        <v>2417</v>
      </c>
    </row>
    <row r="38" spans="1:7" x14ac:dyDescent="0.35">
      <c r="A38" s="56" t="s">
        <v>2228</v>
      </c>
      <c r="B38" t="s">
        <v>2229</v>
      </c>
      <c r="C38" t="s">
        <v>2230</v>
      </c>
      <c r="D38">
        <v>2002</v>
      </c>
      <c r="E38">
        <v>277</v>
      </c>
      <c r="F38">
        <v>36</v>
      </c>
      <c r="G38" t="s">
        <v>2231</v>
      </c>
    </row>
    <row r="39" spans="1:7" x14ac:dyDescent="0.35">
      <c r="A39" s="56" t="s">
        <v>2418</v>
      </c>
      <c r="B39" t="s">
        <v>2419</v>
      </c>
      <c r="C39" t="s">
        <v>2375</v>
      </c>
      <c r="D39">
        <v>1996</v>
      </c>
      <c r="E39">
        <v>271</v>
      </c>
      <c r="F39">
        <v>4</v>
      </c>
      <c r="G39" t="s">
        <v>2420</v>
      </c>
    </row>
    <row r="40" spans="1:7" x14ac:dyDescent="0.35">
      <c r="A40" s="56" t="s">
        <v>2421</v>
      </c>
      <c r="B40" t="s">
        <v>2422</v>
      </c>
      <c r="C40" t="s">
        <v>2423</v>
      </c>
      <c r="D40">
        <v>2010</v>
      </c>
      <c r="E40">
        <v>71</v>
      </c>
      <c r="F40" t="s">
        <v>2424</v>
      </c>
      <c r="G40" t="s">
        <v>2425</v>
      </c>
    </row>
    <row r="41" spans="1:7" x14ac:dyDescent="0.35">
      <c r="A41" s="56" t="s">
        <v>2426</v>
      </c>
      <c r="B41" t="s">
        <v>2427</v>
      </c>
      <c r="C41" t="s">
        <v>2234</v>
      </c>
      <c r="D41">
        <v>1997</v>
      </c>
      <c r="E41">
        <v>115</v>
      </c>
      <c r="F41">
        <v>3</v>
      </c>
      <c r="G41" t="s">
        <v>2428</v>
      </c>
    </row>
    <row r="42" spans="1:7" x14ac:dyDescent="0.35">
      <c r="A42" s="56" t="s">
        <v>2429</v>
      </c>
      <c r="B42" t="s">
        <v>2430</v>
      </c>
      <c r="C42" t="s">
        <v>2431</v>
      </c>
      <c r="D42">
        <v>2002</v>
      </c>
      <c r="E42">
        <v>7</v>
      </c>
      <c r="F42">
        <v>8</v>
      </c>
      <c r="G42" t="s">
        <v>2432</v>
      </c>
    </row>
    <row r="43" spans="1:7" x14ac:dyDescent="0.35">
      <c r="A43" s="56" t="s">
        <v>2461</v>
      </c>
      <c r="B43" t="s">
        <v>2433</v>
      </c>
      <c r="C43" t="s">
        <v>2434</v>
      </c>
      <c r="D43">
        <v>2011</v>
      </c>
      <c r="E43">
        <v>9</v>
      </c>
    </row>
    <row r="44" spans="1:7" x14ac:dyDescent="0.35">
      <c r="A44" s="56" t="s">
        <v>2436</v>
      </c>
      <c r="B44" t="s">
        <v>2435</v>
      </c>
      <c r="C44" t="s">
        <v>2230</v>
      </c>
      <c r="D44">
        <v>1951</v>
      </c>
      <c r="G44" t="s">
        <v>2437</v>
      </c>
    </row>
    <row r="45" spans="1:7" x14ac:dyDescent="0.35">
      <c r="A45" s="56" t="s">
        <v>2438</v>
      </c>
      <c r="B45" t="s">
        <v>2439</v>
      </c>
      <c r="C45" t="s">
        <v>2230</v>
      </c>
      <c r="D45">
        <v>1954</v>
      </c>
      <c r="E45">
        <v>214</v>
      </c>
      <c r="G45" t="s">
        <v>2440</v>
      </c>
    </row>
    <row r="46" spans="1:7" x14ac:dyDescent="0.35">
      <c r="A46" s="56" t="s">
        <v>2441</v>
      </c>
      <c r="B46" t="s">
        <v>2442</v>
      </c>
      <c r="C46" t="s">
        <v>2230</v>
      </c>
      <c r="D46">
        <v>1954</v>
      </c>
      <c r="E46">
        <v>212</v>
      </c>
      <c r="G46" t="s">
        <v>2443</v>
      </c>
    </row>
    <row r="47" spans="1:7" x14ac:dyDescent="0.35">
      <c r="A47" s="56" t="s">
        <v>2444</v>
      </c>
      <c r="B47" t="s">
        <v>2445</v>
      </c>
      <c r="C47" t="s">
        <v>2446</v>
      </c>
      <c r="D47">
        <v>1985</v>
      </c>
      <c r="E47">
        <v>148</v>
      </c>
      <c r="F47">
        <v>2</v>
      </c>
      <c r="G47" t="s">
        <v>2432</v>
      </c>
    </row>
    <row r="48" spans="1:7" x14ac:dyDescent="0.35">
      <c r="A48" s="56" t="s">
        <v>2447</v>
      </c>
      <c r="B48" t="s">
        <v>2448</v>
      </c>
      <c r="C48" t="s">
        <v>2242</v>
      </c>
      <c r="D48">
        <v>2003</v>
      </c>
      <c r="E48">
        <v>160</v>
      </c>
      <c r="F48">
        <v>11</v>
      </c>
      <c r="G48" t="s">
        <v>2449</v>
      </c>
    </row>
    <row r="49" spans="1:7" x14ac:dyDescent="0.35">
      <c r="A49" s="56" t="s">
        <v>2450</v>
      </c>
      <c r="B49" t="s">
        <v>2452</v>
      </c>
      <c r="C49" t="s">
        <v>2431</v>
      </c>
      <c r="D49">
        <v>1996</v>
      </c>
      <c r="E49">
        <v>1</v>
      </c>
      <c r="F49">
        <v>9</v>
      </c>
      <c r="G49" t="s">
        <v>2451</v>
      </c>
    </row>
    <row r="50" spans="1:7" x14ac:dyDescent="0.35">
      <c r="A50" s="56" t="s">
        <v>2453</v>
      </c>
      <c r="B50" t="s">
        <v>2454</v>
      </c>
      <c r="C50" t="s">
        <v>2455</v>
      </c>
      <c r="D50">
        <v>2000</v>
      </c>
      <c r="E50">
        <v>27</v>
      </c>
      <c r="F50">
        <v>189</v>
      </c>
      <c r="G50" t="s">
        <v>2456</v>
      </c>
    </row>
    <row r="51" spans="1:7" x14ac:dyDescent="0.35">
      <c r="A51" s="56" t="s">
        <v>2457</v>
      </c>
      <c r="B51" t="s">
        <v>2458</v>
      </c>
      <c r="C51" t="s">
        <v>2459</v>
      </c>
      <c r="D51">
        <v>2002</v>
      </c>
      <c r="E51">
        <v>83</v>
      </c>
      <c r="F51">
        <v>1</v>
      </c>
      <c r="G51" t="s">
        <v>2460</v>
      </c>
    </row>
    <row r="52" spans="1:7" x14ac:dyDescent="0.35">
      <c r="A52" s="56" t="s">
        <v>2462</v>
      </c>
      <c r="B52" t="s">
        <v>2463</v>
      </c>
      <c r="C52" t="s">
        <v>2464</v>
      </c>
      <c r="D52">
        <v>1994</v>
      </c>
      <c r="E52">
        <v>82</v>
      </c>
      <c r="F52">
        <v>3</v>
      </c>
      <c r="G52" t="s">
        <v>2465</v>
      </c>
    </row>
    <row r="53" spans="1:7" x14ac:dyDescent="0.35">
      <c r="A53" s="56" t="s">
        <v>149</v>
      </c>
      <c r="B53" t="s">
        <v>2466</v>
      </c>
      <c r="C53" t="s">
        <v>2467</v>
      </c>
      <c r="D53">
        <v>2002</v>
      </c>
      <c r="E53">
        <v>40</v>
      </c>
      <c r="G53" t="s">
        <v>2468</v>
      </c>
    </row>
    <row r="54" spans="1:7" x14ac:dyDescent="0.35">
      <c r="A54" s="56" t="s">
        <v>192</v>
      </c>
      <c r="B54" t="s">
        <v>2469</v>
      </c>
      <c r="C54" t="s">
        <v>2470</v>
      </c>
      <c r="D54">
        <v>2009</v>
      </c>
      <c r="E54">
        <v>151</v>
      </c>
      <c r="F54">
        <v>3</v>
      </c>
      <c r="G54" t="s">
        <v>2471</v>
      </c>
    </row>
    <row r="55" spans="1:7" x14ac:dyDescent="0.35">
      <c r="A55" s="56" t="s">
        <v>2472</v>
      </c>
      <c r="B55" t="s">
        <v>2473</v>
      </c>
      <c r="C55" t="s">
        <v>2474</v>
      </c>
      <c r="D55">
        <v>1994</v>
      </c>
      <c r="E55">
        <v>128</v>
      </c>
      <c r="F55">
        <v>4</v>
      </c>
      <c r="G55" t="s">
        <v>2475</v>
      </c>
    </row>
    <row r="56" spans="1:7" x14ac:dyDescent="0.35">
      <c r="A56" s="56" t="s">
        <v>2476</v>
      </c>
      <c r="B56" t="s">
        <v>2477</v>
      </c>
      <c r="C56" t="s">
        <v>2201</v>
      </c>
      <c r="D56">
        <v>2006</v>
      </c>
      <c r="E56">
        <v>18</v>
      </c>
      <c r="F56">
        <v>1</v>
      </c>
      <c r="G56" t="s">
        <v>2478</v>
      </c>
    </row>
    <row r="57" spans="1:7" x14ac:dyDescent="0.35">
      <c r="A57" s="56" t="s">
        <v>2479</v>
      </c>
      <c r="B57" t="s">
        <v>2480</v>
      </c>
      <c r="C57" t="s">
        <v>2234</v>
      </c>
      <c r="D57">
        <v>2005</v>
      </c>
      <c r="E57">
        <v>139</v>
      </c>
      <c r="G57" t="s">
        <v>2481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E7"/>
  <sheetViews>
    <sheetView zoomScale="85" zoomScaleNormal="85" workbookViewId="0">
      <selection activeCell="C6" sqref="C6"/>
    </sheetView>
  </sheetViews>
  <sheetFormatPr defaultRowHeight="14.5" x14ac:dyDescent="0.35"/>
  <cols>
    <col min="1" max="1" width="16.26953125" bestFit="1" customWidth="1"/>
    <col min="3" max="3" width="18.453125" customWidth="1"/>
    <col min="6" max="6" width="11.1796875" bestFit="1" customWidth="1"/>
  </cols>
  <sheetData>
    <row r="1" spans="1:5" x14ac:dyDescent="0.35">
      <c r="A1" t="s">
        <v>2262</v>
      </c>
      <c r="B1" t="s">
        <v>2263</v>
      </c>
    </row>
    <row r="2" spans="1:5" x14ac:dyDescent="0.35">
      <c r="A2" s="15" t="s">
        <v>2264</v>
      </c>
      <c r="B2">
        <v>0</v>
      </c>
      <c r="D2" t="s">
        <v>191</v>
      </c>
      <c r="E2" t="s">
        <v>2265</v>
      </c>
    </row>
    <row r="3" spans="1:5" x14ac:dyDescent="0.35">
      <c r="A3" s="15" t="s">
        <v>2266</v>
      </c>
      <c r="B3">
        <v>47</v>
      </c>
    </row>
    <row r="4" spans="1:5" x14ac:dyDescent="0.35">
      <c r="A4" s="15" t="s">
        <v>2267</v>
      </c>
      <c r="B4">
        <v>29.5</v>
      </c>
      <c r="C4">
        <f>SUM(B2:B4)</f>
        <v>76.5</v>
      </c>
    </row>
    <row r="5" spans="1:5" x14ac:dyDescent="0.35">
      <c r="A5" s="15" t="s">
        <v>2268</v>
      </c>
      <c r="B5">
        <v>12</v>
      </c>
    </row>
    <row r="6" spans="1:5" x14ac:dyDescent="0.35">
      <c r="A6" s="15" t="s">
        <v>2501</v>
      </c>
      <c r="B6">
        <v>138</v>
      </c>
      <c r="D6" t="s">
        <v>2502</v>
      </c>
    </row>
    <row r="7" spans="1:5" x14ac:dyDescent="0.35">
      <c r="A7">
        <v>1.04</v>
      </c>
      <c r="B7">
        <v>360</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G280"/>
  <sheetViews>
    <sheetView zoomScale="85" zoomScaleNormal="85" workbookViewId="0">
      <selection activeCell="M47" sqref="M47"/>
    </sheetView>
  </sheetViews>
  <sheetFormatPr defaultRowHeight="14.5" x14ac:dyDescent="0.35"/>
  <cols>
    <col min="10" max="10" width="16" customWidth="1"/>
    <col min="11" max="11" width="18.453125" customWidth="1"/>
    <col min="12" max="12" width="17" customWidth="1"/>
    <col min="13" max="14" width="18.1796875" bestFit="1" customWidth="1"/>
    <col min="15" max="15" width="20.1796875" customWidth="1"/>
    <col min="16" max="16" width="38.1796875" bestFit="1" customWidth="1"/>
    <col min="17" max="17" width="43" bestFit="1" customWidth="1"/>
    <col min="19" max="19" width="34.7265625" customWidth="1"/>
    <col min="20" max="20" width="76.453125" bestFit="1" customWidth="1"/>
    <col min="21" max="21" width="31.453125" bestFit="1" customWidth="1"/>
    <col min="22" max="22" width="30.54296875" customWidth="1"/>
    <col min="23" max="23" width="28.81640625" customWidth="1"/>
    <col min="24" max="24" width="29.26953125" bestFit="1" customWidth="1"/>
    <col min="25" max="26" width="26.81640625" customWidth="1"/>
    <col min="27" max="27" width="38.26953125" customWidth="1"/>
    <col min="28" max="28" width="26.453125" bestFit="1" customWidth="1"/>
    <col min="29" max="29" width="12" bestFit="1" customWidth="1"/>
    <col min="30" max="30" width="22.26953125" customWidth="1"/>
    <col min="33" max="33" width="12.26953125" bestFit="1" customWidth="1"/>
  </cols>
  <sheetData>
    <row r="1" spans="1:33" ht="21" x14ac:dyDescent="0.5">
      <c r="A1" s="63" t="s">
        <v>2271</v>
      </c>
      <c r="D1" t="s">
        <v>2272</v>
      </c>
      <c r="T1" s="63" t="s">
        <v>2273</v>
      </c>
      <c r="U1" t="s">
        <v>2274</v>
      </c>
    </row>
    <row r="2" spans="1:33" ht="42.75" customHeight="1" x14ac:dyDescent="0.35">
      <c r="J2" t="s">
        <v>2263</v>
      </c>
      <c r="K2" s="62" t="s">
        <v>2275</v>
      </c>
      <c r="L2" s="62" t="s">
        <v>2276</v>
      </c>
      <c r="M2" s="62" t="s">
        <v>2277</v>
      </c>
      <c r="N2" s="62" t="s">
        <v>2278</v>
      </c>
      <c r="O2" s="62" t="s">
        <v>2279</v>
      </c>
      <c r="P2" s="62" t="s">
        <v>2280</v>
      </c>
      <c r="Q2" s="62" t="s">
        <v>2281</v>
      </c>
      <c r="R2" s="62" t="s">
        <v>2282</v>
      </c>
      <c r="S2" s="62"/>
      <c r="T2" s="62" t="s">
        <v>2283</v>
      </c>
      <c r="U2" s="62"/>
      <c r="V2" s="62"/>
    </row>
    <row r="3" spans="1:33" x14ac:dyDescent="0.35">
      <c r="J3">
        <v>0</v>
      </c>
      <c r="K3">
        <v>3.6</v>
      </c>
      <c r="L3">
        <f>K3/2</f>
        <v>1.8</v>
      </c>
      <c r="M3">
        <f>L3/1000</f>
        <v>1.8E-3</v>
      </c>
      <c r="N3">
        <f>M3*(1/$J$14)</f>
        <v>8.4905660377358489E-3</v>
      </c>
      <c r="O3">
        <f>(-N5+8*N4-8*N9+N7)/(12*4)</f>
        <v>7.5176886792452857E-4</v>
      </c>
      <c r="P3">
        <f>O3*12</f>
        <v>9.0212264150943428E-3</v>
      </c>
      <c r="Q3" t="s">
        <v>2284</v>
      </c>
      <c r="R3">
        <v>4</v>
      </c>
      <c r="X3" t="s">
        <v>2285</v>
      </c>
      <c r="Y3">
        <v>0.17599999999999999</v>
      </c>
      <c r="Z3" t="s">
        <v>2286</v>
      </c>
      <c r="AA3" t="s">
        <v>2287</v>
      </c>
    </row>
    <row r="4" spans="1:33" x14ac:dyDescent="0.35">
      <c r="J4">
        <v>4</v>
      </c>
      <c r="K4">
        <v>12.6</v>
      </c>
      <c r="L4">
        <f t="shared" ref="L4:L10" si="0">K4/2</f>
        <v>6.3</v>
      </c>
      <c r="M4">
        <f t="shared" ref="M4:M10" si="1">L4/1000</f>
        <v>6.3E-3</v>
      </c>
      <c r="N4">
        <f t="shared" ref="N4:N10" si="2">M4*(1/$J$14)</f>
        <v>2.9716981132075472E-2</v>
      </c>
      <c r="O4">
        <f>(-N6+8*N5-8*N3+N9)/(12*4)</f>
        <v>7.3997641509433972E-3</v>
      </c>
      <c r="P4">
        <f t="shared" ref="P4:P10" si="3">O4*12</f>
        <v>8.879716981132077E-2</v>
      </c>
      <c r="Q4" t="s">
        <v>2284</v>
      </c>
      <c r="R4">
        <v>4</v>
      </c>
      <c r="T4" t="s">
        <v>2288</v>
      </c>
    </row>
    <row r="5" spans="1:33" ht="42.75" customHeight="1" x14ac:dyDescent="0.35">
      <c r="J5">
        <v>8</v>
      </c>
      <c r="K5">
        <v>25.2</v>
      </c>
      <c r="L5">
        <f t="shared" si="0"/>
        <v>12.6</v>
      </c>
      <c r="M5">
        <f t="shared" si="1"/>
        <v>1.26E-2</v>
      </c>
      <c r="N5">
        <f t="shared" si="2"/>
        <v>5.9433962264150944E-2</v>
      </c>
      <c r="O5">
        <f>(-N7+8*N6-8*N4+N3)/(12*4)</f>
        <v>6.9133254716981117E-3</v>
      </c>
      <c r="P5">
        <f t="shared" si="3"/>
        <v>8.2959905660377337E-2</v>
      </c>
      <c r="Q5" t="s">
        <v>2284</v>
      </c>
      <c r="R5">
        <v>4</v>
      </c>
      <c r="T5" t="s">
        <v>2289</v>
      </c>
      <c r="U5" t="s">
        <v>2263</v>
      </c>
      <c r="V5" t="s">
        <v>2290</v>
      </c>
      <c r="W5" t="s">
        <v>2291</v>
      </c>
      <c r="X5" t="s">
        <v>2292</v>
      </c>
      <c r="Y5" t="s">
        <v>2293</v>
      </c>
      <c r="Z5" s="62" t="s">
        <v>2279</v>
      </c>
      <c r="AA5" s="62" t="s">
        <v>2294</v>
      </c>
      <c r="AB5" s="62" t="s">
        <v>2295</v>
      </c>
      <c r="AC5" t="s">
        <v>2281</v>
      </c>
      <c r="AD5" t="s">
        <v>2282</v>
      </c>
      <c r="AE5" s="62" t="s">
        <v>2279</v>
      </c>
      <c r="AF5" t="s">
        <v>2281</v>
      </c>
      <c r="AG5" t="s">
        <v>2282</v>
      </c>
    </row>
    <row r="6" spans="1:33" x14ac:dyDescent="0.35">
      <c r="J6">
        <v>12</v>
      </c>
      <c r="K6">
        <v>32.799999999999997</v>
      </c>
      <c r="L6">
        <f t="shared" si="0"/>
        <v>16.399999999999999</v>
      </c>
      <c r="M6">
        <f t="shared" si="1"/>
        <v>1.6399999999999998E-2</v>
      </c>
      <c r="N6">
        <f t="shared" si="2"/>
        <v>7.7358490566037733E-2</v>
      </c>
      <c r="O6">
        <f>(-N9+8*N7-8*N5+N4)/(12*4)</f>
        <v>-1.7688679245282942E-4</v>
      </c>
      <c r="P6">
        <f t="shared" si="3"/>
        <v>-2.1226415094339531E-3</v>
      </c>
      <c r="Q6" t="s">
        <v>2284</v>
      </c>
      <c r="R6">
        <v>4</v>
      </c>
      <c r="T6" t="s">
        <v>2296</v>
      </c>
      <c r="U6">
        <v>0</v>
      </c>
      <c r="V6">
        <v>2.1</v>
      </c>
      <c r="W6">
        <f>2*V6</f>
        <v>4.2</v>
      </c>
      <c r="X6">
        <f>W6/1000</f>
        <v>4.2000000000000006E-3</v>
      </c>
      <c r="Y6">
        <f>X6/$Y$3</f>
        <v>2.3863636363636368E-2</v>
      </c>
      <c r="Z6">
        <f>(Y7-Y9)/(2*2)</f>
        <v>-1.4204545454545459E-3</v>
      </c>
      <c r="AA6">
        <f>Z6</f>
        <v>-1.4204545454545459E-3</v>
      </c>
      <c r="AB6">
        <f>12*Z6</f>
        <v>-1.7045454545454551E-2</v>
      </c>
      <c r="AC6" t="s">
        <v>2297</v>
      </c>
      <c r="AD6">
        <v>2</v>
      </c>
    </row>
    <row r="7" spans="1:33" x14ac:dyDescent="0.35">
      <c r="J7">
        <v>16</v>
      </c>
      <c r="K7">
        <v>24.5</v>
      </c>
      <c r="L7">
        <f t="shared" si="0"/>
        <v>12.25</v>
      </c>
      <c r="M7">
        <f t="shared" si="1"/>
        <v>1.225E-2</v>
      </c>
      <c r="N7">
        <f t="shared" si="2"/>
        <v>5.7783018867924536E-2</v>
      </c>
      <c r="O7">
        <f>(-N10+8*N9-8*N6+N5)/(12*4)</f>
        <v>-7.6650943396226407E-3</v>
      </c>
      <c r="P7">
        <f t="shared" si="3"/>
        <v>-9.1981132075471692E-2</v>
      </c>
      <c r="Q7" t="s">
        <v>2284</v>
      </c>
      <c r="R7">
        <v>4</v>
      </c>
      <c r="T7" t="s">
        <v>2296</v>
      </c>
      <c r="U7">
        <v>2</v>
      </c>
      <c r="V7">
        <v>3.2</v>
      </c>
      <c r="W7">
        <f t="shared" ref="W7:W10" si="4">2*V7</f>
        <v>6.4</v>
      </c>
      <c r="X7">
        <f t="shared" ref="X7:X15" si="5">W7/1000</f>
        <v>6.4000000000000003E-3</v>
      </c>
      <c r="Y7">
        <f t="shared" ref="Y7:Y15" si="6">X7/$Y$3</f>
        <v>3.6363636363636369E-2</v>
      </c>
      <c r="Z7">
        <f>(Y8-XY7)/(U8-U7)</f>
        <v>2.0227272727272726E-2</v>
      </c>
      <c r="AA7">
        <f>AVERAGE(Z7,AE7)</f>
        <v>1.0663636363636363E-2</v>
      </c>
      <c r="AB7">
        <f t="shared" ref="AB7:AB9" si="7">12*Z7</f>
        <v>0.24272727272727271</v>
      </c>
      <c r="AC7" t="s">
        <v>2298</v>
      </c>
      <c r="AD7">
        <v>1</v>
      </c>
      <c r="AE7">
        <f>(X7-X6)/(U7-U6)</f>
        <v>1.0999999999999998E-3</v>
      </c>
      <c r="AF7" t="s">
        <v>2299</v>
      </c>
      <c r="AG7">
        <v>1</v>
      </c>
    </row>
    <row r="8" spans="1:33" x14ac:dyDescent="0.35">
      <c r="I8" t="s">
        <v>2300</v>
      </c>
      <c r="J8">
        <v>18</v>
      </c>
      <c r="K8">
        <v>15.3</v>
      </c>
      <c r="L8">
        <f t="shared" si="0"/>
        <v>7.65</v>
      </c>
      <c r="M8">
        <f t="shared" si="1"/>
        <v>7.6500000000000005E-3</v>
      </c>
      <c r="N8">
        <f t="shared" si="2"/>
        <v>3.6084905660377364E-2</v>
      </c>
      <c r="T8" t="s">
        <v>2296</v>
      </c>
      <c r="U8">
        <v>12</v>
      </c>
      <c r="V8">
        <v>17.8</v>
      </c>
      <c r="W8">
        <f t="shared" si="4"/>
        <v>35.6</v>
      </c>
      <c r="X8">
        <f t="shared" si="5"/>
        <v>3.56E-2</v>
      </c>
      <c r="Y8">
        <f t="shared" si="6"/>
        <v>0.20227272727272727</v>
      </c>
      <c r="Z8">
        <f>(Y9-Y7)/(2*10)</f>
        <v>2.8409090909090919E-4</v>
      </c>
      <c r="AA8">
        <f>Z8</f>
        <v>2.8409090909090919E-4</v>
      </c>
      <c r="AB8">
        <f t="shared" si="7"/>
        <v>3.4090909090909102E-3</v>
      </c>
      <c r="AC8" t="s">
        <v>2297</v>
      </c>
      <c r="AD8">
        <v>2</v>
      </c>
    </row>
    <row r="9" spans="1:33" x14ac:dyDescent="0.35">
      <c r="J9">
        <v>20</v>
      </c>
      <c r="K9">
        <v>10.6</v>
      </c>
      <c r="L9">
        <f t="shared" si="0"/>
        <v>5.3</v>
      </c>
      <c r="M9">
        <f t="shared" si="1"/>
        <v>5.3E-3</v>
      </c>
      <c r="N9">
        <f t="shared" si="2"/>
        <v>2.5000000000000001E-2</v>
      </c>
      <c r="O9">
        <f>(-N4+8*N10-8*N7+N6)/(12*4)</f>
        <v>-7.222877358490567E-3</v>
      </c>
      <c r="P9">
        <f t="shared" si="3"/>
        <v>-8.6674528301886808E-2</v>
      </c>
      <c r="Q9" t="s">
        <v>2284</v>
      </c>
      <c r="R9">
        <v>4</v>
      </c>
      <c r="T9" t="s">
        <v>2296</v>
      </c>
      <c r="U9">
        <v>22</v>
      </c>
      <c r="V9">
        <v>3.7</v>
      </c>
      <c r="W9">
        <f t="shared" si="4"/>
        <v>7.4</v>
      </c>
      <c r="X9">
        <f t="shared" si="5"/>
        <v>7.4000000000000003E-3</v>
      </c>
      <c r="Y9">
        <f t="shared" si="6"/>
        <v>4.2045454545454553E-2</v>
      </c>
      <c r="Z9">
        <f>(Y10-Y9)/(U10-U9)</f>
        <v>-9.0909090909090922E-3</v>
      </c>
      <c r="AA9">
        <f>AVERAGE(Z9,AE9)</f>
        <v>-5.9554545454545459E-3</v>
      </c>
      <c r="AB9">
        <f t="shared" si="7"/>
        <v>-0.1090909090909091</v>
      </c>
      <c r="AC9" t="s">
        <v>2298</v>
      </c>
      <c r="AD9">
        <v>1</v>
      </c>
      <c r="AE9">
        <f>(X9-X8)/(U9-U8)</f>
        <v>-2.82E-3</v>
      </c>
      <c r="AF9" t="s">
        <v>2299</v>
      </c>
      <c r="AG9">
        <v>1</v>
      </c>
    </row>
    <row r="10" spans="1:33" x14ac:dyDescent="0.35">
      <c r="J10">
        <v>24</v>
      </c>
      <c r="K10">
        <v>3.6</v>
      </c>
      <c r="L10">
        <f t="shared" si="0"/>
        <v>1.8</v>
      </c>
      <c r="M10">
        <f t="shared" si="1"/>
        <v>1.8E-3</v>
      </c>
      <c r="N10">
        <f t="shared" si="2"/>
        <v>8.4905660377358489E-3</v>
      </c>
      <c r="O10">
        <f>(-N5+8*N4-8*N9+N7)/(12*4)</f>
        <v>7.5176886792452857E-4</v>
      </c>
      <c r="P10">
        <f t="shared" si="3"/>
        <v>9.0212264150943428E-3</v>
      </c>
      <c r="Q10" t="s">
        <v>2284</v>
      </c>
      <c r="R10">
        <v>4</v>
      </c>
      <c r="T10" t="s">
        <v>2296</v>
      </c>
      <c r="U10">
        <v>24</v>
      </c>
      <c r="V10">
        <v>2.1</v>
      </c>
      <c r="W10">
        <f t="shared" si="4"/>
        <v>4.2</v>
      </c>
      <c r="X10">
        <f t="shared" si="5"/>
        <v>4.2000000000000006E-3</v>
      </c>
      <c r="Y10">
        <f t="shared" si="6"/>
        <v>2.3863636363636368E-2</v>
      </c>
      <c r="Z10">
        <f>Z6</f>
        <v>-1.4204545454545459E-3</v>
      </c>
      <c r="AA10">
        <f>Z10</f>
        <v>-1.4204545454545459E-3</v>
      </c>
      <c r="AB10">
        <f>12*Z10</f>
        <v>-1.7045454545454551E-2</v>
      </c>
      <c r="AC10" t="s">
        <v>2297</v>
      </c>
      <c r="AD10">
        <v>2</v>
      </c>
    </row>
    <row r="11" spans="1:33" x14ac:dyDescent="0.35">
      <c r="T11" t="s">
        <v>99</v>
      </c>
      <c r="U11">
        <v>0</v>
      </c>
      <c r="V11">
        <v>0.5</v>
      </c>
      <c r="W11">
        <f>V11</f>
        <v>0.5</v>
      </c>
      <c r="X11">
        <f t="shared" si="5"/>
        <v>5.0000000000000001E-4</v>
      </c>
      <c r="Y11">
        <f t="shared" si="6"/>
        <v>2.840909090909091E-3</v>
      </c>
      <c r="Z11">
        <f>(Y12-Y14)/(2*2)</f>
        <v>0</v>
      </c>
      <c r="AA11">
        <f>Z11</f>
        <v>0</v>
      </c>
      <c r="AB11">
        <f>6*Z11</f>
        <v>0</v>
      </c>
      <c r="AC11" t="s">
        <v>2297</v>
      </c>
      <c r="AD11">
        <v>2</v>
      </c>
    </row>
    <row r="12" spans="1:33" x14ac:dyDescent="0.35">
      <c r="T12" t="s">
        <v>99</v>
      </c>
      <c r="U12">
        <v>2</v>
      </c>
      <c r="V12">
        <v>0.9</v>
      </c>
      <c r="W12">
        <f t="shared" ref="W12:W15" si="8">V12</f>
        <v>0.9</v>
      </c>
      <c r="X12">
        <f t="shared" si="5"/>
        <v>8.9999999999999998E-4</v>
      </c>
      <c r="Y12">
        <f t="shared" si="6"/>
        <v>5.1136363636363636E-3</v>
      </c>
      <c r="Z12">
        <f>(Y13-Y12)/(U13-U12)</f>
        <v>5.113636363636364E-4</v>
      </c>
      <c r="AA12">
        <f>AVERAGE(Z12,AE12)</f>
        <v>3.5568181818181819E-4</v>
      </c>
      <c r="AB12">
        <f t="shared" ref="AB12:AB15" si="9">6*Z12</f>
        <v>3.0681818181818184E-3</v>
      </c>
      <c r="AC12" t="s">
        <v>2298</v>
      </c>
      <c r="AD12">
        <v>1</v>
      </c>
      <c r="AE12">
        <f>(X12-X11)/(U12-U11)</f>
        <v>1.9999999999999998E-4</v>
      </c>
      <c r="AF12" t="s">
        <v>2299</v>
      </c>
      <c r="AG12">
        <v>1</v>
      </c>
    </row>
    <row r="13" spans="1:33" x14ac:dyDescent="0.35">
      <c r="T13" t="s">
        <v>99</v>
      </c>
      <c r="U13">
        <v>12</v>
      </c>
      <c r="V13">
        <v>1.8</v>
      </c>
      <c r="W13">
        <f t="shared" si="8"/>
        <v>1.8</v>
      </c>
      <c r="X13">
        <f t="shared" si="5"/>
        <v>1.8E-3</v>
      </c>
      <c r="Y13">
        <f t="shared" si="6"/>
        <v>1.0227272727272727E-2</v>
      </c>
      <c r="Z13">
        <f>(Y14-Y12)/(2*10)</f>
        <v>0</v>
      </c>
      <c r="AA13">
        <f>Z13</f>
        <v>0</v>
      </c>
      <c r="AB13">
        <f t="shared" si="9"/>
        <v>0</v>
      </c>
      <c r="AC13" t="s">
        <v>2297</v>
      </c>
      <c r="AD13">
        <v>2</v>
      </c>
    </row>
    <row r="14" spans="1:33" x14ac:dyDescent="0.35">
      <c r="J14">
        <v>0.21199999999999999</v>
      </c>
      <c r="K14" t="s">
        <v>2301</v>
      </c>
      <c r="T14" t="s">
        <v>99</v>
      </c>
      <c r="U14">
        <v>22</v>
      </c>
      <c r="V14">
        <v>0.9</v>
      </c>
      <c r="W14">
        <f t="shared" si="8"/>
        <v>0.9</v>
      </c>
      <c r="X14">
        <f t="shared" si="5"/>
        <v>8.9999999999999998E-4</v>
      </c>
      <c r="Y14">
        <f t="shared" si="6"/>
        <v>5.1136363636363636E-3</v>
      </c>
      <c r="Z14">
        <f>(Y15-Y14)/(U15-U14)</f>
        <v>-1.7045454545454547E-3</v>
      </c>
      <c r="AA14">
        <f>AVERAGE(Z14,AE14)</f>
        <v>-8.9727272727272735E-4</v>
      </c>
      <c r="AB14">
        <f t="shared" si="9"/>
        <v>-1.0227272727272727E-2</v>
      </c>
      <c r="AC14" t="s">
        <v>2298</v>
      </c>
      <c r="AD14">
        <v>1</v>
      </c>
      <c r="AE14">
        <f>(X14-X13)/(U14-U13)</f>
        <v>-8.9999999999999992E-5</v>
      </c>
      <c r="AF14" t="s">
        <v>2299</v>
      </c>
      <c r="AG14">
        <v>1</v>
      </c>
    </row>
    <row r="15" spans="1:33" x14ac:dyDescent="0.35">
      <c r="J15" t="s">
        <v>2302</v>
      </c>
      <c r="T15" t="s">
        <v>99</v>
      </c>
      <c r="U15">
        <v>24</v>
      </c>
      <c r="V15">
        <v>0.3</v>
      </c>
      <c r="W15">
        <f t="shared" si="8"/>
        <v>0.3</v>
      </c>
      <c r="X15">
        <f t="shared" si="5"/>
        <v>2.9999999999999997E-4</v>
      </c>
      <c r="Y15">
        <f t="shared" si="6"/>
        <v>1.7045454545454545E-3</v>
      </c>
      <c r="Z15">
        <f>Z11</f>
        <v>0</v>
      </c>
      <c r="AA15">
        <f>Z15</f>
        <v>0</v>
      </c>
      <c r="AB15">
        <f t="shared" si="9"/>
        <v>0</v>
      </c>
      <c r="AC15" t="s">
        <v>2297</v>
      </c>
      <c r="AD15">
        <v>2</v>
      </c>
    </row>
    <row r="16" spans="1:33" x14ac:dyDescent="0.35">
      <c r="J16" t="s">
        <v>2303</v>
      </c>
    </row>
    <row r="17" spans="9:33" x14ac:dyDescent="0.35">
      <c r="T17" t="s">
        <v>2304</v>
      </c>
    </row>
    <row r="19" spans="9:33" x14ac:dyDescent="0.35">
      <c r="W19" t="s">
        <v>2305</v>
      </c>
      <c r="X19">
        <v>1.6619090867981447E-2</v>
      </c>
      <c r="AD19" t="s">
        <v>2305</v>
      </c>
      <c r="AE19">
        <v>1.2529545454545454E-3</v>
      </c>
    </row>
    <row r="20" spans="9:33" x14ac:dyDescent="0.35">
      <c r="W20" t="s">
        <v>2306</v>
      </c>
      <c r="X20">
        <f>(2*PI())/24</f>
        <v>0.26179938779914941</v>
      </c>
      <c r="Y20" t="s">
        <v>2307</v>
      </c>
      <c r="AD20" t="s">
        <v>2306</v>
      </c>
      <c r="AE20">
        <f>(2*PI())/24</f>
        <v>0.26179938779914941</v>
      </c>
      <c r="AF20" t="s">
        <v>2307</v>
      </c>
    </row>
    <row r="21" spans="9:33" x14ac:dyDescent="0.35">
      <c r="W21" t="s">
        <v>2308</v>
      </c>
      <c r="X21">
        <v>0</v>
      </c>
      <c r="AD21" t="s">
        <v>2308</v>
      </c>
      <c r="AE21">
        <v>0</v>
      </c>
    </row>
    <row r="22" spans="9:33" x14ac:dyDescent="0.35">
      <c r="W22" t="s">
        <v>2309</v>
      </c>
      <c r="X22">
        <v>0</v>
      </c>
      <c r="AD22" t="s">
        <v>2309</v>
      </c>
      <c r="AE22">
        <v>0</v>
      </c>
    </row>
    <row r="24" spans="9:33" x14ac:dyDescent="0.35">
      <c r="J24">
        <v>0.25</v>
      </c>
      <c r="W24" t="s">
        <v>2263</v>
      </c>
      <c r="X24" t="s">
        <v>2310</v>
      </c>
      <c r="Y24" t="s">
        <v>2311</v>
      </c>
      <c r="Z24" t="s">
        <v>2312</v>
      </c>
      <c r="AA24" t="s">
        <v>2312</v>
      </c>
      <c r="AC24" t="s">
        <v>2263</v>
      </c>
      <c r="AD24" t="s">
        <v>2313</v>
      </c>
      <c r="AE24" t="s">
        <v>2314</v>
      </c>
      <c r="AF24" t="s">
        <v>2312</v>
      </c>
      <c r="AG24" t="s">
        <v>2312</v>
      </c>
    </row>
    <row r="25" spans="9:33" x14ac:dyDescent="0.35">
      <c r="J25">
        <v>9.4165068619423194E-3</v>
      </c>
      <c r="K25">
        <f>J24/J25</f>
        <v>26.549123115961191</v>
      </c>
      <c r="W25">
        <v>0</v>
      </c>
      <c r="X25">
        <f>$X$19*SIN($X$20*W25+$X$21)+$X$22</f>
        <v>0</v>
      </c>
      <c r="Y25">
        <f>AA6</f>
        <v>-1.4204545454545459E-3</v>
      </c>
      <c r="Z25">
        <f>(X25-Y25)^2</f>
        <v>2.0176911157024807E-6</v>
      </c>
      <c r="AA25">
        <f>SUM(Z25:Z265)*10^5</f>
        <v>1.5199577892562011</v>
      </c>
      <c r="AC25">
        <v>0</v>
      </c>
      <c r="AD25">
        <f>$AE$19*SIN($AE$20*AC25+$AE$21)+$AE$22</f>
        <v>0</v>
      </c>
      <c r="AE25">
        <f>AA11</f>
        <v>0</v>
      </c>
      <c r="AF25">
        <f>(AD25-AE25)^2</f>
        <v>0</v>
      </c>
      <c r="AG25">
        <f>SUM(AF25:AF265)*10^9</f>
        <v>146.66035640495835</v>
      </c>
    </row>
    <row r="26" spans="9:33" x14ac:dyDescent="0.35">
      <c r="I26" t="s">
        <v>2315</v>
      </c>
      <c r="J26">
        <f>J25*12</f>
        <v>0.11299808234330783</v>
      </c>
      <c r="W26">
        <v>0.1</v>
      </c>
      <c r="X26">
        <f t="shared" ref="X26:X89" si="10">$X$19*SIN($X$20*W26+$X$21)+$X$22</f>
        <v>4.3503708257499701E-4</v>
      </c>
      <c r="AC26">
        <v>0.1</v>
      </c>
      <c r="AD26">
        <f t="shared" ref="AD26:AD89" si="11">$AE$19*SIN($AE$20*AC26+$AE$21)+$AE$22</f>
        <v>3.2798526368478332E-5</v>
      </c>
    </row>
    <row r="27" spans="9:33" x14ac:dyDescent="0.35">
      <c r="W27">
        <v>0.2</v>
      </c>
      <c r="X27">
        <f t="shared" si="10"/>
        <v>8.6977601246418436E-4</v>
      </c>
      <c r="AC27">
        <v>0.2</v>
      </c>
      <c r="AD27">
        <f t="shared" si="11"/>
        <v>6.557457426530666E-5</v>
      </c>
    </row>
    <row r="28" spans="9:33" x14ac:dyDescent="0.35">
      <c r="W28">
        <v>0.3</v>
      </c>
      <c r="X28">
        <f t="shared" si="10"/>
        <v>1.3039188413207098E-3</v>
      </c>
      <c r="AC28">
        <v>0.3</v>
      </c>
      <c r="AD28">
        <f t="shared" si="11"/>
        <v>9.8305680624456604E-5</v>
      </c>
    </row>
    <row r="29" spans="9:33" x14ac:dyDescent="0.35">
      <c r="W29">
        <v>0.4</v>
      </c>
      <c r="X29">
        <f t="shared" si="10"/>
        <v>1.7371680293355937E-3</v>
      </c>
      <c r="AC29">
        <v>0.4</v>
      </c>
      <c r="AD29">
        <f t="shared" si="11"/>
        <v>1.3096941318058489E-4</v>
      </c>
    </row>
    <row r="30" spans="9:33" x14ac:dyDescent="0.35">
      <c r="W30">
        <v>0.5</v>
      </c>
      <c r="X30">
        <f t="shared" si="10"/>
        <v>2.1692266491566501E-3</v>
      </c>
      <c r="AC30">
        <v>0.5</v>
      </c>
      <c r="AD30">
        <f t="shared" si="11"/>
        <v>1.6354338584298732E-4</v>
      </c>
    </row>
    <row r="31" spans="9:33" x14ac:dyDescent="0.35">
      <c r="W31">
        <v>0.6</v>
      </c>
      <c r="X31">
        <f t="shared" si="10"/>
        <v>2.5997985893876632E-3</v>
      </c>
      <c r="AC31">
        <v>0.6</v>
      </c>
      <c r="AD31">
        <f t="shared" si="11"/>
        <v>1.960052740379074E-4</v>
      </c>
    </row>
    <row r="32" spans="9:33" x14ac:dyDescent="0.35">
      <c r="W32">
        <v>0.7</v>
      </c>
      <c r="X32">
        <f t="shared" si="10"/>
        <v>3.0285887575283478E-3</v>
      </c>
      <c r="AC32">
        <v>0.7</v>
      </c>
      <c r="AD32">
        <f t="shared" si="11"/>
        <v>2.2833283000868381E-4</v>
      </c>
    </row>
    <row r="33" spans="10:32" x14ac:dyDescent="0.35">
      <c r="W33">
        <v>0.8</v>
      </c>
      <c r="X33">
        <f t="shared" si="10"/>
        <v>3.4553032822160056E-3</v>
      </c>
      <c r="AC33">
        <v>0.8</v>
      </c>
      <c r="AD33">
        <f t="shared" si="11"/>
        <v>2.6050389806325162E-4</v>
      </c>
    </row>
    <row r="34" spans="10:32" x14ac:dyDescent="0.35">
      <c r="J34" t="s">
        <v>2305</v>
      </c>
      <c r="K34">
        <v>9.4363865133566035E-3</v>
      </c>
      <c r="W34">
        <v>0.9</v>
      </c>
      <c r="X34">
        <f t="shared" si="10"/>
        <v>3.8796497146302835E-3</v>
      </c>
      <c r="AC34">
        <v>0.9</v>
      </c>
      <c r="AD34">
        <f t="shared" si="11"/>
        <v>2.9249642975854689E-4</v>
      </c>
    </row>
    <row r="35" spans="10:32" x14ac:dyDescent="0.35">
      <c r="J35" t="s">
        <v>2306</v>
      </c>
      <c r="K35">
        <f>(2*PI())/24</f>
        <v>0.26179938779914941</v>
      </c>
      <c r="L35" t="s">
        <v>2307</v>
      </c>
      <c r="W35">
        <v>1</v>
      </c>
      <c r="X35">
        <f t="shared" si="10"/>
        <v>4.301337228922981E-3</v>
      </c>
      <c r="AC35">
        <v>1</v>
      </c>
      <c r="AD35">
        <f t="shared" si="11"/>
        <v>3.2428849901140836E-4</v>
      </c>
    </row>
    <row r="36" spans="10:32" x14ac:dyDescent="0.35">
      <c r="J36" t="s">
        <v>2308</v>
      </c>
      <c r="K36">
        <v>7.2596354212834099E-2</v>
      </c>
      <c r="W36">
        <v>1.1000000000000001</v>
      </c>
      <c r="X36">
        <f t="shared" si="10"/>
        <v>4.7200768215355637E-3</v>
      </c>
      <c r="AC36">
        <v>1.1000000000000001</v>
      </c>
      <c r="AD36">
        <f t="shared" si="11"/>
        <v>3.5585831712561941E-4</v>
      </c>
    </row>
    <row r="37" spans="10:32" x14ac:dyDescent="0.35">
      <c r="J37" t="s">
        <v>2309</v>
      </c>
      <c r="K37">
        <v>0</v>
      </c>
      <c r="W37">
        <v>1.2</v>
      </c>
      <c r="X37">
        <f t="shared" si="10"/>
        <v>5.1355815092677618E-3</v>
      </c>
      <c r="AC37">
        <v>1.2</v>
      </c>
      <c r="AD37">
        <f t="shared" si="11"/>
        <v>3.8718424772479196E-4</v>
      </c>
    </row>
    <row r="38" spans="10:32" x14ac:dyDescent="0.35">
      <c r="W38">
        <v>1.3</v>
      </c>
      <c r="X38">
        <f t="shared" si="10"/>
        <v>5.5475665259615298E-3</v>
      </c>
      <c r="AC38">
        <v>1.3</v>
      </c>
      <c r="AD38">
        <f t="shared" si="11"/>
        <v>4.1824482158085886E-4</v>
      </c>
    </row>
    <row r="39" spans="10:32" x14ac:dyDescent="0.35">
      <c r="J39" t="s">
        <v>2263</v>
      </c>
      <c r="K39" t="s">
        <v>2310</v>
      </c>
      <c r="L39" t="s">
        <v>2316</v>
      </c>
      <c r="M39" t="s">
        <v>2311</v>
      </c>
      <c r="N39" t="s">
        <v>2312</v>
      </c>
      <c r="O39" t="s">
        <v>2312</v>
      </c>
      <c r="W39">
        <v>1.4</v>
      </c>
      <c r="X39">
        <f t="shared" si="10"/>
        <v>5.9557495176655343E-3</v>
      </c>
      <c r="AC39">
        <v>1.4</v>
      </c>
      <c r="AD39">
        <f t="shared" si="11"/>
        <v>4.4901875132800906E-4</v>
      </c>
    </row>
    <row r="40" spans="10:32" x14ac:dyDescent="0.35">
      <c r="J40">
        <v>0</v>
      </c>
      <c r="K40">
        <f>$K$34*SIN($K$35*J40+$K$36)+$K$37</f>
        <v>6.8444569017950523E-4</v>
      </c>
      <c r="L40">
        <f>K40*12</f>
        <v>8.2133482821540628E-3</v>
      </c>
      <c r="M40">
        <v>9.0532286212914538E-4</v>
      </c>
      <c r="N40">
        <f>(M40-K40)^2</f>
        <v>4.8786725088470898E-8</v>
      </c>
      <c r="O40">
        <f>SUM(N40:N280)*10^6</f>
        <v>0.32765343624838861</v>
      </c>
      <c r="Q40">
        <f>-12*K35*0.38/(COS(12*K35+K36)-COS(K36))</f>
        <v>0.59847897279213935</v>
      </c>
      <c r="W40">
        <v>1.5</v>
      </c>
      <c r="X40">
        <f t="shared" si="10"/>
        <v>6.3598507361464591E-3</v>
      </c>
      <c r="AC40">
        <v>1.5</v>
      </c>
      <c r="AD40">
        <f t="shared" si="11"/>
        <v>4.7948494605198634E-4</v>
      </c>
    </row>
    <row r="41" spans="10:32" x14ac:dyDescent="0.35">
      <c r="J41">
        <v>0.1</v>
      </c>
      <c r="K41">
        <f t="shared" ref="K41:K104" si="12">$K$34*SIN($K$35*J41+$K$36)+$K$37</f>
        <v>9.3057632040698243E-4</v>
      </c>
      <c r="L41">
        <f t="shared" ref="L41:L104" si="13">K41*12</f>
        <v>1.1166915844883789E-2</v>
      </c>
      <c r="W41">
        <v>1.6</v>
      </c>
      <c r="X41">
        <f t="shared" si="10"/>
        <v>6.7595932306144593E-3</v>
      </c>
      <c r="AC41">
        <v>1.6</v>
      </c>
      <c r="AD41">
        <f t="shared" si="11"/>
        <v>5.0962252574474683E-4</v>
      </c>
    </row>
    <row r="42" spans="10:32" x14ac:dyDescent="0.35">
      <c r="J42">
        <v>0.2</v>
      </c>
      <c r="K42">
        <f t="shared" si="12"/>
        <v>1.1760691801077771E-3</v>
      </c>
      <c r="L42">
        <f t="shared" si="13"/>
        <v>1.4112830161293326E-2</v>
      </c>
      <c r="W42">
        <v>1.7</v>
      </c>
      <c r="X42">
        <f t="shared" si="10"/>
        <v>7.154703037531413E-3</v>
      </c>
      <c r="AC42">
        <v>1.7</v>
      </c>
      <c r="AD42">
        <f t="shared" si="11"/>
        <v>5.3941083561457519E-4</v>
      </c>
    </row>
    <row r="43" spans="10:32" x14ac:dyDescent="0.35">
      <c r="J43">
        <v>0.3</v>
      </c>
      <c r="K43">
        <f t="shared" si="12"/>
        <v>1.4207560207384919E-3</v>
      </c>
      <c r="L43">
        <f t="shared" si="13"/>
        <v>1.7049072248861902E-2</v>
      </c>
      <c r="W43">
        <v>1.8</v>
      </c>
      <c r="X43">
        <f t="shared" si="10"/>
        <v>7.5449093683718346E-3</v>
      </c>
      <c r="AC43">
        <v>1.8</v>
      </c>
      <c r="AD43">
        <f t="shared" si="11"/>
        <v>5.6882946024184569E-4</v>
      </c>
    </row>
    <row r="44" spans="10:32" x14ac:dyDescent="0.35">
      <c r="J44">
        <v>0.4</v>
      </c>
      <c r="K44">
        <f t="shared" si="12"/>
        <v>1.6644691461609397E-3</v>
      </c>
      <c r="L44">
        <f t="shared" si="13"/>
        <v>1.9973629753931278E-2</v>
      </c>
      <c r="W44">
        <v>1.9</v>
      </c>
      <c r="X44">
        <f t="shared" si="10"/>
        <v>7.9299447952078054E-3</v>
      </c>
      <c r="AC44">
        <v>1.9</v>
      </c>
      <c r="AD44">
        <f t="shared" si="11"/>
        <v>5.9785823757073202E-4</v>
      </c>
    </row>
    <row r="45" spans="10:32" x14ac:dyDescent="0.35">
      <c r="J45">
        <v>0.5</v>
      </c>
      <c r="K45">
        <f t="shared" si="12"/>
        <v>1.9070415275726975E-3</v>
      </c>
      <c r="L45">
        <f t="shared" si="13"/>
        <v>2.2884498330872371E-2</v>
      </c>
      <c r="W45">
        <v>2</v>
      </c>
      <c r="X45">
        <f t="shared" si="10"/>
        <v>8.3095454339907216E-3</v>
      </c>
      <c r="Y45">
        <f>AA7</f>
        <v>1.0663636363636363E-2</v>
      </c>
      <c r="Z45">
        <f>(X45-Y45)^2</f>
        <v>5.54174410503988E-6</v>
      </c>
      <c r="AC45">
        <v>2</v>
      </c>
      <c r="AD45">
        <f t="shared" si="11"/>
        <v>6.2647727272727258E-4</v>
      </c>
      <c r="AE45">
        <f>AA12</f>
        <v>3.5568181818181819E-4</v>
      </c>
      <c r="AF45">
        <f>(AD45-AE45)^2</f>
        <v>7.3330178202479248E-8</v>
      </c>
    </row>
    <row r="46" spans="10:32" x14ac:dyDescent="0.35">
      <c r="J46">
        <v>0.6</v>
      </c>
      <c r="K46">
        <f t="shared" si="12"/>
        <v>2.1483069179803068E-3</v>
      </c>
      <c r="L46">
        <f t="shared" si="13"/>
        <v>2.577968301576368E-2</v>
      </c>
      <c r="W46">
        <v>2.1</v>
      </c>
      <c r="X46">
        <f t="shared" si="10"/>
        <v>8.6834511254042374E-3</v>
      </c>
      <c r="AC46">
        <v>2.1</v>
      </c>
      <c r="AD46">
        <f t="shared" si="11"/>
        <v>6.5466695165432396E-4</v>
      </c>
    </row>
    <row r="47" spans="10:32" x14ac:dyDescent="0.35">
      <c r="J47">
        <v>0.7</v>
      </c>
      <c r="K47">
        <f t="shared" si="12"/>
        <v>2.3880999661366575E-3</v>
      </c>
      <c r="L47">
        <f t="shared" si="13"/>
        <v>2.8657199593639889E-2</v>
      </c>
      <c r="W47">
        <v>2.2000000000000002</v>
      </c>
      <c r="X47">
        <f t="shared" si="10"/>
        <v>9.0514056131644639E-3</v>
      </c>
      <c r="AC47">
        <v>2.2000000000000002</v>
      </c>
      <c r="AD47">
        <f t="shared" si="11"/>
        <v>6.8240795455405548E-4</v>
      </c>
    </row>
    <row r="48" spans="10:32" x14ac:dyDescent="0.35">
      <c r="J48">
        <v>0.8</v>
      </c>
      <c r="K48">
        <f t="shared" si="12"/>
        <v>2.626256329864473E-3</v>
      </c>
      <c r="L48">
        <f t="shared" si="13"/>
        <v>3.1515075958373676E-2</v>
      </c>
      <c r="W48">
        <v>2.2999999999999998</v>
      </c>
      <c r="X48">
        <f t="shared" si="10"/>
        <v>9.4131567196452243E-3</v>
      </c>
      <c r="AC48">
        <v>2.2999999999999998</v>
      </c>
      <c r="AD48">
        <f t="shared" si="11"/>
        <v>7.096812691287735E-4</v>
      </c>
    </row>
    <row r="49" spans="10:30" x14ac:dyDescent="0.35">
      <c r="J49">
        <v>0.9</v>
      </c>
      <c r="K49">
        <f t="shared" si="12"/>
        <v>2.8626127886882307E-3</v>
      </c>
      <c r="L49">
        <f t="shared" si="13"/>
        <v>3.4351353464258771E-2</v>
      </c>
      <c r="W49">
        <v>2.4</v>
      </c>
      <c r="X49">
        <f t="shared" si="10"/>
        <v>9.7684565187080089E-3</v>
      </c>
      <c r="AC49">
        <v>2.4</v>
      </c>
      <c r="AD49">
        <f t="shared" si="11"/>
        <v>7.3646820361100078E-4</v>
      </c>
    </row>
    <row r="50" spans="10:30" x14ac:dyDescent="0.35">
      <c r="J50">
        <v>1</v>
      </c>
      <c r="K50">
        <f t="shared" si="12"/>
        <v>3.0970073556973203E-3</v>
      </c>
      <c r="L50">
        <f t="shared" si="13"/>
        <v>3.716408826836784E-2</v>
      </c>
      <c r="W50">
        <v>2.5</v>
      </c>
      <c r="X50">
        <f t="shared" si="10"/>
        <v>1.0117061505618164E-2</v>
      </c>
      <c r="AC50">
        <v>2.5</v>
      </c>
      <c r="AD50">
        <f t="shared" si="11"/>
        <v>7.627503995738809E-4</v>
      </c>
    </row>
    <row r="51" spans="10:30" x14ac:dyDescent="0.35">
      <c r="J51">
        <v>1.1000000000000001</v>
      </c>
      <c r="K51">
        <f t="shared" si="12"/>
        <v>3.3292793885637845E-3</v>
      </c>
      <c r="L51">
        <f t="shared" si="13"/>
        <v>3.9951352662765414E-2</v>
      </c>
      <c r="W51">
        <v>2.6</v>
      </c>
      <c r="X51">
        <f t="shared" si="10"/>
        <v>1.0458732763930865E-2</v>
      </c>
      <c r="AC51">
        <v>2.6</v>
      </c>
      <c r="AD51">
        <f t="shared" si="11"/>
        <v>7.8850984451312573E-4</v>
      </c>
    </row>
    <row r="52" spans="10:30" x14ac:dyDescent="0.35">
      <c r="J52">
        <v>1.2</v>
      </c>
      <c r="K52">
        <f t="shared" si="12"/>
        <v>3.5592696996385427E-3</v>
      </c>
      <c r="L52">
        <f t="shared" si="13"/>
        <v>4.2711236395662516E-2</v>
      </c>
      <c r="W52">
        <v>2.7</v>
      </c>
      <c r="X52">
        <f t="shared" si="10"/>
        <v>1.0793236129232529E-2</v>
      </c>
      <c r="AC52">
        <v>2.7</v>
      </c>
      <c r="AD52">
        <f t="shared" si="11"/>
        <v>8.1372888419188692E-4</v>
      </c>
    </row>
    <row r="53" spans="10:30" x14ac:dyDescent="0.35">
      <c r="J53">
        <v>1.3</v>
      </c>
      <c r="K53">
        <f t="shared" si="12"/>
        <v>3.7868206650506575E-3</v>
      </c>
      <c r="L53">
        <f t="shared" si="13"/>
        <v>4.5441847980607894E-2</v>
      </c>
      <c r="W53">
        <v>2.8</v>
      </c>
      <c r="X53">
        <f t="shared" si="10"/>
        <v>1.1120342349625388E-2</v>
      </c>
      <c r="AC53">
        <v>2.8</v>
      </c>
      <c r="AD53">
        <f t="shared" si="11"/>
        <v>8.3839023474008745E-4</v>
      </c>
    </row>
    <row r="54" spans="10:30" x14ac:dyDescent="0.35">
      <c r="J54">
        <v>1.4</v>
      </c>
      <c r="K54">
        <f t="shared" si="12"/>
        <v>4.0117763327348595E-3</v>
      </c>
      <c r="L54">
        <f t="shared" si="13"/>
        <v>4.8141315992818318E-2</v>
      </c>
      <c r="W54">
        <v>2.9</v>
      </c>
      <c r="X54">
        <f t="shared" si="10"/>
        <v>1.1439827242845309E-2</v>
      </c>
      <c r="AC54">
        <v>2.9</v>
      </c>
      <c r="AD54">
        <f t="shared" si="11"/>
        <v>8.6247699449992386E-4</v>
      </c>
    </row>
    <row r="55" spans="10:30" x14ac:dyDescent="0.35">
      <c r="J55">
        <v>1.5</v>
      </c>
      <c r="K55">
        <f t="shared" si="12"/>
        <v>4.233982529313304E-3</v>
      </c>
      <c r="L55">
        <f t="shared" si="13"/>
        <v>5.0807790351759648E-2</v>
      </c>
      <c r="W55">
        <v>3</v>
      </c>
      <c r="X55">
        <f t="shared" si="10"/>
        <v>1.1751471849905106E-2</v>
      </c>
      <c r="AC55">
        <v>3</v>
      </c>
      <c r="AD55">
        <f t="shared" si="11"/>
        <v>8.8597265560941729E-4</v>
      </c>
    </row>
    <row r="56" spans="10:30" x14ac:dyDescent="0.35">
      <c r="J56">
        <v>1.6</v>
      </c>
      <c r="K56">
        <f t="shared" si="12"/>
        <v>4.4532869657583039E-3</v>
      </c>
      <c r="L56">
        <f t="shared" si="13"/>
        <v>5.3439443589099647E-2</v>
      </c>
      <c r="W56">
        <v>3.1</v>
      </c>
      <c r="X56">
        <f t="shared" si="10"/>
        <v>1.2055062585158094E-2</v>
      </c>
      <c r="AC56">
        <v>3.1</v>
      </c>
      <c r="AD56">
        <f t="shared" si="11"/>
        <v>9.088611153160775E-4</v>
      </c>
    </row>
    <row r="57" spans="10:30" x14ac:dyDescent="0.35">
      <c r="J57">
        <v>1.7</v>
      </c>
      <c r="K57">
        <f t="shared" si="12"/>
        <v>4.6695393417636195E-3</v>
      </c>
      <c r="L57">
        <f t="shared" si="13"/>
        <v>5.6034472101163434E-2</v>
      </c>
      <c r="W57">
        <v>3.2</v>
      </c>
      <c r="X57">
        <f t="shared" si="10"/>
        <v>1.2350391382679026E-2</v>
      </c>
      <c r="AC57">
        <v>3.2</v>
      </c>
      <c r="AD57">
        <f t="shared" si="11"/>
        <v>9.3112668701292583E-4</v>
      </c>
    </row>
    <row r="58" spans="10:30" x14ac:dyDescent="0.35">
      <c r="J58">
        <v>1.8</v>
      </c>
      <c r="K58">
        <f t="shared" si="12"/>
        <v>4.8825914487527862E-3</v>
      </c>
      <c r="L58">
        <f t="shared" si="13"/>
        <v>5.859109738503343E-2</v>
      </c>
      <c r="W58">
        <v>3.3</v>
      </c>
      <c r="X58">
        <f t="shared" si="10"/>
        <v>1.2637255838862086E-2</v>
      </c>
      <c r="AC58">
        <v>3.3</v>
      </c>
      <c r="AD58">
        <f t="shared" si="11"/>
        <v>9.5275411098931127E-4</v>
      </c>
    </row>
    <row r="59" spans="10:30" x14ac:dyDescent="0.35">
      <c r="J59">
        <v>1.9</v>
      </c>
      <c r="K59">
        <f t="shared" si="12"/>
        <v>5.0922972714538611E-3</v>
      </c>
      <c r="L59">
        <f t="shared" si="13"/>
        <v>6.110756725744633E-2</v>
      </c>
      <c r="W59">
        <v>3.4</v>
      </c>
      <c r="X59">
        <f t="shared" si="10"/>
        <v>1.2915459351138204E-2</v>
      </c>
      <c r="AC59">
        <v>3.4</v>
      </c>
      <c r="AD59">
        <f t="shared" si="11"/>
        <v>9.7372856488915443E-4</v>
      </c>
    </row>
    <row r="60" spans="10:30" x14ac:dyDescent="0.35">
      <c r="J60">
        <v>2</v>
      </c>
      <c r="K60">
        <f t="shared" si="12"/>
        <v>5.2985130879710067E-3</v>
      </c>
      <c r="L60">
        <f t="shared" si="13"/>
        <v>6.358215705565208E-2</v>
      </c>
      <c r="W60">
        <v>3.5</v>
      </c>
      <c r="X60">
        <f t="shared" si="10"/>
        <v>1.3184811252716644E-2</v>
      </c>
      <c r="AC60">
        <v>3.5</v>
      </c>
      <c r="AD60">
        <f t="shared" si="11"/>
        <v>9.9403567386944993E-4</v>
      </c>
    </row>
    <row r="61" spans="10:30" x14ac:dyDescent="0.35">
      <c r="J61">
        <v>2.1</v>
      </c>
      <c r="K61">
        <f t="shared" si="12"/>
        <v>5.501097568284292E-3</v>
      </c>
      <c r="L61">
        <f t="shared" si="13"/>
        <v>6.6013170819411507E-2</v>
      </c>
      <c r="W61">
        <v>3.6</v>
      </c>
      <c r="X61">
        <f t="shared" si="10"/>
        <v>1.3445126943258487E-2</v>
      </c>
      <c r="AC61">
        <v>3.6</v>
      </c>
      <c r="AD61">
        <f t="shared" si="11"/>
        <v>1.0136615204520648E-3</v>
      </c>
    </row>
    <row r="62" spans="10:30" x14ac:dyDescent="0.35">
      <c r="J62">
        <v>2.2000000000000002</v>
      </c>
      <c r="K62">
        <f t="shared" si="12"/>
        <v>5.6999118711102302E-3</v>
      </c>
      <c r="L62">
        <f t="shared" si="13"/>
        <v>6.8398942453322759E-2</v>
      </c>
      <c r="W62">
        <v>3.7</v>
      </c>
      <c r="X62">
        <f t="shared" si="10"/>
        <v>1.3696228015392494E-2</v>
      </c>
      <c r="AC62">
        <v>3.7</v>
      </c>
      <c r="AD62">
        <f t="shared" si="11"/>
        <v>1.0325926540620844E-3</v>
      </c>
    </row>
    <row r="63" spans="10:30" x14ac:dyDescent="0.35">
      <c r="J63">
        <v>2.2999999999999998</v>
      </c>
      <c r="K63">
        <f t="shared" si="12"/>
        <v>5.8948197390566587E-3</v>
      </c>
      <c r="L63">
        <f t="shared" si="13"/>
        <v>7.0737836868679904E-2</v>
      </c>
      <c r="W63">
        <v>3.8</v>
      </c>
      <c r="X63">
        <f t="shared" si="10"/>
        <v>1.3937942376986609E-2</v>
      </c>
      <c r="AC63">
        <v>3.8</v>
      </c>
      <c r="AD63">
        <f t="shared" si="11"/>
        <v>1.050816100246164E-3</v>
      </c>
    </row>
    <row r="64" spans="10:30" x14ac:dyDescent="0.35">
      <c r="J64">
        <v>2.4</v>
      </c>
      <c r="K64">
        <f t="shared" si="12"/>
        <v>6.0856875920067537E-3</v>
      </c>
      <c r="L64">
        <f t="shared" si="13"/>
        <v>7.3028251104081038E-2</v>
      </c>
      <c r="W64">
        <v>3.9</v>
      </c>
      <c r="X64">
        <f t="shared" si="10"/>
        <v>1.4170104369091293E-2</v>
      </c>
      <c r="AC64">
        <v>3.9</v>
      </c>
      <c r="AD64">
        <f t="shared" si="11"/>
        <v>1.0683193695645704E-3</v>
      </c>
    </row>
    <row r="65" spans="10:30" x14ac:dyDescent="0.35">
      <c r="J65">
        <v>2.5</v>
      </c>
      <c r="K65">
        <f t="shared" si="12"/>
        <v>6.2723846186681668E-3</v>
      </c>
      <c r="L65">
        <f t="shared" si="13"/>
        <v>7.5268615424017998E-2</v>
      </c>
      <c r="W65">
        <v>4</v>
      </c>
      <c r="X65">
        <f t="shared" si="10"/>
        <v>1.4392554879473909E-2</v>
      </c>
      <c r="AC65">
        <v>4</v>
      </c>
      <c r="AD65">
        <f t="shared" si="11"/>
        <v>1.0850904661508203E-3</v>
      </c>
    </row>
    <row r="66" spans="10:30" x14ac:dyDescent="0.35">
      <c r="J66">
        <v>2.6</v>
      </c>
      <c r="K66">
        <f t="shared" si="12"/>
        <v>6.454782866224547E-3</v>
      </c>
      <c r="L66">
        <f t="shared" si="13"/>
        <v>7.7457394394694568E-2</v>
      </c>
      <c r="W66">
        <v>4.0999999999999996</v>
      </c>
      <c r="X66">
        <f t="shared" si="10"/>
        <v>1.460514145166629E-2</v>
      </c>
      <c r="AC66">
        <v>4.0999999999999996</v>
      </c>
      <c r="AD66">
        <f t="shared" si="11"/>
        <v>1.1011178959330487E-3</v>
      </c>
    </row>
    <row r="67" spans="10:30" x14ac:dyDescent="0.35">
      <c r="J67">
        <v>2.7</v>
      </c>
      <c r="K67">
        <f t="shared" si="12"/>
        <v>6.6327573280280149E-3</v>
      </c>
      <c r="L67">
        <f t="shared" si="13"/>
        <v>7.9593087936336182E-2</v>
      </c>
      <c r="W67">
        <v>4.2</v>
      </c>
      <c r="X67">
        <f t="shared" si="10"/>
        <v>1.4807718389450794E-2</v>
      </c>
      <c r="AC67">
        <v>4.2</v>
      </c>
      <c r="AD67">
        <f t="shared" si="11"/>
        <v>1.1163906745114709E-3</v>
      </c>
    </row>
    <row r="68" spans="10:30" x14ac:dyDescent="0.35">
      <c r="J68">
        <v>2.8</v>
      </c>
      <c r="K68">
        <f t="shared" si="12"/>
        <v>6.8061860292724739E-3</v>
      </c>
      <c r="L68">
        <f t="shared" si="13"/>
        <v>8.1674232351269693E-2</v>
      </c>
      <c r="W68">
        <v>4.3</v>
      </c>
      <c r="X68">
        <f t="shared" si="10"/>
        <v>1.5000146856713205E-2</v>
      </c>
      <c r="AC68">
        <v>4.3</v>
      </c>
      <c r="AD68">
        <f t="shared" si="11"/>
        <v>1.130898334686541E-3</v>
      </c>
    </row>
    <row r="69" spans="10:30" x14ac:dyDescent="0.35">
      <c r="J69">
        <v>2.9</v>
      </c>
      <c r="K69">
        <f t="shared" si="12"/>
        <v>6.9749501105890481E-3</v>
      </c>
      <c r="L69">
        <f t="shared" si="13"/>
        <v>8.3699401327068573E-2</v>
      </c>
      <c r="W69">
        <v>4.4000000000000004</v>
      </c>
      <c r="X69">
        <f t="shared" si="10"/>
        <v>1.5182294972594079E-2</v>
      </c>
      <c r="AC69">
        <v>4.4000000000000004</v>
      </c>
      <c r="AD69">
        <f t="shared" si="11"/>
        <v>1.1446309336326497E-3</v>
      </c>
    </row>
    <row r="70" spans="10:30" x14ac:dyDescent="0.35">
      <c r="J70">
        <v>3</v>
      </c>
      <c r="K70">
        <f t="shared" si="12"/>
        <v>7.1389339095063557E-3</v>
      </c>
      <c r="L70">
        <f t="shared" si="13"/>
        <v>8.5667206914076269E-2</v>
      </c>
      <c r="W70">
        <v>4.5</v>
      </c>
      <c r="X70">
        <f t="shared" si="10"/>
        <v>1.5354037901873294E-2</v>
      </c>
      <c r="AC70">
        <v>4.5</v>
      </c>
      <c r="AD70">
        <f t="shared" si="11"/>
        <v>1.1575790597124372E-3</v>
      </c>
    </row>
    <row r="71" spans="10:30" x14ac:dyDescent="0.35">
      <c r="J71">
        <v>3.1</v>
      </c>
      <c r="K71">
        <f t="shared" si="12"/>
        <v>7.2980250397197931E-3</v>
      </c>
      <c r="L71">
        <f t="shared" si="13"/>
        <v>8.7576300476637517E-2</v>
      </c>
      <c r="W71">
        <v>4.5999999999999996</v>
      </c>
      <c r="X71">
        <f t="shared" si="10"/>
        <v>1.551525794052587E-2</v>
      </c>
      <c r="AC71">
        <v>4.5999999999999996</v>
      </c>
      <c r="AD71">
        <f t="shared" si="11"/>
        <v>1.169733838927062E-3</v>
      </c>
    </row>
    <row r="72" spans="10:30" x14ac:dyDescent="0.35">
      <c r="J72">
        <v>3.2</v>
      </c>
      <c r="K72">
        <f t="shared" si="12"/>
        <v>7.4521144681154918E-3</v>
      </c>
      <c r="L72">
        <f t="shared" si="13"/>
        <v>8.9425373617385895E-2</v>
      </c>
      <c r="W72">
        <v>4.7</v>
      </c>
      <c r="X72">
        <f t="shared" si="10"/>
        <v>1.5665844596390435E-2</v>
      </c>
      <c r="AC72">
        <v>4.7</v>
      </c>
      <c r="AD72">
        <f t="shared" si="11"/>
        <v>1.1810869409979953E-3</v>
      </c>
    </row>
    <row r="73" spans="10:30" x14ac:dyDescent="0.35">
      <c r="J73">
        <v>3.3</v>
      </c>
      <c r="K73">
        <f t="shared" si="12"/>
        <v>7.6010965894961688E-3</v>
      </c>
      <c r="L73">
        <f t="shared" si="13"/>
        <v>9.1213159073954025E-2</v>
      </c>
      <c r="W73">
        <v>4.8</v>
      </c>
      <c r="X73">
        <f t="shared" si="10"/>
        <v>1.5805694664895033E-2</v>
      </c>
      <c r="AC73">
        <v>4.8</v>
      </c>
      <c r="AD73">
        <f t="shared" si="11"/>
        <v>1.1916305850761776E-3</v>
      </c>
    </row>
    <row r="74" spans="10:30" x14ac:dyDescent="0.35">
      <c r="J74">
        <v>3.4</v>
      </c>
      <c r="K74">
        <f t="shared" si="12"/>
        <v>7.74486929895765E-3</v>
      </c>
      <c r="L74">
        <f t="shared" si="13"/>
        <v>9.2938431587491793E-2</v>
      </c>
      <c r="W74">
        <v>4.9000000000000004</v>
      </c>
      <c r="X74">
        <f t="shared" si="10"/>
        <v>1.5934712299788378E-2</v>
      </c>
      <c r="AC74">
        <v>4.9000000000000004</v>
      </c>
      <c r="AD74">
        <f t="shared" si="11"/>
        <v>1.2013575450746244E-3</v>
      </c>
    </row>
    <row r="75" spans="10:30" x14ac:dyDescent="0.35">
      <c r="J75">
        <v>3.5</v>
      </c>
      <c r="K75">
        <f t="shared" si="12"/>
        <v>7.8833340618664795E-3</v>
      </c>
      <c r="L75">
        <f t="shared" si="13"/>
        <v>9.4600008742397754E-2</v>
      </c>
      <c r="W75">
        <v>5</v>
      </c>
      <c r="X75">
        <f t="shared" si="10"/>
        <v>1.6052809078828088E-2</v>
      </c>
      <c r="AC75">
        <v>5</v>
      </c>
      <c r="AD75">
        <f t="shared" si="11"/>
        <v>1.2102611546208257E-3</v>
      </c>
    </row>
    <row r="76" spans="10:30" x14ac:dyDescent="0.35">
      <c r="J76">
        <v>3.6</v>
      </c>
      <c r="K76">
        <f t="shared" si="12"/>
        <v>8.0163959813906293E-3</v>
      </c>
      <c r="L76">
        <f t="shared" si="13"/>
        <v>9.6196751776687545E-2</v>
      </c>
      <c r="W76">
        <v>5.0999999999999996</v>
      </c>
      <c r="X76">
        <f t="shared" si="10"/>
        <v>1.6159904064380871E-2</v>
      </c>
      <c r="AC76">
        <v>5.0999999999999996</v>
      </c>
      <c r="AD76">
        <f t="shared" si="11"/>
        <v>1.2183353116255434E-3</v>
      </c>
    </row>
    <row r="77" spans="10:30" x14ac:dyDescent="0.35">
      <c r="J77">
        <v>3.7</v>
      </c>
      <c r="K77">
        <f t="shared" si="12"/>
        <v>8.143963863537048E-3</v>
      </c>
      <c r="L77">
        <f t="shared" si="13"/>
        <v>9.7727566362444576E-2</v>
      </c>
      <c r="W77">
        <v>5.2</v>
      </c>
      <c r="X77">
        <f t="shared" si="10"/>
        <v>1.625592385889315E-2</v>
      </c>
      <c r="AC77">
        <v>5.2</v>
      </c>
      <c r="AD77">
        <f t="shared" si="11"/>
        <v>1.2255744824648796E-3</v>
      </c>
    </row>
    <row r="78" spans="10:30" x14ac:dyDescent="0.35">
      <c r="J78">
        <v>3.8</v>
      </c>
      <c r="K78">
        <f t="shared" si="12"/>
        <v>8.2659502796514697E-3</v>
      </c>
      <c r="L78">
        <f t="shared" si="13"/>
        <v>9.9191403355817637E-2</v>
      </c>
      <c r="W78">
        <v>5.3</v>
      </c>
      <c r="X78">
        <f t="shared" si="10"/>
        <v>1.6340802655194057E-2</v>
      </c>
      <c r="AC78">
        <v>5.3</v>
      </c>
      <c r="AD78">
        <f t="shared" si="11"/>
        <v>1.2319737057727457E-3</v>
      </c>
    </row>
    <row r="79" spans="10:30" x14ac:dyDescent="0.35">
      <c r="J79">
        <v>3.9</v>
      </c>
      <c r="K79">
        <f t="shared" si="12"/>
        <v>8.3822716263376468E-3</v>
      </c>
      <c r="L79">
        <f t="shared" si="13"/>
        <v>0.10058725951605177</v>
      </c>
      <c r="W79">
        <v>5.4</v>
      </c>
      <c r="X79">
        <f t="shared" si="10"/>
        <v>1.6414482281596404E-2</v>
      </c>
      <c r="AC79">
        <v>5.4</v>
      </c>
      <c r="AD79">
        <f t="shared" si="11"/>
        <v>1.237528595841135E-3</v>
      </c>
    </row>
    <row r="80" spans="10:30" x14ac:dyDescent="0.35">
      <c r="J80">
        <v>4</v>
      </c>
      <c r="K80">
        <f t="shared" si="12"/>
        <v>8.4928481827549439E-3</v>
      </c>
      <c r="L80">
        <f t="shared" si="13"/>
        <v>0.10191417819305933</v>
      </c>
      <c r="M80">
        <v>8.3333333333333332E-3</v>
      </c>
      <c r="N80">
        <f>(M80-K80)^2</f>
        <v>2.5444987185999124E-8</v>
      </c>
      <c r="W80">
        <v>5.5</v>
      </c>
      <c r="X80">
        <f t="shared" si="10"/>
        <v>1.6476912241764622E-2</v>
      </c>
      <c r="AC80">
        <v>5.5</v>
      </c>
      <c r="AD80">
        <f t="shared" si="11"/>
        <v>1.2422353456258673E-3</v>
      </c>
    </row>
    <row r="81" spans="10:30" x14ac:dyDescent="0.35">
      <c r="J81">
        <v>4.0999999999999996</v>
      </c>
      <c r="K81">
        <f t="shared" si="12"/>
        <v>8.5976041652550128E-3</v>
      </c>
      <c r="L81">
        <f t="shared" si="13"/>
        <v>0.10317124998306015</v>
      </c>
      <c r="W81">
        <v>5.6</v>
      </c>
      <c r="X81">
        <f t="shared" si="10"/>
        <v>1.6528049749322472E-2</v>
      </c>
      <c r="AC81">
        <v>5.6</v>
      </c>
      <c r="AD81">
        <f t="shared" si="11"/>
        <v>1.2460907293557477E-3</v>
      </c>
    </row>
    <row r="82" spans="10:30" x14ac:dyDescent="0.35">
      <c r="J82">
        <v>4.2</v>
      </c>
      <c r="K82">
        <f t="shared" si="12"/>
        <v>8.6964677793201269E-3</v>
      </c>
      <c r="L82">
        <f t="shared" si="13"/>
        <v>0.10435761335184152</v>
      </c>
      <c r="W82">
        <v>5.7</v>
      </c>
      <c r="X82">
        <f t="shared" si="10"/>
        <v>1.6567859757176638E-2</v>
      </c>
      <c r="AC82">
        <v>5.7</v>
      </c>
      <c r="AD82">
        <f t="shared" si="11"/>
        <v>1.2490921047433486E-3</v>
      </c>
    </row>
    <row r="83" spans="10:30" x14ac:dyDescent="0.35">
      <c r="J83">
        <v>4.3</v>
      </c>
      <c r="K83">
        <f t="shared" si="12"/>
        <v>8.7893712687675523E-3</v>
      </c>
      <c r="L83">
        <f t="shared" si="13"/>
        <v>0.10547245522521062</v>
      </c>
      <c r="W83">
        <v>5.8</v>
      </c>
      <c r="X83">
        <f t="shared" si="10"/>
        <v>1.6596314981536298E-2</v>
      </c>
      <c r="AC83">
        <v>5.8</v>
      </c>
      <c r="AD83">
        <f t="shared" si="11"/>
        <v>1.2512374147959013E-3</v>
      </c>
    </row>
    <row r="84" spans="10:30" x14ac:dyDescent="0.35">
      <c r="J84">
        <v>4.4000000000000004</v>
      </c>
      <c r="K84">
        <f t="shared" si="12"/>
        <v>8.8762509621862565E-3</v>
      </c>
      <c r="L84">
        <f t="shared" si="13"/>
        <v>0.10651501154623508</v>
      </c>
      <c r="W84">
        <v>5.9</v>
      </c>
      <c r="X84">
        <f t="shared" si="10"/>
        <v>1.6613395920612044E-2</v>
      </c>
      <c r="AC84">
        <v>5.9</v>
      </c>
      <c r="AD84">
        <f t="shared" si="11"/>
        <v>1.2525251892250562E-3</v>
      </c>
    </row>
    <row r="85" spans="10:30" x14ac:dyDescent="0.35">
      <c r="J85">
        <v>4.5</v>
      </c>
      <c r="K85">
        <f t="shared" si="12"/>
        <v>8.9570473165741064E-3</v>
      </c>
      <c r="L85">
        <f t="shared" si="13"/>
        <v>0.10748456779888928</v>
      </c>
      <c r="W85">
        <v>6</v>
      </c>
      <c r="X85">
        <f t="shared" si="10"/>
        <v>1.6619090867981447E-2</v>
      </c>
      <c r="AC85">
        <v>6</v>
      </c>
      <c r="AD85">
        <f t="shared" si="11"/>
        <v>1.2529545454545454E-3</v>
      </c>
    </row>
    <row r="86" spans="10:30" x14ac:dyDescent="0.35">
      <c r="J86">
        <v>4.5999999999999996</v>
      </c>
      <c r="K86">
        <f t="shared" si="12"/>
        <v>9.0317049581456737E-3</v>
      </c>
      <c r="L86">
        <f t="shared" si="13"/>
        <v>0.10838045949774808</v>
      </c>
      <c r="W86">
        <v>6.1</v>
      </c>
      <c r="X86">
        <f t="shared" si="10"/>
        <v>1.6613395920612044E-2</v>
      </c>
      <c r="AC86">
        <v>6.1</v>
      </c>
      <c r="AD86">
        <f t="shared" si="11"/>
        <v>1.2525251892250562E-3</v>
      </c>
    </row>
    <row r="87" spans="10:30" x14ac:dyDescent="0.35">
      <c r="J87">
        <v>4.7</v>
      </c>
      <c r="K87">
        <f t="shared" si="12"/>
        <v>9.1001727202826548E-3</v>
      </c>
      <c r="L87">
        <f t="shared" si="13"/>
        <v>0.10920207264339185</v>
      </c>
      <c r="W87">
        <v>6.2</v>
      </c>
      <c r="X87">
        <f t="shared" si="10"/>
        <v>1.6596314981536298E-2</v>
      </c>
      <c r="AC87">
        <v>6.2</v>
      </c>
      <c r="AD87">
        <f t="shared" si="11"/>
        <v>1.2512374147959013E-3</v>
      </c>
    </row>
    <row r="88" spans="10:30" x14ac:dyDescent="0.35">
      <c r="J88">
        <v>4.8</v>
      </c>
      <c r="K88">
        <f t="shared" si="12"/>
        <v>9.1624036786009267E-3</v>
      </c>
      <c r="L88">
        <f t="shared" si="13"/>
        <v>0.10994884414321113</v>
      </c>
      <c r="W88">
        <v>6.3</v>
      </c>
      <c r="X88">
        <f t="shared" si="10"/>
        <v>1.6567859757176638E-2</v>
      </c>
      <c r="AC88">
        <v>6.3</v>
      </c>
      <c r="AD88">
        <f t="shared" si="11"/>
        <v>1.2490921047433486E-3</v>
      </c>
    </row>
    <row r="89" spans="10:30" x14ac:dyDescent="0.35">
      <c r="J89">
        <v>4.9000000000000004</v>
      </c>
      <c r="K89">
        <f t="shared" si="12"/>
        <v>9.21835518311016E-3</v>
      </c>
      <c r="L89">
        <f t="shared" si="13"/>
        <v>0.11062026219732192</v>
      </c>
      <c r="W89">
        <v>6.4</v>
      </c>
      <c r="X89">
        <f t="shared" si="10"/>
        <v>1.6528049749322472E-2</v>
      </c>
      <c r="AC89">
        <v>6.4</v>
      </c>
      <c r="AD89">
        <f t="shared" si="11"/>
        <v>1.2460907293557479E-3</v>
      </c>
    </row>
    <row r="90" spans="10:30" x14ac:dyDescent="0.35">
      <c r="J90">
        <v>5</v>
      </c>
      <c r="K90">
        <f t="shared" si="12"/>
        <v>9.2679888874440067E-3</v>
      </c>
      <c r="L90">
        <f t="shared" si="13"/>
        <v>0.11121586664932809</v>
      </c>
      <c r="W90">
        <v>6.5</v>
      </c>
      <c r="X90">
        <f t="shared" ref="X90:X153" si="14">$X$19*SIN($X$20*W90+$X$21)+$X$22</f>
        <v>1.6476912241764625E-2</v>
      </c>
      <c r="AC90">
        <v>6.5</v>
      </c>
      <c r="AD90">
        <f t="shared" ref="AD90:AD153" si="15">$AE$19*SIN($AE$20*AC90+$AE$21)+$AE$22</f>
        <v>1.2422353456258675E-3</v>
      </c>
    </row>
    <row r="91" spans="10:30" x14ac:dyDescent="0.35">
      <c r="J91">
        <v>5.0999999999999996</v>
      </c>
      <c r="K91">
        <f t="shared" si="12"/>
        <v>9.3112707751407727E-3</v>
      </c>
      <c r="L91">
        <f t="shared" si="13"/>
        <v>0.11173524930168927</v>
      </c>
      <c r="W91">
        <v>6.6</v>
      </c>
      <c r="X91">
        <f t="shared" si="14"/>
        <v>1.6414482281596404E-2</v>
      </c>
      <c r="AC91">
        <v>6.6</v>
      </c>
      <c r="AD91">
        <f t="shared" si="15"/>
        <v>1.237528595841135E-3</v>
      </c>
    </row>
    <row r="92" spans="10:30" x14ac:dyDescent="0.35">
      <c r="J92">
        <v>5.2</v>
      </c>
      <c r="K92">
        <f t="shared" si="12"/>
        <v>9.3481711829566123E-3</v>
      </c>
      <c r="L92">
        <f t="shared" si="13"/>
        <v>0.11217805419547935</v>
      </c>
      <c r="W92">
        <v>6.7</v>
      </c>
      <c r="X92">
        <f t="shared" si="14"/>
        <v>1.634080265519406E-2</v>
      </c>
      <c r="AC92">
        <v>6.7</v>
      </c>
      <c r="AD92">
        <f t="shared" si="15"/>
        <v>1.2319737057727457E-3</v>
      </c>
    </row>
    <row r="93" spans="10:30" x14ac:dyDescent="0.35">
      <c r="J93">
        <v>5.3</v>
      </c>
      <c r="K93">
        <f t="shared" si="12"/>
        <v>9.3786648211952196E-3</v>
      </c>
      <c r="L93">
        <f t="shared" si="13"/>
        <v>0.11254397785434264</v>
      </c>
      <c r="W93">
        <v>6.8</v>
      </c>
      <c r="X93">
        <f t="shared" si="14"/>
        <v>1.6255923858893153E-2</v>
      </c>
      <c r="AC93">
        <v>6.8</v>
      </c>
      <c r="AD93">
        <f t="shared" si="15"/>
        <v>1.2255744824648796E-3</v>
      </c>
    </row>
    <row r="94" spans="10:30" x14ac:dyDescent="0.35">
      <c r="J94">
        <v>5.4</v>
      </c>
      <c r="K94">
        <f t="shared" si="12"/>
        <v>9.4027307910401446E-3</v>
      </c>
      <c r="L94">
        <f t="shared" si="13"/>
        <v>0.11283276949248174</v>
      </c>
      <c r="W94">
        <v>6.9</v>
      </c>
      <c r="X94">
        <f t="shared" si="14"/>
        <v>1.6159904064380875E-2</v>
      </c>
      <c r="AC94">
        <v>6.9</v>
      </c>
      <c r="AD94">
        <f t="shared" si="15"/>
        <v>1.2183353116255434E-3</v>
      </c>
    </row>
    <row r="95" spans="10:30" x14ac:dyDescent="0.35">
      <c r="J95">
        <v>5.5</v>
      </c>
      <c r="K95">
        <f t="shared" si="12"/>
        <v>9.4203525988777702E-3</v>
      </c>
      <c r="L95">
        <f t="shared" si="13"/>
        <v>0.11304423118653324</v>
      </c>
      <c r="W95">
        <v>7</v>
      </c>
      <c r="X95">
        <f t="shared" si="14"/>
        <v>1.6052809078828088E-2</v>
      </c>
      <c r="AC95">
        <v>7</v>
      </c>
      <c r="AD95">
        <f t="shared" si="15"/>
        <v>1.2102611546208257E-3</v>
      </c>
    </row>
    <row r="96" spans="10:30" x14ac:dyDescent="0.35">
      <c r="J96">
        <v>5.6</v>
      </c>
      <c r="K96">
        <f t="shared" si="12"/>
        <v>9.43151816760124E-3</v>
      </c>
      <c r="L96">
        <f t="shared" si="13"/>
        <v>0.11317821801121489</v>
      </c>
      <c r="W96">
        <v>7.1</v>
      </c>
      <c r="X96">
        <f t="shared" si="14"/>
        <v>1.5934712299788382E-2</v>
      </c>
      <c r="AC96">
        <v>7.1</v>
      </c>
      <c r="AD96">
        <f t="shared" si="15"/>
        <v>1.2013575450746247E-3</v>
      </c>
    </row>
    <row r="97" spans="10:30" x14ac:dyDescent="0.35">
      <c r="J97">
        <v>5.7</v>
      </c>
      <c r="K97">
        <f t="shared" si="12"/>
        <v>9.4362198448874769E-3</v>
      </c>
      <c r="L97">
        <f t="shared" si="13"/>
        <v>0.11323463813864973</v>
      </c>
      <c r="W97">
        <v>7.2</v>
      </c>
      <c r="X97">
        <f t="shared" si="14"/>
        <v>1.5805694664895037E-2</v>
      </c>
      <c r="AC97">
        <v>7.2</v>
      </c>
      <c r="AD97">
        <f t="shared" si="15"/>
        <v>1.1916305850761776E-3</v>
      </c>
    </row>
    <row r="98" spans="10:30" x14ac:dyDescent="0.35">
      <c r="J98">
        <v>5.8</v>
      </c>
      <c r="K98">
        <f t="shared" si="12"/>
        <v>9.4344544084417285E-3</v>
      </c>
      <c r="L98">
        <f t="shared" si="13"/>
        <v>0.11321345290130075</v>
      </c>
      <c r="W98">
        <v>7.3</v>
      </c>
      <c r="X98">
        <f t="shared" si="14"/>
        <v>1.5665844596390435E-2</v>
      </c>
      <c r="AC98">
        <v>7.3</v>
      </c>
      <c r="AD98">
        <f t="shared" si="15"/>
        <v>1.1810869409979953E-3</v>
      </c>
    </row>
    <row r="99" spans="10:30" x14ac:dyDescent="0.35">
      <c r="J99">
        <v>5.9</v>
      </c>
      <c r="K99">
        <f t="shared" si="12"/>
        <v>9.426223068205947E-3</v>
      </c>
      <c r="L99">
        <f t="shared" si="13"/>
        <v>0.11311467681847137</v>
      </c>
      <c r="W99">
        <v>7.4</v>
      </c>
      <c r="X99">
        <f t="shared" si="14"/>
        <v>1.5515257940525872E-2</v>
      </c>
      <c r="AC99">
        <v>7.4</v>
      </c>
      <c r="AD99">
        <f t="shared" si="15"/>
        <v>1.1697338389270622E-3</v>
      </c>
    </row>
    <row r="100" spans="10:30" x14ac:dyDescent="0.35">
      <c r="J100">
        <v>6</v>
      </c>
      <c r="K100">
        <f t="shared" si="12"/>
        <v>9.411531465529567E-3</v>
      </c>
      <c r="L100">
        <f t="shared" si="13"/>
        <v>0.1129383775863548</v>
      </c>
      <c r="W100">
        <v>7.5</v>
      </c>
      <c r="X100">
        <f t="shared" si="14"/>
        <v>1.5354037901873296E-2</v>
      </c>
      <c r="AC100">
        <v>7.5</v>
      </c>
      <c r="AD100">
        <f t="shared" si="15"/>
        <v>1.1575790597124372E-3</v>
      </c>
    </row>
    <row r="101" spans="10:30" x14ac:dyDescent="0.35">
      <c r="J101">
        <v>6.1</v>
      </c>
      <c r="K101">
        <f t="shared" si="12"/>
        <v>9.3903896693031969E-3</v>
      </c>
      <c r="L101">
        <f t="shared" si="13"/>
        <v>0.11268467603163837</v>
      </c>
      <c r="W101">
        <v>7.6</v>
      </c>
      <c r="X101">
        <f t="shared" si="14"/>
        <v>1.5182294972594084E-2</v>
      </c>
      <c r="AC101">
        <v>7.6</v>
      </c>
      <c r="AD101">
        <f t="shared" si="15"/>
        <v>1.1446309336326499E-3</v>
      </c>
    </row>
    <row r="102" spans="10:30" x14ac:dyDescent="0.35">
      <c r="J102">
        <v>6.2</v>
      </c>
      <c r="K102">
        <f t="shared" si="12"/>
        <v>9.3628121690579168E-3</v>
      </c>
      <c r="L102">
        <f t="shared" si="13"/>
        <v>0.112353746028695</v>
      </c>
      <c r="W102">
        <v>7.7</v>
      </c>
      <c r="X102">
        <f t="shared" si="14"/>
        <v>1.5000146856713208E-2</v>
      </c>
      <c r="AC102">
        <v>7.7</v>
      </c>
      <c r="AD102">
        <f t="shared" si="15"/>
        <v>1.1308983346865413E-3</v>
      </c>
    </row>
    <row r="103" spans="10:30" x14ac:dyDescent="0.35">
      <c r="J103">
        <v>6.3</v>
      </c>
      <c r="K103">
        <f t="shared" si="12"/>
        <v>9.3288178650348681E-3</v>
      </c>
      <c r="L103">
        <f t="shared" si="13"/>
        <v>0.11194581438041842</v>
      </c>
      <c r="W103">
        <v>7.8</v>
      </c>
      <c r="X103">
        <f t="shared" si="14"/>
        <v>1.4807718389450795E-2</v>
      </c>
      <c r="AC103">
        <v>7.8</v>
      </c>
      <c r="AD103">
        <f t="shared" si="15"/>
        <v>1.1163906745114709E-3</v>
      </c>
    </row>
    <row r="104" spans="10:30" x14ac:dyDescent="0.35">
      <c r="J104">
        <v>6.4</v>
      </c>
      <c r="K104">
        <f t="shared" si="12"/>
        <v>9.2884300552319755E-3</v>
      </c>
      <c r="L104">
        <f t="shared" si="13"/>
        <v>0.11146116066278371</v>
      </c>
      <c r="W104">
        <v>7.9</v>
      </c>
      <c r="X104">
        <f t="shared" si="14"/>
        <v>1.4605141451666291E-2</v>
      </c>
      <c r="AC104">
        <v>7.9</v>
      </c>
      <c r="AD104">
        <f t="shared" si="15"/>
        <v>1.1011178959330489E-3</v>
      </c>
    </row>
    <row r="105" spans="10:30" x14ac:dyDescent="0.35">
      <c r="J105">
        <v>6.5</v>
      </c>
      <c r="K105">
        <f t="shared" ref="K105:K168" si="16">$K$34*SIN($K$35*J105+$K$36)+$K$37</f>
        <v>9.2416764194366598E-3</v>
      </c>
      <c r="L105">
        <f t="shared" ref="L105:L168" si="17">K105*12</f>
        <v>0.11090011703323992</v>
      </c>
      <c r="W105">
        <v>8</v>
      </c>
      <c r="X105">
        <f t="shared" si="14"/>
        <v>1.439255487947391E-2</v>
      </c>
      <c r="AC105">
        <v>8</v>
      </c>
      <c r="AD105">
        <f t="shared" si="15"/>
        <v>1.0850904661508206E-3</v>
      </c>
    </row>
    <row r="106" spans="10:30" x14ac:dyDescent="0.35">
      <c r="J106">
        <v>6.6</v>
      </c>
      <c r="K106">
        <f t="shared" si="16"/>
        <v>9.1885890002554992E-3</v>
      </c>
      <c r="L106">
        <f t="shared" si="17"/>
        <v>0.11026306800306598</v>
      </c>
      <c r="W106">
        <v>8.1</v>
      </c>
      <c r="X106">
        <f t="shared" si="14"/>
        <v>1.4170104369091299E-2</v>
      </c>
      <c r="AC106">
        <v>8.1</v>
      </c>
      <c r="AD106">
        <f t="shared" si="15"/>
        <v>1.0683193695645709E-3</v>
      </c>
    </row>
    <row r="107" spans="10:30" x14ac:dyDescent="0.35">
      <c r="J107">
        <v>6.7</v>
      </c>
      <c r="K107">
        <f t="shared" si="16"/>
        <v>9.1292041811538265E-3</v>
      </c>
      <c r="L107">
        <f t="shared" si="17"/>
        <v>0.10955045017384592</v>
      </c>
      <c r="W107">
        <v>8.1999999999999993</v>
      </c>
      <c r="X107">
        <f t="shared" si="14"/>
        <v>1.3937942376986614E-2</v>
      </c>
      <c r="AC107">
        <v>8.1999999999999993</v>
      </c>
      <c r="AD107">
        <f t="shared" si="15"/>
        <v>1.0508161002461644E-3</v>
      </c>
    </row>
    <row r="108" spans="10:30" x14ac:dyDescent="0.35">
      <c r="J108">
        <v>6.8</v>
      </c>
      <c r="K108">
        <f t="shared" si="16"/>
        <v>9.0635626615203132E-3</v>
      </c>
      <c r="L108">
        <f t="shared" si="17"/>
        <v>0.10876275193824375</v>
      </c>
      <c r="W108">
        <v>8.3000000000000007</v>
      </c>
      <c r="X108">
        <f t="shared" si="14"/>
        <v>1.3696228015392498E-2</v>
      </c>
      <c r="AC108">
        <v>8.3000000000000007</v>
      </c>
      <c r="AD108">
        <f t="shared" si="15"/>
        <v>1.0325926540620848E-3</v>
      </c>
    </row>
    <row r="109" spans="10:30" x14ac:dyDescent="0.35">
      <c r="J109">
        <v>6.9</v>
      </c>
      <c r="K109">
        <f t="shared" si="16"/>
        <v>8.9917094287736525E-3</v>
      </c>
      <c r="L109">
        <f t="shared" si="17"/>
        <v>0.10790051314528383</v>
      </c>
      <c r="W109">
        <v>8.4</v>
      </c>
      <c r="X109">
        <f t="shared" si="14"/>
        <v>1.3445126943258487E-2</v>
      </c>
      <c r="AC109">
        <v>8.4</v>
      </c>
      <c r="AD109">
        <f t="shared" si="15"/>
        <v>1.0136615204520648E-3</v>
      </c>
    </row>
    <row r="110" spans="10:30" x14ac:dyDescent="0.35">
      <c r="J110">
        <v>7</v>
      </c>
      <c r="K110">
        <f t="shared" si="16"/>
        <v>8.9136937275304164E-3</v>
      </c>
      <c r="L110">
        <f t="shared" si="17"/>
        <v>0.10696432473036499</v>
      </c>
      <c r="W110">
        <v>8.5</v>
      </c>
      <c r="X110">
        <f t="shared" si="14"/>
        <v>1.3184811252716647E-2</v>
      </c>
      <c r="AC110">
        <v>8.5</v>
      </c>
      <c r="AD110">
        <f t="shared" si="15"/>
        <v>9.9403567386945014E-4</v>
      </c>
    </row>
    <row r="111" spans="10:30" x14ac:dyDescent="0.35">
      <c r="J111">
        <v>7.1</v>
      </c>
      <c r="K111">
        <f t="shared" si="16"/>
        <v>8.8295690258552682E-3</v>
      </c>
      <c r="L111">
        <f t="shared" si="17"/>
        <v>0.10595482831026322</v>
      </c>
      <c r="W111">
        <v>8.6</v>
      </c>
      <c r="X111">
        <f t="shared" si="14"/>
        <v>1.2915459351138208E-2</v>
      </c>
      <c r="AC111">
        <v>8.6</v>
      </c>
      <c r="AD111">
        <f t="shared" si="15"/>
        <v>9.7372856488915475E-4</v>
      </c>
    </row>
    <row r="112" spans="10:30" x14ac:dyDescent="0.35">
      <c r="J112">
        <v>7.2</v>
      </c>
      <c r="K112">
        <f t="shared" si="16"/>
        <v>8.7393929786166134E-3</v>
      </c>
      <c r="L112">
        <f t="shared" si="17"/>
        <v>0.10487271574339936</v>
      </c>
      <c r="W112">
        <v>8.6999999999999993</v>
      </c>
      <c r="X112">
        <f t="shared" si="14"/>
        <v>1.2637255838862094E-2</v>
      </c>
      <c r="AC112">
        <v>8.6999999999999993</v>
      </c>
      <c r="AD112">
        <f t="shared" si="15"/>
        <v>9.5275411098931181E-4</v>
      </c>
    </row>
    <row r="113" spans="10:30" x14ac:dyDescent="0.35">
      <c r="J113">
        <v>7.3</v>
      </c>
      <c r="K113">
        <f t="shared" si="16"/>
        <v>8.6432273879728343E-3</v>
      </c>
      <c r="L113">
        <f t="shared" si="17"/>
        <v>0.10371872865567401</v>
      </c>
      <c r="W113">
        <v>8.8000000000000007</v>
      </c>
      <c r="X113">
        <f t="shared" si="14"/>
        <v>1.2350391382679028E-2</v>
      </c>
      <c r="AC113">
        <v>8.8000000000000007</v>
      </c>
      <c r="AD113">
        <f t="shared" si="15"/>
        <v>9.3112668701292593E-4</v>
      </c>
    </row>
    <row r="114" spans="10:30" x14ac:dyDescent="0.35">
      <c r="J114">
        <v>7.4</v>
      </c>
      <c r="K114">
        <f t="shared" si="16"/>
        <v>8.5411381610161798E-3</v>
      </c>
      <c r="L114">
        <f t="shared" si="17"/>
        <v>0.10249365793219416</v>
      </c>
      <c r="W114">
        <v>8.9</v>
      </c>
      <c r="X114">
        <f t="shared" si="14"/>
        <v>1.2055062585158099E-2</v>
      </c>
      <c r="AC114">
        <v>8.9</v>
      </c>
      <c r="AD114">
        <f t="shared" si="15"/>
        <v>9.0886111531607793E-4</v>
      </c>
    </row>
    <row r="115" spans="10:30" x14ac:dyDescent="0.35">
      <c r="J115">
        <v>7.5</v>
      </c>
      <c r="K115">
        <f t="shared" si="16"/>
        <v>8.433195264603335E-3</v>
      </c>
      <c r="L115">
        <f t="shared" si="17"/>
        <v>0.10119834317524001</v>
      </c>
      <c r="W115">
        <v>9</v>
      </c>
      <c r="X115">
        <f t="shared" si="14"/>
        <v>1.1751471849905108E-2</v>
      </c>
      <c r="AC115">
        <v>9</v>
      </c>
      <c r="AD115">
        <f t="shared" si="15"/>
        <v>8.859726556094174E-4</v>
      </c>
    </row>
    <row r="116" spans="10:30" x14ac:dyDescent="0.35">
      <c r="J116">
        <v>7.6</v>
      </c>
      <c r="K116">
        <f t="shared" si="16"/>
        <v>8.3194726774036363E-3</v>
      </c>
      <c r="L116">
        <f t="shared" si="17"/>
        <v>9.9833672128843642E-2</v>
      </c>
      <c r="W116">
        <v>9.1</v>
      </c>
      <c r="X116">
        <f t="shared" si="14"/>
        <v>1.1439827242845315E-2</v>
      </c>
      <c r="AC116">
        <v>9.1</v>
      </c>
      <c r="AD116">
        <f t="shared" si="15"/>
        <v>8.6247699449992429E-4</v>
      </c>
    </row>
    <row r="117" spans="10:30" x14ac:dyDescent="0.35">
      <c r="J117">
        <v>7.7</v>
      </c>
      <c r="K117">
        <f t="shared" si="16"/>
        <v>8.2000483391977755E-3</v>
      </c>
      <c r="L117">
        <f t="shared" si="17"/>
        <v>9.8400580070373306E-2</v>
      </c>
      <c r="W117">
        <v>9.1999999999999993</v>
      </c>
      <c r="X117">
        <f t="shared" si="14"/>
        <v>1.1120342349625391E-2</v>
      </c>
      <c r="AC117">
        <v>9.1999999999999993</v>
      </c>
      <c r="AD117">
        <f t="shared" si="15"/>
        <v>8.3839023474008767E-4</v>
      </c>
    </row>
    <row r="118" spans="10:30" x14ac:dyDescent="0.35">
      <c r="J118">
        <v>7.8</v>
      </c>
      <c r="K118">
        <f t="shared" si="16"/>
        <v>8.0750040974617819E-3</v>
      </c>
      <c r="L118">
        <f t="shared" si="17"/>
        <v>9.6900049169541383E-2</v>
      </c>
      <c r="W118">
        <v>9.3000000000000007</v>
      </c>
      <c r="X118">
        <f t="shared" si="14"/>
        <v>1.079323612923253E-2</v>
      </c>
      <c r="AC118">
        <v>9.3000000000000007</v>
      </c>
      <c r="AD118">
        <f t="shared" si="15"/>
        <v>8.1372888419188702E-4</v>
      </c>
    </row>
    <row r="119" spans="10:30" x14ac:dyDescent="0.35">
      <c r="J119">
        <v>7.9</v>
      </c>
      <c r="K119">
        <f t="shared" si="16"/>
        <v>7.9444256512728427E-3</v>
      </c>
      <c r="L119">
        <f t="shared" si="17"/>
        <v>9.5333107815274112E-2</v>
      </c>
      <c r="W119">
        <v>9.4</v>
      </c>
      <c r="X119">
        <f t="shared" si="14"/>
        <v>1.0458732763930872E-2</v>
      </c>
      <c r="AC119">
        <v>9.4</v>
      </c>
      <c r="AD119">
        <f t="shared" si="15"/>
        <v>7.8850984451312616E-4</v>
      </c>
    </row>
    <row r="120" spans="10:30" x14ac:dyDescent="0.35">
      <c r="J120">
        <v>8</v>
      </c>
      <c r="K120">
        <f t="shared" si="16"/>
        <v>7.8084024925754404E-3</v>
      </c>
      <c r="L120">
        <f t="shared" si="17"/>
        <v>9.3700829910905281E-2</v>
      </c>
      <c r="M120">
        <v>7.6734293193717286E-3</v>
      </c>
      <c r="N120">
        <f>(M120-K120)^2</f>
        <v>1.8217757484679191E-8</v>
      </c>
      <c r="W120">
        <v>9.5</v>
      </c>
      <c r="X120">
        <f t="shared" si="14"/>
        <v>1.0117061505618169E-2</v>
      </c>
      <c r="AC120">
        <v>9.5</v>
      </c>
      <c r="AD120">
        <f t="shared" si="15"/>
        <v>7.6275039957388133E-4</v>
      </c>
    </row>
    <row r="121" spans="10:30" x14ac:dyDescent="0.35">
      <c r="J121">
        <v>8.1</v>
      </c>
      <c r="K121">
        <f t="shared" si="16"/>
        <v>7.6670278448480343E-3</v>
      </c>
      <c r="L121">
        <f t="shared" si="17"/>
        <v>9.2004334138176408E-2</v>
      </c>
      <c r="W121">
        <v>9.6</v>
      </c>
      <c r="X121">
        <f t="shared" si="14"/>
        <v>9.7684565187080193E-3</v>
      </c>
      <c r="AC121">
        <v>9.6</v>
      </c>
      <c r="AD121">
        <f t="shared" si="15"/>
        <v>7.3646820361100154E-4</v>
      </c>
    </row>
    <row r="122" spans="10:30" x14ac:dyDescent="0.35">
      <c r="J122">
        <v>8.1999999999999993</v>
      </c>
      <c r="K122">
        <f t="shared" si="16"/>
        <v>7.5203985992123527E-3</v>
      </c>
      <c r="L122">
        <f t="shared" si="17"/>
        <v>9.0244783190548239E-2</v>
      </c>
      <c r="W122">
        <v>9.6999999999999993</v>
      </c>
      <c r="X122">
        <f t="shared" si="14"/>
        <v>9.4131567196452312E-3</v>
      </c>
      <c r="AC122">
        <v>9.6999999999999993</v>
      </c>
      <c r="AD122">
        <f t="shared" si="15"/>
        <v>7.0968126912877383E-4</v>
      </c>
    </row>
    <row r="123" spans="10:30" x14ac:dyDescent="0.35">
      <c r="J123">
        <v>8.3000000000000007</v>
      </c>
      <c r="K123">
        <f t="shared" si="16"/>
        <v>7.3686152480290628E-3</v>
      </c>
      <c r="L123">
        <f t="shared" si="17"/>
        <v>8.8423382976348747E-2</v>
      </c>
      <c r="W123">
        <v>9.8000000000000007</v>
      </c>
      <c r="X123">
        <f t="shared" si="14"/>
        <v>9.0514056131644673E-3</v>
      </c>
      <c r="AC123">
        <v>9.8000000000000007</v>
      </c>
      <c r="AD123">
        <f t="shared" si="15"/>
        <v>6.8240795455405581E-4</v>
      </c>
    </row>
    <row r="124" spans="10:30" x14ac:dyDescent="0.35">
      <c r="J124">
        <v>8.4</v>
      </c>
      <c r="K124">
        <f t="shared" si="16"/>
        <v>7.2117818160253181E-3</v>
      </c>
      <c r="L124">
        <f t="shared" si="17"/>
        <v>8.654138179230382E-2</v>
      </c>
      <c r="W124">
        <v>9.9</v>
      </c>
      <c r="X124">
        <f t="shared" si="14"/>
        <v>8.6834511254042391E-3</v>
      </c>
      <c r="AC124">
        <v>9.9</v>
      </c>
      <c r="AD124">
        <f t="shared" si="15"/>
        <v>6.5466695165432417E-4</v>
      </c>
    </row>
    <row r="125" spans="10:30" x14ac:dyDescent="0.35">
      <c r="J125">
        <v>8.5</v>
      </c>
      <c r="K125">
        <f t="shared" si="16"/>
        <v>7.0500057890014126E-3</v>
      </c>
      <c r="L125">
        <f t="shared" si="17"/>
        <v>8.4600069468016958E-2</v>
      </c>
      <c r="W125">
        <v>10</v>
      </c>
      <c r="X125">
        <f t="shared" si="14"/>
        <v>8.3095454339907285E-3</v>
      </c>
      <c r="AC125">
        <v>10</v>
      </c>
      <c r="AD125">
        <f t="shared" si="15"/>
        <v>6.2647727272727312E-4</v>
      </c>
    </row>
    <row r="126" spans="10:30" x14ac:dyDescent="0.35">
      <c r="J126">
        <v>8.6</v>
      </c>
      <c r="K126">
        <f t="shared" si="16"/>
        <v>6.8833980401653691E-3</v>
      </c>
      <c r="L126">
        <f t="shared" si="17"/>
        <v>8.2600776481984425E-2</v>
      </c>
      <c r="W126">
        <v>10.1</v>
      </c>
      <c r="X126">
        <f t="shared" si="14"/>
        <v>7.9299447952078106E-3</v>
      </c>
      <c r="AC126">
        <v>10.1</v>
      </c>
      <c r="AD126">
        <f t="shared" si="15"/>
        <v>5.9785823757073234E-4</v>
      </c>
    </row>
    <row r="127" spans="10:30" x14ac:dyDescent="0.35">
      <c r="J127">
        <v>8.6999999999999993</v>
      </c>
      <c r="K127">
        <f t="shared" si="16"/>
        <v>6.7120727541460021E-3</v>
      </c>
      <c r="L127">
        <f t="shared" si="17"/>
        <v>8.0544873049752025E-2</v>
      </c>
      <c r="W127">
        <v>10.199999999999999</v>
      </c>
      <c r="X127">
        <f t="shared" si="14"/>
        <v>7.5449093683718441E-3</v>
      </c>
      <c r="AC127">
        <v>10.199999999999999</v>
      </c>
      <c r="AD127">
        <f t="shared" si="15"/>
        <v>5.6882946024184634E-4</v>
      </c>
    </row>
    <row r="128" spans="10:30" x14ac:dyDescent="0.35">
      <c r="J128">
        <v>8.8000000000000007</v>
      </c>
      <c r="K128">
        <f t="shared" si="16"/>
        <v>6.5361473487364537E-3</v>
      </c>
      <c r="L128">
        <f t="shared" si="17"/>
        <v>7.8433768184837438E-2</v>
      </c>
      <c r="W128">
        <v>10.3</v>
      </c>
      <c r="X128">
        <f t="shared" si="14"/>
        <v>7.154703037531413E-3</v>
      </c>
      <c r="AC128">
        <v>10.3</v>
      </c>
      <c r="AD128">
        <f t="shared" si="15"/>
        <v>5.3941083561457519E-4</v>
      </c>
    </row>
    <row r="129" spans="10:30" x14ac:dyDescent="0.35">
      <c r="J129">
        <v>8.9</v>
      </c>
      <c r="K129">
        <f t="shared" si="16"/>
        <v>6.3557423944219328E-3</v>
      </c>
      <c r="L129">
        <f t="shared" si="17"/>
        <v>7.626890873306319E-2</v>
      </c>
      <c r="W129">
        <v>10.4</v>
      </c>
      <c r="X129">
        <f t="shared" si="14"/>
        <v>6.7595932306144637E-3</v>
      </c>
      <c r="AC129">
        <v>10.4</v>
      </c>
      <c r="AD129">
        <f t="shared" si="15"/>
        <v>5.0962252574474716E-4</v>
      </c>
    </row>
    <row r="130" spans="10:30" x14ac:dyDescent="0.35">
      <c r="J130">
        <v>9</v>
      </c>
      <c r="K130">
        <f t="shared" si="16"/>
        <v>6.1709815317466873E-3</v>
      </c>
      <c r="L130">
        <f t="shared" si="17"/>
        <v>7.4051778380960248E-2</v>
      </c>
      <c r="W130">
        <v>10.5</v>
      </c>
      <c r="X130">
        <f t="shared" si="14"/>
        <v>6.3598507361464609E-3</v>
      </c>
      <c r="AC130">
        <v>10.5</v>
      </c>
      <c r="AD130">
        <f t="shared" si="15"/>
        <v>4.7948494605198644E-4</v>
      </c>
    </row>
    <row r="131" spans="10:30" x14ac:dyDescent="0.35">
      <c r="J131">
        <v>9.1</v>
      </c>
      <c r="K131">
        <f t="shared" si="16"/>
        <v>5.9819913865769916E-3</v>
      </c>
      <c r="L131">
        <f t="shared" si="17"/>
        <v>7.17838966389239E-2</v>
      </c>
      <c r="W131">
        <v>10.6</v>
      </c>
      <c r="X131">
        <f t="shared" si="14"/>
        <v>5.9557495176655421E-3</v>
      </c>
      <c r="AC131">
        <v>10.6</v>
      </c>
      <c r="AD131">
        <f t="shared" si="15"/>
        <v>4.4901875132800966E-4</v>
      </c>
    </row>
    <row r="132" spans="10:30" x14ac:dyDescent="0.35">
      <c r="J132">
        <v>9.1999999999999993</v>
      </c>
      <c r="K132">
        <f t="shared" si="16"/>
        <v>5.7889014833180713E-3</v>
      </c>
      <c r="L132">
        <f t="shared" si="17"/>
        <v>6.9466817799816852E-2</v>
      </c>
      <c r="W132">
        <v>10.7</v>
      </c>
      <c r="X132">
        <f t="shared" si="14"/>
        <v>5.5475665259615411E-3</v>
      </c>
      <c r="AC132">
        <v>10.7</v>
      </c>
      <c r="AD132">
        <f t="shared" si="15"/>
        <v>4.1824482158085968E-4</v>
      </c>
    </row>
    <row r="133" spans="10:30" x14ac:dyDescent="0.35">
      <c r="J133">
        <v>9.3000000000000007</v>
      </c>
      <c r="K133">
        <f t="shared" si="16"/>
        <v>5.5918441561445646E-3</v>
      </c>
      <c r="L133">
        <f t="shared" si="17"/>
        <v>6.7102129873734775E-2</v>
      </c>
      <c r="W133">
        <v>10.8</v>
      </c>
      <c r="X133">
        <f t="shared" si="14"/>
        <v>5.1355815092677644E-3</v>
      </c>
      <c r="AC133">
        <v>10.8</v>
      </c>
      <c r="AD133">
        <f t="shared" si="15"/>
        <v>3.8718424772479218E-4</v>
      </c>
    </row>
    <row r="134" spans="10:30" x14ac:dyDescent="0.35">
      <c r="J134">
        <v>9.4</v>
      </c>
      <c r="K134">
        <f t="shared" si="16"/>
        <v>5.3909544583052877E-3</v>
      </c>
      <c r="L134">
        <f t="shared" si="17"/>
        <v>6.4691453499663459E-2</v>
      </c>
      <c r="W134">
        <v>10.9</v>
      </c>
      <c r="X134">
        <f t="shared" si="14"/>
        <v>4.7200768215355697E-3</v>
      </c>
      <c r="AC134">
        <v>10.9</v>
      </c>
      <c r="AD134">
        <f t="shared" si="15"/>
        <v>3.5585831712561989E-4</v>
      </c>
    </row>
    <row r="135" spans="10:30" x14ac:dyDescent="0.35">
      <c r="J135">
        <v>9.5</v>
      </c>
      <c r="K135">
        <f t="shared" si="16"/>
        <v>5.1863700695644688E-3</v>
      </c>
      <c r="L135">
        <f t="shared" si="17"/>
        <v>6.2236440834773629E-2</v>
      </c>
      <c r="W135">
        <v>11</v>
      </c>
      <c r="X135">
        <f t="shared" si="14"/>
        <v>4.3013372289229853E-3</v>
      </c>
      <c r="AC135">
        <v>11</v>
      </c>
      <c r="AD135">
        <f t="shared" si="15"/>
        <v>3.2428849901140869E-4</v>
      </c>
    </row>
    <row r="136" spans="10:30" x14ac:dyDescent="0.35">
      <c r="J136">
        <v>9.6</v>
      </c>
      <c r="K136">
        <f t="shared" si="16"/>
        <v>4.9782312018429396E-3</v>
      </c>
      <c r="L136">
        <f t="shared" si="17"/>
        <v>5.9738774422115275E-2</v>
      </c>
      <c r="W136">
        <v>11.1</v>
      </c>
      <c r="X136">
        <f t="shared" si="14"/>
        <v>3.8796497146302926E-3</v>
      </c>
      <c r="AC136">
        <v>11.1</v>
      </c>
      <c r="AD136">
        <f t="shared" si="15"/>
        <v>2.924964297585476E-4</v>
      </c>
    </row>
    <row r="137" spans="10:30" x14ac:dyDescent="0.35">
      <c r="J137">
        <v>9.6999999999999993</v>
      </c>
      <c r="K137">
        <f t="shared" si="16"/>
        <v>4.7666805031238617E-3</v>
      </c>
      <c r="L137">
        <f t="shared" si="17"/>
        <v>5.7200166037486344E-2</v>
      </c>
      <c r="W137">
        <v>11.2</v>
      </c>
      <c r="X137">
        <f t="shared" si="14"/>
        <v>3.4553032822160126E-3</v>
      </c>
      <c r="AC137">
        <v>11.2</v>
      </c>
      <c r="AD137">
        <f t="shared" si="15"/>
        <v>2.6050389806325211E-4</v>
      </c>
    </row>
    <row r="138" spans="10:30" x14ac:dyDescent="0.35">
      <c r="J138">
        <v>9.8000000000000007</v>
      </c>
      <c r="K138">
        <f t="shared" si="16"/>
        <v>4.5518629596889458E-3</v>
      </c>
      <c r="L138">
        <f t="shared" si="17"/>
        <v>5.4622355516267346E-2</v>
      </c>
      <c r="W138">
        <v>11.3</v>
      </c>
      <c r="X138">
        <f t="shared" si="14"/>
        <v>3.0285887575283521E-3</v>
      </c>
      <c r="AC138">
        <v>11.3</v>
      </c>
      <c r="AD138">
        <f t="shared" si="15"/>
        <v>2.2833283000868416E-4</v>
      </c>
    </row>
    <row r="139" spans="10:30" x14ac:dyDescent="0.35">
      <c r="J139">
        <v>9.9</v>
      </c>
      <c r="K139">
        <f t="shared" si="16"/>
        <v>4.3339257967520868E-3</v>
      </c>
      <c r="L139">
        <f t="shared" si="17"/>
        <v>5.2007109561025042E-2</v>
      </c>
      <c r="W139">
        <v>11.4</v>
      </c>
      <c r="X139">
        <f t="shared" si="14"/>
        <v>2.5997985893876654E-3</v>
      </c>
      <c r="AC139">
        <v>11.4</v>
      </c>
      <c r="AD139">
        <f t="shared" si="15"/>
        <v>1.9600527403790756E-4</v>
      </c>
    </row>
    <row r="140" spans="10:30" x14ac:dyDescent="0.35">
      <c r="J140">
        <v>10</v>
      </c>
      <c r="K140">
        <f t="shared" si="16"/>
        <v>4.1130183775585621E-3</v>
      </c>
      <c r="L140">
        <f t="shared" si="17"/>
        <v>4.9356220530702745E-2</v>
      </c>
      <c r="W140">
        <v>11.5</v>
      </c>
      <c r="X140">
        <f t="shared" si="14"/>
        <v>2.169226649156657E-3</v>
      </c>
      <c r="AC140">
        <v>11.5</v>
      </c>
      <c r="AD140">
        <f t="shared" si="15"/>
        <v>1.6354338584298787E-4</v>
      </c>
    </row>
    <row r="141" spans="10:30" x14ac:dyDescent="0.35">
      <c r="J141">
        <v>10.1</v>
      </c>
      <c r="K141">
        <f t="shared" si="16"/>
        <v>3.8892921010189067E-3</v>
      </c>
      <c r="L141">
        <f t="shared" si="17"/>
        <v>4.6671505212226877E-2</v>
      </c>
      <c r="W141">
        <v>11.6</v>
      </c>
      <c r="X141">
        <f t="shared" si="14"/>
        <v>1.7371680293355983E-3</v>
      </c>
      <c r="AC141">
        <v>11.6</v>
      </c>
      <c r="AD141">
        <f t="shared" si="15"/>
        <v>1.3096941318058522E-4</v>
      </c>
    </row>
    <row r="142" spans="10:30" x14ac:dyDescent="0.35">
      <c r="J142">
        <v>10.199999999999999</v>
      </c>
      <c r="K142">
        <f t="shared" si="16"/>
        <v>3.6629002979476923E-3</v>
      </c>
      <c r="L142">
        <f t="shared" si="17"/>
        <v>4.3954803575372306E-2</v>
      </c>
      <c r="W142">
        <v>11.7</v>
      </c>
      <c r="X142">
        <f t="shared" si="14"/>
        <v>1.3039188413207195E-3</v>
      </c>
      <c r="AC142">
        <v>11.7</v>
      </c>
      <c r="AD142">
        <f t="shared" si="15"/>
        <v>9.8305680624457336E-5</v>
      </c>
    </row>
    <row r="143" spans="10:30" x14ac:dyDescent="0.35">
      <c r="J143">
        <v>10.3</v>
      </c>
      <c r="K143">
        <f t="shared" si="16"/>
        <v>3.4339981259782089E-3</v>
      </c>
      <c r="L143">
        <f t="shared" si="17"/>
        <v>4.1207977511738506E-2</v>
      </c>
      <c r="W143">
        <v>11.8</v>
      </c>
      <c r="X143">
        <f t="shared" si="14"/>
        <v>8.6977601246418404E-4</v>
      </c>
      <c r="AC143">
        <v>11.8</v>
      </c>
      <c r="AD143">
        <f t="shared" si="15"/>
        <v>6.5574574265306633E-5</v>
      </c>
    </row>
    <row r="144" spans="10:30" x14ac:dyDescent="0.35">
      <c r="J144">
        <v>10.4</v>
      </c>
      <c r="K144">
        <f t="shared" si="16"/>
        <v>3.2027424632252227E-3</v>
      </c>
      <c r="L144">
        <f t="shared" si="17"/>
        <v>3.8432909558702669E-2</v>
      </c>
      <c r="W144">
        <v>11.9</v>
      </c>
      <c r="X144">
        <f t="shared" si="14"/>
        <v>4.3503708257500157E-4</v>
      </c>
      <c r="AC144">
        <v>11.9</v>
      </c>
      <c r="AD144">
        <f t="shared" si="15"/>
        <v>3.2798526368478677E-5</v>
      </c>
    </row>
    <row r="145" spans="10:32" x14ac:dyDescent="0.35">
      <c r="J145">
        <v>10.5</v>
      </c>
      <c r="K145">
        <f t="shared" si="16"/>
        <v>2.969291800768493E-3</v>
      </c>
      <c r="L145">
        <f t="shared" si="17"/>
        <v>3.5631501609221919E-2</v>
      </c>
      <c r="W145">
        <v>12</v>
      </c>
      <c r="X145">
        <f t="shared" si="14"/>
        <v>2.0360853498893424E-18</v>
      </c>
      <c r="Y145">
        <f>AA8</f>
        <v>2.8409090909090919E-4</v>
      </c>
      <c r="Z145">
        <f>(X145-Y145)^2</f>
        <v>8.0707644628098055E-8</v>
      </c>
      <c r="AC145">
        <v>12</v>
      </c>
      <c r="AD145">
        <f t="shared" si="15"/>
        <v>1.5350553254343687E-19</v>
      </c>
      <c r="AE145">
        <f>AA13</f>
        <v>0</v>
      </c>
      <c r="AF145">
        <f>(AD145-AE145)^2</f>
        <v>2.3563948521444153E-38</v>
      </c>
    </row>
    <row r="146" spans="10:32" x14ac:dyDescent="0.35">
      <c r="J146">
        <v>10.6</v>
      </c>
      <c r="K146">
        <f t="shared" si="16"/>
        <v>2.7338061340309553E-3</v>
      </c>
      <c r="L146">
        <f t="shared" si="17"/>
        <v>3.2805673608371465E-2</v>
      </c>
      <c r="W146">
        <v>12.1</v>
      </c>
      <c r="X146">
        <f t="shared" si="14"/>
        <v>-4.3503708257499013E-4</v>
      </c>
      <c r="AC146">
        <v>12.1</v>
      </c>
      <c r="AD146">
        <f t="shared" si="15"/>
        <v>-3.279852636847781E-5</v>
      </c>
    </row>
    <row r="147" spans="10:32" x14ac:dyDescent="0.35">
      <c r="J147">
        <v>10.7</v>
      </c>
      <c r="K147">
        <f t="shared" si="16"/>
        <v>2.4964468531258163E-3</v>
      </c>
      <c r="L147">
        <f t="shared" si="17"/>
        <v>2.9957362237509798E-2</v>
      </c>
      <c r="W147">
        <v>12.2</v>
      </c>
      <c r="X147">
        <f t="shared" si="14"/>
        <v>-8.6977601246417255E-4</v>
      </c>
      <c r="AC147">
        <v>12.2</v>
      </c>
      <c r="AD147">
        <f t="shared" si="15"/>
        <v>-6.5574574265305779E-5</v>
      </c>
    </row>
    <row r="148" spans="10:32" x14ac:dyDescent="0.35">
      <c r="J148">
        <v>10.8</v>
      </c>
      <c r="K148">
        <f t="shared" si="16"/>
        <v>2.2573766322478398E-3</v>
      </c>
      <c r="L148">
        <f t="shared" si="17"/>
        <v>2.7088519586974079E-2</v>
      </c>
      <c r="W148">
        <v>12.3</v>
      </c>
      <c r="X148">
        <f t="shared" si="14"/>
        <v>-1.303918841320708E-3</v>
      </c>
      <c r="AC148">
        <v>12.3</v>
      </c>
      <c r="AD148">
        <f t="shared" si="15"/>
        <v>-9.8305680624456468E-5</v>
      </c>
    </row>
    <row r="149" spans="10:32" x14ac:dyDescent="0.35">
      <c r="J149">
        <v>10.9</v>
      </c>
      <c r="K149">
        <f t="shared" si="16"/>
        <v>2.016759318184607E-3</v>
      </c>
      <c r="L149">
        <f t="shared" si="17"/>
        <v>2.4201111818215285E-2</v>
      </c>
      <c r="W149">
        <v>12.4</v>
      </c>
      <c r="X149">
        <f t="shared" si="14"/>
        <v>-1.737168029335587E-3</v>
      </c>
      <c r="AC149">
        <v>12.4</v>
      </c>
      <c r="AD149">
        <f t="shared" si="15"/>
        <v>-1.3096941318058438E-4</v>
      </c>
    </row>
    <row r="150" spans="10:32" x14ac:dyDescent="0.35">
      <c r="J150">
        <v>11</v>
      </c>
      <c r="K150">
        <f t="shared" si="16"/>
        <v>1.7747598180240627E-3</v>
      </c>
      <c r="L150">
        <f t="shared" si="17"/>
        <v>2.1297117816288753E-2</v>
      </c>
      <c r="W150">
        <v>12.5</v>
      </c>
      <c r="X150">
        <f t="shared" si="14"/>
        <v>-2.1692266491566458E-3</v>
      </c>
      <c r="AC150">
        <v>12.5</v>
      </c>
      <c r="AD150">
        <f t="shared" si="15"/>
        <v>-1.6354338584298703E-4</v>
      </c>
    </row>
    <row r="151" spans="10:32" x14ac:dyDescent="0.35">
      <c r="J151">
        <v>11.1</v>
      </c>
      <c r="K151">
        <f t="shared" si="16"/>
        <v>1.5315439861354795E-3</v>
      </c>
      <c r="L151">
        <f t="shared" si="17"/>
        <v>1.8378527833625754E-2</v>
      </c>
      <c r="W151">
        <v>12.6</v>
      </c>
      <c r="X151">
        <f t="shared" si="14"/>
        <v>-2.5997985893876545E-3</v>
      </c>
      <c r="AC151">
        <v>12.6</v>
      </c>
      <c r="AD151">
        <f t="shared" si="15"/>
        <v>-1.9600527403790675E-4</v>
      </c>
    </row>
    <row r="152" spans="10:32" x14ac:dyDescent="0.35">
      <c r="J152">
        <v>11.2</v>
      </c>
      <c r="K152">
        <f t="shared" si="16"/>
        <v>1.287278510501124E-3</v>
      </c>
      <c r="L152">
        <f t="shared" si="17"/>
        <v>1.5447342126013487E-2</v>
      </c>
      <c r="W152">
        <v>12.7</v>
      </c>
      <c r="X152">
        <f t="shared" si="14"/>
        <v>-3.0285887575283409E-3</v>
      </c>
      <c r="AC152">
        <v>12.7</v>
      </c>
      <c r="AD152">
        <f t="shared" si="15"/>
        <v>-2.2833283000868329E-4</v>
      </c>
    </row>
    <row r="153" spans="10:32" x14ac:dyDescent="0.35">
      <c r="J153">
        <v>11.3</v>
      </c>
      <c r="K153">
        <f t="shared" si="16"/>
        <v>1.0421307984766674E-3</v>
      </c>
      <c r="L153">
        <f t="shared" si="17"/>
        <v>1.250556958172001E-2</v>
      </c>
      <c r="W153">
        <v>12.8</v>
      </c>
      <c r="X153">
        <f t="shared" si="14"/>
        <v>-3.4553032822160017E-3</v>
      </c>
      <c r="AC153">
        <v>12.8</v>
      </c>
      <c r="AD153">
        <f t="shared" si="15"/>
        <v>-2.605038980632513E-4</v>
      </c>
    </row>
    <row r="154" spans="10:32" x14ac:dyDescent="0.35">
      <c r="J154">
        <v>11.4</v>
      </c>
      <c r="K154">
        <f t="shared" si="16"/>
        <v>7.9626886205852974E-4</v>
      </c>
      <c r="L154">
        <f t="shared" si="17"/>
        <v>9.5552263447023569E-3</v>
      </c>
      <c r="W154">
        <v>12.9</v>
      </c>
      <c r="X154">
        <f t="shared" ref="X154:X217" si="18">$X$19*SIN($X$20*W154+$X$21)+$X$22</f>
        <v>-3.8796497146302814E-3</v>
      </c>
      <c r="AC154">
        <v>12.9</v>
      </c>
      <c r="AD154">
        <f t="shared" ref="AD154:AD217" si="19">$AE$19*SIN($AE$20*AC154+$AE$21)+$AE$22</f>
        <v>-2.9249642975854678E-4</v>
      </c>
    </row>
    <row r="155" spans="10:32" x14ac:dyDescent="0.35">
      <c r="J155">
        <v>11.5</v>
      </c>
      <c r="K155">
        <f t="shared" si="16"/>
        <v>5.4986120273685867E-4</v>
      </c>
      <c r="L155">
        <f t="shared" si="17"/>
        <v>6.5983344328423045E-3</v>
      </c>
      <c r="W155">
        <v>13</v>
      </c>
      <c r="X155">
        <f t="shared" si="18"/>
        <v>-4.301337228922974E-3</v>
      </c>
      <c r="AC155">
        <v>13</v>
      </c>
      <c r="AD155">
        <f t="shared" si="19"/>
        <v>-3.2428849901140787E-4</v>
      </c>
    </row>
    <row r="156" spans="10:32" x14ac:dyDescent="0.35">
      <c r="J156">
        <v>11.6</v>
      </c>
      <c r="K156">
        <f t="shared" si="16"/>
        <v>3.0307669601300737E-4</v>
      </c>
      <c r="L156">
        <f t="shared" si="17"/>
        <v>3.6369203521560882E-3</v>
      </c>
      <c r="W156">
        <v>13.1</v>
      </c>
      <c r="X156">
        <f t="shared" si="18"/>
        <v>-4.7200768215355593E-3</v>
      </c>
      <c r="AC156">
        <v>13.1</v>
      </c>
      <c r="AD156">
        <f t="shared" si="19"/>
        <v>-3.5585831712561908E-4</v>
      </c>
    </row>
    <row r="157" spans="10:32" x14ac:dyDescent="0.35">
      <c r="J157">
        <v>11.7</v>
      </c>
      <c r="K157">
        <f t="shared" si="16"/>
        <v>5.6084475660731757E-5</v>
      </c>
      <c r="L157">
        <f t="shared" si="17"/>
        <v>6.7301370792878111E-4</v>
      </c>
      <c r="W157">
        <v>13.2</v>
      </c>
      <c r="X157">
        <f t="shared" si="18"/>
        <v>-5.135581509267754E-3</v>
      </c>
      <c r="AC157">
        <v>13.2</v>
      </c>
      <c r="AD157">
        <f t="shared" si="19"/>
        <v>-3.8718424772479142E-4</v>
      </c>
    </row>
    <row r="158" spans="10:32" x14ac:dyDescent="0.35">
      <c r="J158">
        <v>11.8</v>
      </c>
      <c r="K158">
        <f t="shared" si="16"/>
        <v>-1.9094618218968806E-4</v>
      </c>
      <c r="L158">
        <f t="shared" si="17"/>
        <v>-2.2913541862762568E-3</v>
      </c>
      <c r="W158">
        <v>13.3</v>
      </c>
      <c r="X158">
        <f t="shared" si="18"/>
        <v>-5.5475665259615316E-3</v>
      </c>
      <c r="AC158">
        <v>13.3</v>
      </c>
      <c r="AD158">
        <f t="shared" si="19"/>
        <v>-4.1824482158085892E-4</v>
      </c>
    </row>
    <row r="159" spans="10:32" x14ac:dyDescent="0.35">
      <c r="J159">
        <v>11.9</v>
      </c>
      <c r="K159">
        <f t="shared" si="16"/>
        <v>-4.3784597506480127E-4</v>
      </c>
      <c r="L159">
        <f t="shared" si="17"/>
        <v>-5.2541517007776151E-3</v>
      </c>
      <c r="W159">
        <v>13.4</v>
      </c>
      <c r="X159">
        <f t="shared" si="18"/>
        <v>-5.9557495176655309E-3</v>
      </c>
      <c r="AC159">
        <v>13.4</v>
      </c>
      <c r="AD159">
        <f t="shared" si="19"/>
        <v>-4.4901875132800879E-4</v>
      </c>
    </row>
    <row r="160" spans="10:32" x14ac:dyDescent="0.35">
      <c r="J160">
        <v>12</v>
      </c>
      <c r="K160">
        <f t="shared" si="16"/>
        <v>-6.8444569017950371E-4</v>
      </c>
      <c r="L160">
        <f t="shared" si="17"/>
        <v>-8.2133482821540454E-3</v>
      </c>
      <c r="M160">
        <v>-3.1631762652705055E-4</v>
      </c>
      <c r="N160">
        <f>(M160-K160)^2</f>
        <v>1.355182712485046E-7</v>
      </c>
      <c r="W160">
        <v>13.5</v>
      </c>
      <c r="X160">
        <f t="shared" si="18"/>
        <v>-6.3598507361464496E-3</v>
      </c>
      <c r="AC160">
        <v>13.5</v>
      </c>
      <c r="AD160">
        <f t="shared" si="19"/>
        <v>-4.7948494605198563E-4</v>
      </c>
    </row>
    <row r="161" spans="10:30" x14ac:dyDescent="0.35">
      <c r="J161">
        <v>12.1</v>
      </c>
      <c r="K161">
        <f t="shared" si="16"/>
        <v>-9.3057632040697809E-4</v>
      </c>
      <c r="L161">
        <f t="shared" si="17"/>
        <v>-1.1166915844883737E-2</v>
      </c>
      <c r="W161">
        <v>13.6</v>
      </c>
      <c r="X161">
        <f t="shared" si="18"/>
        <v>-6.7595932306144541E-3</v>
      </c>
      <c r="AC161">
        <v>13.6</v>
      </c>
      <c r="AD161">
        <f t="shared" si="19"/>
        <v>-5.096225257447464E-4</v>
      </c>
    </row>
    <row r="162" spans="10:30" x14ac:dyDescent="0.35">
      <c r="J162">
        <v>12.2</v>
      </c>
      <c r="K162">
        <f t="shared" si="16"/>
        <v>-1.1760691801077699E-3</v>
      </c>
      <c r="L162">
        <f t="shared" si="17"/>
        <v>-1.4112830161293239E-2</v>
      </c>
      <c r="W162">
        <v>13.7</v>
      </c>
      <c r="X162">
        <f t="shared" si="18"/>
        <v>-7.1547030375314034E-3</v>
      </c>
      <c r="AC162">
        <v>13.7</v>
      </c>
      <c r="AD162">
        <f t="shared" si="19"/>
        <v>-5.3941083561457443E-4</v>
      </c>
    </row>
    <row r="163" spans="10:30" x14ac:dyDescent="0.35">
      <c r="J163">
        <v>12.3</v>
      </c>
      <c r="K163">
        <f t="shared" si="16"/>
        <v>-1.4207560207384904E-3</v>
      </c>
      <c r="L163">
        <f t="shared" si="17"/>
        <v>-1.7049072248861884E-2</v>
      </c>
      <c r="W163">
        <v>13.8</v>
      </c>
      <c r="X163">
        <f t="shared" si="18"/>
        <v>-7.5449093683718337E-3</v>
      </c>
      <c r="AC163">
        <v>13.8</v>
      </c>
      <c r="AD163">
        <f t="shared" si="19"/>
        <v>-5.6882946024184558E-4</v>
      </c>
    </row>
    <row r="164" spans="10:30" x14ac:dyDescent="0.35">
      <c r="J164">
        <v>12.4</v>
      </c>
      <c r="K164">
        <f t="shared" si="16"/>
        <v>-1.6644691461609354E-3</v>
      </c>
      <c r="L164">
        <f t="shared" si="17"/>
        <v>-1.9973629753931223E-2</v>
      </c>
      <c r="W164">
        <v>13.9</v>
      </c>
      <c r="X164">
        <f t="shared" si="18"/>
        <v>-7.9299447952078002E-3</v>
      </c>
      <c r="AC164">
        <v>13.9</v>
      </c>
      <c r="AD164">
        <f t="shared" si="19"/>
        <v>-5.9785823757073158E-4</v>
      </c>
    </row>
    <row r="165" spans="10:30" x14ac:dyDescent="0.35">
      <c r="J165">
        <v>12.5</v>
      </c>
      <c r="K165">
        <f t="shared" si="16"/>
        <v>-1.9070415275726945E-3</v>
      </c>
      <c r="L165">
        <f t="shared" si="17"/>
        <v>-2.2884498330872333E-2</v>
      </c>
      <c r="W165">
        <v>14</v>
      </c>
      <c r="X165">
        <f t="shared" si="18"/>
        <v>-8.3095454339907181E-3</v>
      </c>
      <c r="AC165">
        <v>14</v>
      </c>
      <c r="AD165">
        <f t="shared" si="19"/>
        <v>-6.2647727272727236E-4</v>
      </c>
    </row>
    <row r="166" spans="10:30" x14ac:dyDescent="0.35">
      <c r="J166">
        <v>12.6</v>
      </c>
      <c r="K166">
        <f t="shared" si="16"/>
        <v>-2.1483069179803016E-3</v>
      </c>
      <c r="L166">
        <f t="shared" si="17"/>
        <v>-2.5779683015763617E-2</v>
      </c>
      <c r="W166">
        <v>14.1</v>
      </c>
      <c r="X166">
        <f t="shared" si="18"/>
        <v>-8.6834511254042304E-3</v>
      </c>
      <c r="AC166">
        <v>14.1</v>
      </c>
      <c r="AD166">
        <f t="shared" si="19"/>
        <v>-6.5466695165432342E-4</v>
      </c>
    </row>
    <row r="167" spans="10:30" x14ac:dyDescent="0.35">
      <c r="J167">
        <v>12.7</v>
      </c>
      <c r="K167">
        <f t="shared" si="16"/>
        <v>-2.3880999661366532E-3</v>
      </c>
      <c r="L167">
        <f t="shared" si="17"/>
        <v>-2.865719959363984E-2</v>
      </c>
      <c r="W167">
        <v>14.2</v>
      </c>
      <c r="X167">
        <f t="shared" si="18"/>
        <v>-9.0514056131644587E-3</v>
      </c>
      <c r="AC167">
        <v>14.2</v>
      </c>
      <c r="AD167">
        <f t="shared" si="19"/>
        <v>-6.8240795455405505E-4</v>
      </c>
    </row>
    <row r="168" spans="10:30" x14ac:dyDescent="0.35">
      <c r="J168">
        <v>12.8</v>
      </c>
      <c r="K168">
        <f t="shared" si="16"/>
        <v>-2.6262563298644704E-3</v>
      </c>
      <c r="L168">
        <f t="shared" si="17"/>
        <v>-3.1515075958373648E-2</v>
      </c>
      <c r="W168">
        <v>14.3</v>
      </c>
      <c r="X168">
        <f t="shared" si="18"/>
        <v>-9.4131567196452208E-3</v>
      </c>
      <c r="AC168">
        <v>14.3</v>
      </c>
      <c r="AD168">
        <f t="shared" si="19"/>
        <v>-7.0968126912877318E-4</v>
      </c>
    </row>
    <row r="169" spans="10:30" x14ac:dyDescent="0.35">
      <c r="J169">
        <v>12.9</v>
      </c>
      <c r="K169">
        <f t="shared" ref="K169:K232" si="20">$K$34*SIN($K$35*J169+$K$36)+$K$37</f>
        <v>-2.8626127886882289E-3</v>
      </c>
      <c r="L169">
        <f t="shared" ref="L169:L232" si="21">K169*12</f>
        <v>-3.4351353464258744E-2</v>
      </c>
      <c r="W169">
        <v>14.4</v>
      </c>
      <c r="X169">
        <f t="shared" si="18"/>
        <v>-9.7684565187080089E-3</v>
      </c>
      <c r="AC169">
        <v>14.4</v>
      </c>
      <c r="AD169">
        <f t="shared" si="19"/>
        <v>-7.3646820361100078E-4</v>
      </c>
    </row>
    <row r="170" spans="10:30" x14ac:dyDescent="0.35">
      <c r="J170">
        <v>13</v>
      </c>
      <c r="K170">
        <f t="shared" si="20"/>
        <v>-3.0970073556973159E-3</v>
      </c>
      <c r="L170">
        <f t="shared" si="21"/>
        <v>-3.7164088268367791E-2</v>
      </c>
      <c r="W170">
        <v>14.5</v>
      </c>
      <c r="X170">
        <f t="shared" si="18"/>
        <v>-1.011706150561816E-2</v>
      </c>
      <c r="AC170">
        <v>14.5</v>
      </c>
      <c r="AD170">
        <f t="shared" si="19"/>
        <v>-7.6275039957388068E-4</v>
      </c>
    </row>
    <row r="171" spans="10:30" x14ac:dyDescent="0.35">
      <c r="J171">
        <v>13.1</v>
      </c>
      <c r="K171">
        <f t="shared" si="20"/>
        <v>-3.3292793885637815E-3</v>
      </c>
      <c r="L171">
        <f t="shared" si="21"/>
        <v>-3.995135266276538E-2</v>
      </c>
      <c r="W171">
        <v>14.6</v>
      </c>
      <c r="X171">
        <f t="shared" si="18"/>
        <v>-1.0458732763930861E-2</v>
      </c>
      <c r="AC171">
        <v>14.6</v>
      </c>
      <c r="AD171">
        <f t="shared" si="19"/>
        <v>-7.8850984451312551E-4</v>
      </c>
    </row>
    <row r="172" spans="10:30" x14ac:dyDescent="0.35">
      <c r="J172">
        <v>13.2</v>
      </c>
      <c r="K172">
        <f t="shared" si="20"/>
        <v>-3.5592696996385375E-3</v>
      </c>
      <c r="L172">
        <f t="shared" si="21"/>
        <v>-4.2711236395662447E-2</v>
      </c>
      <c r="W172">
        <v>14.7</v>
      </c>
      <c r="X172">
        <f t="shared" si="18"/>
        <v>-1.0793236129232522E-2</v>
      </c>
      <c r="AC172">
        <v>14.7</v>
      </c>
      <c r="AD172">
        <f t="shared" si="19"/>
        <v>-8.1372888419188637E-4</v>
      </c>
    </row>
    <row r="173" spans="10:30" x14ac:dyDescent="0.35">
      <c r="J173">
        <v>13.3</v>
      </c>
      <c r="K173">
        <f t="shared" si="20"/>
        <v>-3.7868206650506571E-3</v>
      </c>
      <c r="L173">
        <f t="shared" si="21"/>
        <v>-4.5441847980607887E-2</v>
      </c>
      <c r="W173">
        <v>14.8</v>
      </c>
      <c r="X173">
        <f t="shared" si="18"/>
        <v>-1.1120342349625384E-2</v>
      </c>
      <c r="AC173">
        <v>14.8</v>
      </c>
      <c r="AD173">
        <f t="shared" si="19"/>
        <v>-8.3839023474008712E-4</v>
      </c>
    </row>
    <row r="174" spans="10:30" x14ac:dyDescent="0.35">
      <c r="J174">
        <v>13.4</v>
      </c>
      <c r="K174">
        <f t="shared" si="20"/>
        <v>-4.0117763327348569E-3</v>
      </c>
      <c r="L174">
        <f t="shared" si="21"/>
        <v>-4.8141315992818283E-2</v>
      </c>
      <c r="W174">
        <v>14.9</v>
      </c>
      <c r="X174">
        <f t="shared" si="18"/>
        <v>-1.1439827242845308E-2</v>
      </c>
      <c r="AC174">
        <v>14.9</v>
      </c>
      <c r="AD174">
        <f t="shared" si="19"/>
        <v>-8.6247699449992375E-4</v>
      </c>
    </row>
    <row r="175" spans="10:30" x14ac:dyDescent="0.35">
      <c r="J175">
        <v>13.5</v>
      </c>
      <c r="K175">
        <f t="shared" si="20"/>
        <v>-4.2339825293132988E-3</v>
      </c>
      <c r="L175">
        <f t="shared" si="21"/>
        <v>-5.0807790351759585E-2</v>
      </c>
      <c r="W175">
        <v>15</v>
      </c>
      <c r="X175">
        <f t="shared" si="18"/>
        <v>-1.1751471849905101E-2</v>
      </c>
      <c r="AC175">
        <v>15</v>
      </c>
      <c r="AD175">
        <f t="shared" si="19"/>
        <v>-8.8597265560941686E-4</v>
      </c>
    </row>
    <row r="176" spans="10:30" x14ac:dyDescent="0.35">
      <c r="J176">
        <v>13.6</v>
      </c>
      <c r="K176">
        <f t="shared" si="20"/>
        <v>-4.4532869657583005E-3</v>
      </c>
      <c r="L176">
        <f t="shared" si="21"/>
        <v>-5.3439443589099606E-2</v>
      </c>
      <c r="W176">
        <v>15.1</v>
      </c>
      <c r="X176">
        <f t="shared" si="18"/>
        <v>-1.205506258515809E-2</v>
      </c>
      <c r="AC176">
        <v>15.1</v>
      </c>
      <c r="AD176">
        <f t="shared" si="19"/>
        <v>-9.0886111531607717E-4</v>
      </c>
    </row>
    <row r="177" spans="10:30" x14ac:dyDescent="0.35">
      <c r="J177">
        <v>13.7</v>
      </c>
      <c r="K177">
        <f t="shared" si="20"/>
        <v>-4.6695393417636143E-3</v>
      </c>
      <c r="L177">
        <f t="shared" si="21"/>
        <v>-5.6034472101163371E-2</v>
      </c>
      <c r="W177">
        <v>15.2</v>
      </c>
      <c r="X177">
        <f t="shared" si="18"/>
        <v>-1.2350391382679019E-2</v>
      </c>
      <c r="AC177">
        <v>15.2</v>
      </c>
      <c r="AD177">
        <f t="shared" si="19"/>
        <v>-9.3112668701292528E-4</v>
      </c>
    </row>
    <row r="178" spans="10:30" x14ac:dyDescent="0.35">
      <c r="J178">
        <v>13.8</v>
      </c>
      <c r="K178">
        <f t="shared" si="20"/>
        <v>-4.8825914487527853E-3</v>
      </c>
      <c r="L178">
        <f t="shared" si="21"/>
        <v>-5.8591097385033424E-2</v>
      </c>
      <c r="W178">
        <v>15.3</v>
      </c>
      <c r="X178">
        <f t="shared" si="18"/>
        <v>-1.2637255838862082E-2</v>
      </c>
      <c r="AC178">
        <v>15.3</v>
      </c>
      <c r="AD178">
        <f t="shared" si="19"/>
        <v>-9.5275411098931105E-4</v>
      </c>
    </row>
    <row r="179" spans="10:30" x14ac:dyDescent="0.35">
      <c r="J179">
        <v>13.9</v>
      </c>
      <c r="K179">
        <f t="shared" si="20"/>
        <v>-5.0922972714538576E-3</v>
      </c>
      <c r="L179">
        <f t="shared" si="21"/>
        <v>-6.1107567257446288E-2</v>
      </c>
      <c r="W179">
        <v>15.4</v>
      </c>
      <c r="X179">
        <f t="shared" si="18"/>
        <v>-1.2915459351138201E-2</v>
      </c>
      <c r="AC179">
        <v>15.4</v>
      </c>
      <c r="AD179">
        <f t="shared" si="19"/>
        <v>-9.7372856488915421E-4</v>
      </c>
    </row>
    <row r="180" spans="10:30" x14ac:dyDescent="0.35">
      <c r="J180">
        <v>14</v>
      </c>
      <c r="K180">
        <f t="shared" si="20"/>
        <v>-5.2985130879710058E-3</v>
      </c>
      <c r="L180">
        <f t="shared" si="21"/>
        <v>-6.3582157055652067E-2</v>
      </c>
      <c r="W180">
        <v>15.5</v>
      </c>
      <c r="X180">
        <f t="shared" si="18"/>
        <v>-1.318481125271664E-2</v>
      </c>
      <c r="AC180">
        <v>15.5</v>
      </c>
      <c r="AD180">
        <f t="shared" si="19"/>
        <v>-9.9403567386944949E-4</v>
      </c>
    </row>
    <row r="181" spans="10:30" x14ac:dyDescent="0.35">
      <c r="J181">
        <v>14.1</v>
      </c>
      <c r="K181">
        <f t="shared" si="20"/>
        <v>-5.5010975682842876E-3</v>
      </c>
      <c r="L181">
        <f t="shared" si="21"/>
        <v>-6.6013170819411451E-2</v>
      </c>
      <c r="W181">
        <v>15.6</v>
      </c>
      <c r="X181">
        <f t="shared" si="18"/>
        <v>-1.3445126943258485E-2</v>
      </c>
      <c r="AC181">
        <v>15.6</v>
      </c>
      <c r="AD181">
        <f t="shared" si="19"/>
        <v>-1.0136615204520646E-3</v>
      </c>
    </row>
    <row r="182" spans="10:30" x14ac:dyDescent="0.35">
      <c r="J182">
        <v>14.2</v>
      </c>
      <c r="K182">
        <f t="shared" si="20"/>
        <v>-5.6999118711102258E-3</v>
      </c>
      <c r="L182">
        <f t="shared" si="21"/>
        <v>-6.8398942453322703E-2</v>
      </c>
      <c r="W182">
        <v>15.7</v>
      </c>
      <c r="X182">
        <f t="shared" si="18"/>
        <v>-1.3696228015392487E-2</v>
      </c>
      <c r="AC182">
        <v>15.7</v>
      </c>
      <c r="AD182">
        <f t="shared" si="19"/>
        <v>-1.0325926540620839E-3</v>
      </c>
    </row>
    <row r="183" spans="10:30" x14ac:dyDescent="0.35">
      <c r="J183">
        <v>14.3</v>
      </c>
      <c r="K183">
        <f t="shared" si="20"/>
        <v>-5.8948197390566561E-3</v>
      </c>
      <c r="L183">
        <f t="shared" si="21"/>
        <v>-7.0737836868679876E-2</v>
      </c>
      <c r="W183">
        <v>15.8</v>
      </c>
      <c r="X183">
        <f t="shared" si="18"/>
        <v>-1.393794237698661E-2</v>
      </c>
      <c r="AC183">
        <v>15.8</v>
      </c>
      <c r="AD183">
        <f t="shared" si="19"/>
        <v>-1.0508161002461642E-3</v>
      </c>
    </row>
    <row r="184" spans="10:30" x14ac:dyDescent="0.35">
      <c r="J184">
        <v>14.4</v>
      </c>
      <c r="K184">
        <f t="shared" si="20"/>
        <v>-6.0856875920067537E-3</v>
      </c>
      <c r="L184">
        <f t="shared" si="21"/>
        <v>-7.3028251104081038E-2</v>
      </c>
      <c r="W184">
        <v>15.9</v>
      </c>
      <c r="X184">
        <f t="shared" si="18"/>
        <v>-1.417010436909129E-2</v>
      </c>
      <c r="AC184">
        <v>15.9</v>
      </c>
      <c r="AD184">
        <f t="shared" si="19"/>
        <v>-1.0683193695645702E-3</v>
      </c>
    </row>
    <row r="185" spans="10:30" x14ac:dyDescent="0.35">
      <c r="J185">
        <v>14.5</v>
      </c>
      <c r="K185">
        <f t="shared" si="20"/>
        <v>-6.2723846186681642E-3</v>
      </c>
      <c r="L185">
        <f t="shared" si="21"/>
        <v>-7.5268615424017971E-2</v>
      </c>
      <c r="W185">
        <v>16</v>
      </c>
      <c r="X185">
        <f t="shared" si="18"/>
        <v>-1.4392554879473905E-2</v>
      </c>
      <c r="AC185">
        <v>16</v>
      </c>
      <c r="AD185">
        <f t="shared" si="19"/>
        <v>-1.0850904661508201E-3</v>
      </c>
    </row>
    <row r="186" spans="10:30" x14ac:dyDescent="0.35">
      <c r="J186">
        <v>14.6</v>
      </c>
      <c r="K186">
        <f t="shared" si="20"/>
        <v>-6.4547828662245453E-3</v>
      </c>
      <c r="L186">
        <f t="shared" si="21"/>
        <v>-7.745739439469454E-2</v>
      </c>
      <c r="W186">
        <v>16.100000000000001</v>
      </c>
      <c r="X186">
        <f t="shared" si="18"/>
        <v>-1.460514145166629E-2</v>
      </c>
      <c r="AC186">
        <v>16.100000000000001</v>
      </c>
      <c r="AD186">
        <f t="shared" si="19"/>
        <v>-1.1011178959330487E-3</v>
      </c>
    </row>
    <row r="187" spans="10:30" x14ac:dyDescent="0.35">
      <c r="J187">
        <v>14.7</v>
      </c>
      <c r="K187">
        <f t="shared" si="20"/>
        <v>-6.6327573280280123E-3</v>
      </c>
      <c r="L187">
        <f t="shared" si="21"/>
        <v>-7.9593087936336154E-2</v>
      </c>
      <c r="W187">
        <v>16.2</v>
      </c>
      <c r="X187">
        <f t="shared" si="18"/>
        <v>-1.4807718389450785E-2</v>
      </c>
      <c r="AC187">
        <v>16.2</v>
      </c>
      <c r="AD187">
        <f t="shared" si="19"/>
        <v>-1.1163906745114702E-3</v>
      </c>
    </row>
    <row r="188" spans="10:30" x14ac:dyDescent="0.35">
      <c r="J188">
        <v>14.8</v>
      </c>
      <c r="K188">
        <f t="shared" si="20"/>
        <v>-6.8061860292724721E-3</v>
      </c>
      <c r="L188">
        <f t="shared" si="21"/>
        <v>-8.1674232351269666E-2</v>
      </c>
      <c r="W188">
        <v>16.3</v>
      </c>
      <c r="X188">
        <f t="shared" si="18"/>
        <v>-1.5000146856713206E-2</v>
      </c>
      <c r="AC188">
        <v>16.3</v>
      </c>
      <c r="AD188">
        <f t="shared" si="19"/>
        <v>-1.1308983346865413E-3</v>
      </c>
    </row>
    <row r="189" spans="10:30" x14ac:dyDescent="0.35">
      <c r="J189">
        <v>14.9</v>
      </c>
      <c r="K189">
        <f t="shared" si="20"/>
        <v>-6.9749501105890472E-3</v>
      </c>
      <c r="L189">
        <f t="shared" si="21"/>
        <v>-8.3699401327068573E-2</v>
      </c>
      <c r="W189">
        <v>16.399999999999999</v>
      </c>
      <c r="X189">
        <f t="shared" si="18"/>
        <v>-1.5182294972594074E-2</v>
      </c>
      <c r="AC189">
        <v>16.399999999999999</v>
      </c>
      <c r="AD189">
        <f t="shared" si="19"/>
        <v>-1.1446309336326493E-3</v>
      </c>
    </row>
    <row r="190" spans="10:30" x14ac:dyDescent="0.35">
      <c r="J190">
        <v>15</v>
      </c>
      <c r="K190">
        <f t="shared" si="20"/>
        <v>-7.1389339095063531E-3</v>
      </c>
      <c r="L190">
        <f t="shared" si="21"/>
        <v>-8.5667206914076241E-2</v>
      </c>
      <c r="W190">
        <v>16.5</v>
      </c>
      <c r="X190">
        <f t="shared" si="18"/>
        <v>-1.5354037901873291E-2</v>
      </c>
      <c r="AC190">
        <v>16.5</v>
      </c>
      <c r="AD190">
        <f t="shared" si="19"/>
        <v>-1.157579059712437E-3</v>
      </c>
    </row>
    <row r="191" spans="10:30" x14ac:dyDescent="0.35">
      <c r="J191">
        <v>15.1</v>
      </c>
      <c r="K191">
        <f t="shared" si="20"/>
        <v>-7.2980250397197948E-3</v>
      </c>
      <c r="L191">
        <f t="shared" si="21"/>
        <v>-8.7576300476637531E-2</v>
      </c>
      <c r="W191">
        <v>16.600000000000001</v>
      </c>
      <c r="X191">
        <f t="shared" si="18"/>
        <v>-1.5515257940525868E-2</v>
      </c>
      <c r="AC191">
        <v>16.600000000000001</v>
      </c>
      <c r="AD191">
        <f t="shared" si="19"/>
        <v>-1.169733838927062E-3</v>
      </c>
    </row>
    <row r="192" spans="10:30" x14ac:dyDescent="0.35">
      <c r="J192">
        <v>15.2</v>
      </c>
      <c r="K192">
        <f t="shared" si="20"/>
        <v>-7.4521144681154892E-3</v>
      </c>
      <c r="L192">
        <f t="shared" si="21"/>
        <v>-8.9425373617385867E-2</v>
      </c>
      <c r="W192">
        <v>16.7</v>
      </c>
      <c r="X192">
        <f t="shared" si="18"/>
        <v>-1.5665844596390435E-2</v>
      </c>
      <c r="AC192">
        <v>16.7</v>
      </c>
      <c r="AD192">
        <f t="shared" si="19"/>
        <v>-1.1810869409979953E-3</v>
      </c>
    </row>
    <row r="193" spans="10:30" x14ac:dyDescent="0.35">
      <c r="J193">
        <v>15.3</v>
      </c>
      <c r="K193">
        <f t="shared" si="20"/>
        <v>-7.6010965894961653E-3</v>
      </c>
      <c r="L193">
        <f t="shared" si="21"/>
        <v>-9.1213159073953984E-2</v>
      </c>
      <c r="W193">
        <v>16.8</v>
      </c>
      <c r="X193">
        <f t="shared" si="18"/>
        <v>-1.5805694664895033E-2</v>
      </c>
      <c r="AC193">
        <v>16.8</v>
      </c>
      <c r="AD193">
        <f t="shared" si="19"/>
        <v>-1.1916305850761776E-3</v>
      </c>
    </row>
    <row r="194" spans="10:30" x14ac:dyDescent="0.35">
      <c r="J194">
        <v>15.4</v>
      </c>
      <c r="K194">
        <f t="shared" si="20"/>
        <v>-7.7448692989576483E-3</v>
      </c>
      <c r="L194">
        <f t="shared" si="21"/>
        <v>-9.2938431587491779E-2</v>
      </c>
      <c r="W194">
        <v>16.899999999999999</v>
      </c>
      <c r="X194">
        <f t="shared" si="18"/>
        <v>-1.5934712299788375E-2</v>
      </c>
      <c r="AC194">
        <v>16.899999999999999</v>
      </c>
      <c r="AD194">
        <f t="shared" si="19"/>
        <v>-1.2013575450746242E-3</v>
      </c>
    </row>
    <row r="195" spans="10:30" x14ac:dyDescent="0.35">
      <c r="J195">
        <v>15.5</v>
      </c>
      <c r="K195">
        <f t="shared" si="20"/>
        <v>-7.8833340618664795E-3</v>
      </c>
      <c r="L195">
        <f t="shared" si="21"/>
        <v>-9.4600008742397754E-2</v>
      </c>
      <c r="W195">
        <v>17</v>
      </c>
      <c r="X195">
        <f t="shared" si="18"/>
        <v>-1.6052809078828084E-2</v>
      </c>
      <c r="AC195">
        <v>17</v>
      </c>
      <c r="AD195">
        <f t="shared" si="19"/>
        <v>-1.2102611546208255E-3</v>
      </c>
    </row>
    <row r="196" spans="10:30" x14ac:dyDescent="0.35">
      <c r="J196">
        <v>15.6</v>
      </c>
      <c r="K196">
        <f t="shared" si="20"/>
        <v>-8.0163959813906293E-3</v>
      </c>
      <c r="L196">
        <f t="shared" si="21"/>
        <v>-9.6196751776687545E-2</v>
      </c>
      <c r="W196">
        <v>17.100000000000001</v>
      </c>
      <c r="X196">
        <f t="shared" si="18"/>
        <v>-1.6159904064380875E-2</v>
      </c>
      <c r="AC196">
        <v>17.100000000000001</v>
      </c>
      <c r="AD196">
        <f t="shared" si="19"/>
        <v>-1.2183353116255434E-3</v>
      </c>
    </row>
    <row r="197" spans="10:30" x14ac:dyDescent="0.35">
      <c r="J197">
        <v>15.7</v>
      </c>
      <c r="K197">
        <f t="shared" si="20"/>
        <v>-8.1439638635370428E-3</v>
      </c>
      <c r="L197">
        <f t="shared" si="21"/>
        <v>-9.7727566362444507E-2</v>
      </c>
      <c r="W197">
        <v>17.2</v>
      </c>
      <c r="X197">
        <f t="shared" si="18"/>
        <v>-1.625592385889315E-2</v>
      </c>
      <c r="AC197">
        <v>17.2</v>
      </c>
      <c r="AD197">
        <f t="shared" si="19"/>
        <v>-1.2255744824648796E-3</v>
      </c>
    </row>
    <row r="198" spans="10:30" x14ac:dyDescent="0.35">
      <c r="J198">
        <v>15.8</v>
      </c>
      <c r="K198">
        <f t="shared" si="20"/>
        <v>-8.2659502796514697E-3</v>
      </c>
      <c r="L198">
        <f t="shared" si="21"/>
        <v>-9.9191403355817637E-2</v>
      </c>
      <c r="W198">
        <v>17.3</v>
      </c>
      <c r="X198">
        <f t="shared" si="18"/>
        <v>-1.6340802655194057E-2</v>
      </c>
      <c r="AC198">
        <v>17.3</v>
      </c>
      <c r="AD198">
        <f t="shared" si="19"/>
        <v>-1.2319737057727457E-3</v>
      </c>
    </row>
    <row r="199" spans="10:30" x14ac:dyDescent="0.35">
      <c r="J199">
        <v>15.9</v>
      </c>
      <c r="K199">
        <f t="shared" si="20"/>
        <v>-8.3822716263376451E-3</v>
      </c>
      <c r="L199">
        <f t="shared" si="21"/>
        <v>-0.10058725951605174</v>
      </c>
      <c r="W199">
        <v>17.399999999999999</v>
      </c>
      <c r="X199">
        <f t="shared" si="18"/>
        <v>-1.64144822815964E-2</v>
      </c>
      <c r="AC199">
        <v>17.399999999999999</v>
      </c>
      <c r="AD199">
        <f t="shared" si="19"/>
        <v>-1.2375285958411348E-3</v>
      </c>
    </row>
    <row r="200" spans="10:30" x14ac:dyDescent="0.35">
      <c r="J200">
        <v>16</v>
      </c>
      <c r="K200">
        <f t="shared" si="20"/>
        <v>-8.4928481827549421E-3</v>
      </c>
      <c r="L200">
        <f t="shared" si="21"/>
        <v>-0.10191417819305931</v>
      </c>
      <c r="M200">
        <v>-8.5787521815008736E-3</v>
      </c>
      <c r="N200">
        <f>(M200-K200)^2</f>
        <v>7.379497000540995E-9</v>
      </c>
      <c r="W200">
        <v>17.5</v>
      </c>
      <c r="X200">
        <f t="shared" si="18"/>
        <v>-1.6476912241764622E-2</v>
      </c>
      <c r="AC200">
        <v>17.5</v>
      </c>
      <c r="AD200">
        <f t="shared" si="19"/>
        <v>-1.2422353456258673E-3</v>
      </c>
    </row>
    <row r="201" spans="10:30" x14ac:dyDescent="0.35">
      <c r="J201">
        <v>16.100000000000001</v>
      </c>
      <c r="K201">
        <f t="shared" si="20"/>
        <v>-8.5976041652550111E-3</v>
      </c>
      <c r="L201">
        <f t="shared" si="21"/>
        <v>-0.10317124998306013</v>
      </c>
      <c r="W201">
        <v>17.600000000000001</v>
      </c>
      <c r="X201">
        <f t="shared" si="18"/>
        <v>-1.6528049749322472E-2</v>
      </c>
      <c r="AC201">
        <v>17.600000000000001</v>
      </c>
      <c r="AD201">
        <f t="shared" si="19"/>
        <v>-1.2460907293557479E-3</v>
      </c>
    </row>
    <row r="202" spans="10:30" x14ac:dyDescent="0.35">
      <c r="J202">
        <v>16.2</v>
      </c>
      <c r="K202">
        <f t="shared" si="20"/>
        <v>-8.6964677793201235E-3</v>
      </c>
      <c r="L202">
        <f t="shared" si="21"/>
        <v>-0.10435761335184149</v>
      </c>
      <c r="W202">
        <v>17.7</v>
      </c>
      <c r="X202">
        <f t="shared" si="18"/>
        <v>-1.6567859757176638E-2</v>
      </c>
      <c r="AC202">
        <v>17.7</v>
      </c>
      <c r="AD202">
        <f t="shared" si="19"/>
        <v>-1.2490921047433486E-3</v>
      </c>
    </row>
    <row r="203" spans="10:30" x14ac:dyDescent="0.35">
      <c r="J203">
        <v>16.3</v>
      </c>
      <c r="K203">
        <f t="shared" si="20"/>
        <v>-8.7893712687675523E-3</v>
      </c>
      <c r="L203">
        <f t="shared" si="21"/>
        <v>-0.10547245522521062</v>
      </c>
      <c r="W203">
        <v>17.8</v>
      </c>
      <c r="X203">
        <f t="shared" si="18"/>
        <v>-1.6596314981536298E-2</v>
      </c>
      <c r="AC203">
        <v>17.8</v>
      </c>
      <c r="AD203">
        <f t="shared" si="19"/>
        <v>-1.2512374147959013E-3</v>
      </c>
    </row>
    <row r="204" spans="10:30" x14ac:dyDescent="0.35">
      <c r="J204">
        <v>16.399999999999999</v>
      </c>
      <c r="K204">
        <f t="shared" si="20"/>
        <v>-8.8762509621862547E-3</v>
      </c>
      <c r="L204">
        <f t="shared" si="21"/>
        <v>-0.10651501154623505</v>
      </c>
      <c r="W204">
        <v>17.899999999999999</v>
      </c>
      <c r="X204">
        <f t="shared" si="18"/>
        <v>-1.6613395920612044E-2</v>
      </c>
      <c r="AC204">
        <v>17.899999999999999</v>
      </c>
      <c r="AD204">
        <f t="shared" si="19"/>
        <v>-1.2525251892250562E-3</v>
      </c>
    </row>
    <row r="205" spans="10:30" x14ac:dyDescent="0.35">
      <c r="J205">
        <v>16.5</v>
      </c>
      <c r="K205">
        <f t="shared" si="20"/>
        <v>-8.9570473165741047E-3</v>
      </c>
      <c r="L205">
        <f t="shared" si="21"/>
        <v>-0.10748456779888926</v>
      </c>
      <c r="W205">
        <v>18</v>
      </c>
      <c r="X205">
        <f t="shared" si="18"/>
        <v>-1.6619090867981447E-2</v>
      </c>
      <c r="AC205">
        <v>18</v>
      </c>
      <c r="AD205">
        <f t="shared" si="19"/>
        <v>-1.2529545454545454E-3</v>
      </c>
    </row>
    <row r="206" spans="10:30" x14ac:dyDescent="0.35">
      <c r="J206">
        <v>16.600000000000001</v>
      </c>
      <c r="K206">
        <f t="shared" si="20"/>
        <v>-9.031704958145672E-3</v>
      </c>
      <c r="L206">
        <f t="shared" si="21"/>
        <v>-0.10838045949774806</v>
      </c>
      <c r="W206">
        <v>18.100000000000001</v>
      </c>
      <c r="X206">
        <f t="shared" si="18"/>
        <v>-1.6613395920612044E-2</v>
      </c>
      <c r="AC206">
        <v>18.100000000000001</v>
      </c>
      <c r="AD206">
        <f t="shared" si="19"/>
        <v>-1.2525251892250562E-3</v>
      </c>
    </row>
    <row r="207" spans="10:30" x14ac:dyDescent="0.35">
      <c r="J207">
        <v>16.7</v>
      </c>
      <c r="K207">
        <f t="shared" si="20"/>
        <v>-9.1001727202826548E-3</v>
      </c>
      <c r="L207">
        <f t="shared" si="21"/>
        <v>-0.10920207264339185</v>
      </c>
      <c r="W207">
        <v>18.2</v>
      </c>
      <c r="X207">
        <f t="shared" si="18"/>
        <v>-1.6596314981536301E-2</v>
      </c>
      <c r="AC207">
        <v>18.2</v>
      </c>
      <c r="AD207">
        <f t="shared" si="19"/>
        <v>-1.2512374147959013E-3</v>
      </c>
    </row>
    <row r="208" spans="10:30" x14ac:dyDescent="0.35">
      <c r="J208">
        <v>16.8</v>
      </c>
      <c r="K208">
        <f t="shared" si="20"/>
        <v>-9.1624036786009267E-3</v>
      </c>
      <c r="L208">
        <f t="shared" si="21"/>
        <v>-0.10994884414321113</v>
      </c>
      <c r="W208">
        <v>18.3</v>
      </c>
      <c r="X208">
        <f t="shared" si="18"/>
        <v>-1.6567859757176642E-2</v>
      </c>
      <c r="AC208">
        <v>18.3</v>
      </c>
      <c r="AD208">
        <f t="shared" si="19"/>
        <v>-1.2490921047433488E-3</v>
      </c>
    </row>
    <row r="209" spans="10:30" x14ac:dyDescent="0.35">
      <c r="J209">
        <v>16.899999999999999</v>
      </c>
      <c r="K209">
        <f t="shared" si="20"/>
        <v>-9.21835518311016E-3</v>
      </c>
      <c r="L209">
        <f t="shared" si="21"/>
        <v>-0.11062026219732192</v>
      </c>
      <c r="W209">
        <v>18.399999999999999</v>
      </c>
      <c r="X209">
        <f t="shared" si="18"/>
        <v>-1.6528049749322472E-2</v>
      </c>
      <c r="AC209">
        <v>18.399999999999999</v>
      </c>
      <c r="AD209">
        <f t="shared" si="19"/>
        <v>-1.2460907293557479E-3</v>
      </c>
    </row>
    <row r="210" spans="10:30" x14ac:dyDescent="0.35">
      <c r="J210">
        <v>17</v>
      </c>
      <c r="K210">
        <f t="shared" si="20"/>
        <v>-9.267988887444005E-3</v>
      </c>
      <c r="L210">
        <f t="shared" si="21"/>
        <v>-0.11121586664932806</v>
      </c>
      <c r="W210">
        <v>18.5</v>
      </c>
      <c r="X210">
        <f t="shared" si="18"/>
        <v>-1.6476912241764625E-2</v>
      </c>
      <c r="AC210">
        <v>18.5</v>
      </c>
      <c r="AD210">
        <f t="shared" si="19"/>
        <v>-1.2422353456258675E-3</v>
      </c>
    </row>
    <row r="211" spans="10:30" x14ac:dyDescent="0.35">
      <c r="J211">
        <v>17.100000000000001</v>
      </c>
      <c r="K211">
        <f t="shared" si="20"/>
        <v>-9.3112707751407744E-3</v>
      </c>
      <c r="L211">
        <f t="shared" si="21"/>
        <v>-0.11173524930168929</v>
      </c>
      <c r="W211">
        <v>18.600000000000001</v>
      </c>
      <c r="X211">
        <f t="shared" si="18"/>
        <v>-1.6414482281596404E-2</v>
      </c>
      <c r="AC211">
        <v>18.600000000000001</v>
      </c>
      <c r="AD211">
        <f t="shared" si="19"/>
        <v>-1.237528595841135E-3</v>
      </c>
    </row>
    <row r="212" spans="10:30" x14ac:dyDescent="0.35">
      <c r="J212">
        <v>17.2</v>
      </c>
      <c r="K212">
        <f t="shared" si="20"/>
        <v>-9.3481711829566123E-3</v>
      </c>
      <c r="L212">
        <f t="shared" si="21"/>
        <v>-0.11217805419547935</v>
      </c>
      <c r="W212">
        <v>18.7</v>
      </c>
      <c r="X212">
        <f t="shared" si="18"/>
        <v>-1.634080265519406E-2</v>
      </c>
      <c r="AC212">
        <v>18.7</v>
      </c>
      <c r="AD212">
        <f t="shared" si="19"/>
        <v>-1.2319737057727459E-3</v>
      </c>
    </row>
    <row r="213" spans="10:30" x14ac:dyDescent="0.35">
      <c r="J213">
        <v>17.3</v>
      </c>
      <c r="K213">
        <f t="shared" si="20"/>
        <v>-9.3786648211952196E-3</v>
      </c>
      <c r="L213">
        <f t="shared" si="21"/>
        <v>-0.11254397785434264</v>
      </c>
      <c r="W213">
        <v>18.8</v>
      </c>
      <c r="X213">
        <f t="shared" si="18"/>
        <v>-1.6255923858893153E-2</v>
      </c>
      <c r="AC213">
        <v>18.8</v>
      </c>
      <c r="AD213">
        <f t="shared" si="19"/>
        <v>-1.2255744824648798E-3</v>
      </c>
    </row>
    <row r="214" spans="10:30" x14ac:dyDescent="0.35">
      <c r="J214">
        <v>17.399999999999999</v>
      </c>
      <c r="K214">
        <f t="shared" si="20"/>
        <v>-9.4027307910401429E-3</v>
      </c>
      <c r="L214">
        <f t="shared" si="21"/>
        <v>-0.11283276949248172</v>
      </c>
      <c r="W214">
        <v>18.899999999999999</v>
      </c>
      <c r="X214">
        <f t="shared" si="18"/>
        <v>-1.6159904064380875E-2</v>
      </c>
      <c r="AC214">
        <v>18.899999999999999</v>
      </c>
      <c r="AD214">
        <f t="shared" si="19"/>
        <v>-1.2183353116255436E-3</v>
      </c>
    </row>
    <row r="215" spans="10:30" x14ac:dyDescent="0.35">
      <c r="J215">
        <v>17.5</v>
      </c>
      <c r="K215">
        <f t="shared" si="20"/>
        <v>-9.4203525988777702E-3</v>
      </c>
      <c r="L215">
        <f t="shared" si="21"/>
        <v>-0.11304423118653324</v>
      </c>
      <c r="W215">
        <v>19</v>
      </c>
      <c r="X215">
        <f t="shared" si="18"/>
        <v>-1.6052809078828091E-2</v>
      </c>
      <c r="AC215">
        <v>19</v>
      </c>
      <c r="AD215">
        <f t="shared" si="19"/>
        <v>-1.2102611546208259E-3</v>
      </c>
    </row>
    <row r="216" spans="10:30" x14ac:dyDescent="0.35">
      <c r="J216">
        <v>17.600000000000001</v>
      </c>
      <c r="K216">
        <f t="shared" si="20"/>
        <v>-9.43151816760124E-3</v>
      </c>
      <c r="L216">
        <f t="shared" si="21"/>
        <v>-0.11317821801121489</v>
      </c>
      <c r="W216">
        <v>19.100000000000001</v>
      </c>
      <c r="X216">
        <f t="shared" si="18"/>
        <v>-1.5934712299788382E-2</v>
      </c>
      <c r="AC216">
        <v>19.100000000000001</v>
      </c>
      <c r="AD216">
        <f t="shared" si="19"/>
        <v>-1.2013575450746247E-3</v>
      </c>
    </row>
    <row r="217" spans="10:30" x14ac:dyDescent="0.35">
      <c r="J217">
        <v>17.7</v>
      </c>
      <c r="K217">
        <f t="shared" si="20"/>
        <v>-9.4362198448874769E-3</v>
      </c>
      <c r="L217">
        <f t="shared" si="21"/>
        <v>-0.11323463813864973</v>
      </c>
      <c r="W217">
        <v>19.2</v>
      </c>
      <c r="X217">
        <f t="shared" si="18"/>
        <v>-1.580569466489504E-2</v>
      </c>
      <c r="AC217">
        <v>19.2</v>
      </c>
      <c r="AD217">
        <f t="shared" si="19"/>
        <v>-1.191630585076178E-3</v>
      </c>
    </row>
    <row r="218" spans="10:30" x14ac:dyDescent="0.35">
      <c r="J218">
        <v>17.8</v>
      </c>
      <c r="K218">
        <f t="shared" si="20"/>
        <v>-9.4344544084417285E-3</v>
      </c>
      <c r="L218">
        <f t="shared" si="21"/>
        <v>-0.11321345290130075</v>
      </c>
      <c r="W218">
        <v>19.3</v>
      </c>
      <c r="X218">
        <f t="shared" ref="X218:X265" si="22">$X$19*SIN($X$20*W218+$X$21)+$X$22</f>
        <v>-1.5665844596390435E-2</v>
      </c>
      <c r="AC218">
        <v>19.3</v>
      </c>
      <c r="AD218">
        <f t="shared" ref="AD218:AD265" si="23">$AE$19*SIN($AE$20*AC218+$AE$21)+$AE$22</f>
        <v>-1.1810869409979953E-3</v>
      </c>
    </row>
    <row r="219" spans="10:30" x14ac:dyDescent="0.35">
      <c r="J219">
        <v>17.899999999999999</v>
      </c>
      <c r="K219">
        <f t="shared" si="20"/>
        <v>-9.426223068205947E-3</v>
      </c>
      <c r="L219">
        <f t="shared" si="21"/>
        <v>-0.11311467681847137</v>
      </c>
      <c r="W219">
        <v>19.399999999999999</v>
      </c>
      <c r="X219">
        <f t="shared" si="22"/>
        <v>-1.5515257940525875E-2</v>
      </c>
      <c r="AC219">
        <v>19.399999999999999</v>
      </c>
      <c r="AD219">
        <f t="shared" si="23"/>
        <v>-1.1697338389270624E-3</v>
      </c>
    </row>
    <row r="220" spans="10:30" x14ac:dyDescent="0.35">
      <c r="J220">
        <v>18</v>
      </c>
      <c r="K220">
        <f t="shared" si="20"/>
        <v>-9.411531465529567E-3</v>
      </c>
      <c r="L220">
        <f t="shared" si="21"/>
        <v>-0.1129383775863548</v>
      </c>
      <c r="W220">
        <v>19.5</v>
      </c>
      <c r="X220">
        <f t="shared" si="22"/>
        <v>-1.5354037901873297E-2</v>
      </c>
      <c r="AC220">
        <v>19.5</v>
      </c>
      <c r="AD220">
        <f t="shared" si="23"/>
        <v>-1.1575790597124374E-3</v>
      </c>
    </row>
    <row r="221" spans="10:30" x14ac:dyDescent="0.35">
      <c r="J221">
        <v>18.100000000000001</v>
      </c>
      <c r="K221">
        <f t="shared" si="20"/>
        <v>-9.3903896693031969E-3</v>
      </c>
      <c r="L221">
        <f t="shared" si="21"/>
        <v>-0.11268467603163837</v>
      </c>
      <c r="W221">
        <v>19.600000000000001</v>
      </c>
      <c r="X221">
        <f t="shared" si="22"/>
        <v>-1.5182294972594084E-2</v>
      </c>
      <c r="AC221">
        <v>19.600000000000001</v>
      </c>
      <c r="AD221">
        <f t="shared" si="23"/>
        <v>-1.1446309336326499E-3</v>
      </c>
    </row>
    <row r="222" spans="10:30" x14ac:dyDescent="0.35">
      <c r="J222">
        <v>18.2</v>
      </c>
      <c r="K222">
        <f t="shared" si="20"/>
        <v>-9.3628121690579186E-3</v>
      </c>
      <c r="L222">
        <f t="shared" si="21"/>
        <v>-0.11235374602869502</v>
      </c>
      <c r="W222">
        <v>19.7</v>
      </c>
      <c r="X222">
        <f t="shared" si="22"/>
        <v>-1.5000146856713208E-2</v>
      </c>
      <c r="AC222">
        <v>19.7</v>
      </c>
      <c r="AD222">
        <f t="shared" si="23"/>
        <v>-1.1308983346865413E-3</v>
      </c>
    </row>
    <row r="223" spans="10:30" x14ac:dyDescent="0.35">
      <c r="J223">
        <v>18.3</v>
      </c>
      <c r="K223">
        <f t="shared" si="20"/>
        <v>-9.3288178650348698E-3</v>
      </c>
      <c r="L223">
        <f t="shared" si="21"/>
        <v>-0.11194581438041844</v>
      </c>
      <c r="W223">
        <v>19.8</v>
      </c>
      <c r="X223">
        <f t="shared" si="22"/>
        <v>-1.4807718389450795E-2</v>
      </c>
      <c r="AC223">
        <v>19.8</v>
      </c>
      <c r="AD223">
        <f t="shared" si="23"/>
        <v>-1.1163906745114709E-3</v>
      </c>
    </row>
    <row r="224" spans="10:30" x14ac:dyDescent="0.35">
      <c r="J224">
        <v>18.399999999999999</v>
      </c>
      <c r="K224">
        <f t="shared" si="20"/>
        <v>-9.2884300552319755E-3</v>
      </c>
      <c r="L224">
        <f t="shared" si="21"/>
        <v>-0.11146116066278371</v>
      </c>
      <c r="W224">
        <v>19.899999999999999</v>
      </c>
      <c r="X224">
        <f t="shared" si="22"/>
        <v>-1.4605141451666298E-2</v>
      </c>
      <c r="AC224">
        <v>19.899999999999999</v>
      </c>
      <c r="AD224">
        <f t="shared" si="23"/>
        <v>-1.1011178959330493E-3</v>
      </c>
    </row>
    <row r="225" spans="10:30" x14ac:dyDescent="0.35">
      <c r="J225">
        <v>18.5</v>
      </c>
      <c r="K225">
        <f t="shared" si="20"/>
        <v>-9.2416764194366598E-3</v>
      </c>
      <c r="L225">
        <f t="shared" si="21"/>
        <v>-0.11090011703323992</v>
      </c>
      <c r="W225">
        <v>20</v>
      </c>
      <c r="X225">
        <f t="shared" si="22"/>
        <v>-1.4392554879473916E-2</v>
      </c>
      <c r="AC225">
        <v>20</v>
      </c>
      <c r="AD225">
        <f t="shared" si="23"/>
        <v>-1.085090466150821E-3</v>
      </c>
    </row>
    <row r="226" spans="10:30" x14ac:dyDescent="0.35">
      <c r="J226">
        <v>18.600000000000001</v>
      </c>
      <c r="K226">
        <f t="shared" si="20"/>
        <v>-9.1885890002554992E-3</v>
      </c>
      <c r="L226">
        <f t="shared" si="21"/>
        <v>-0.11026306800306598</v>
      </c>
      <c r="W226">
        <v>20.100000000000001</v>
      </c>
      <c r="X226">
        <f t="shared" si="22"/>
        <v>-1.4170104369091299E-2</v>
      </c>
      <c r="AC226">
        <v>20.100000000000001</v>
      </c>
      <c r="AD226">
        <f t="shared" si="23"/>
        <v>-1.0683193695645709E-3</v>
      </c>
    </row>
    <row r="227" spans="10:30" x14ac:dyDescent="0.35">
      <c r="J227">
        <v>18.7</v>
      </c>
      <c r="K227">
        <f t="shared" si="20"/>
        <v>-9.1292041811538282E-3</v>
      </c>
      <c r="L227">
        <f t="shared" si="21"/>
        <v>-0.10955045017384593</v>
      </c>
      <c r="W227">
        <v>20.2</v>
      </c>
      <c r="X227">
        <f t="shared" si="22"/>
        <v>-1.3937942376986614E-2</v>
      </c>
      <c r="AC227">
        <v>20.2</v>
      </c>
      <c r="AD227">
        <f t="shared" si="23"/>
        <v>-1.0508161002461644E-3</v>
      </c>
    </row>
    <row r="228" spans="10:30" x14ac:dyDescent="0.35">
      <c r="J228">
        <v>18.8</v>
      </c>
      <c r="K228">
        <f t="shared" si="20"/>
        <v>-9.0635626615203167E-3</v>
      </c>
      <c r="L228">
        <f t="shared" si="21"/>
        <v>-0.10876275193824381</v>
      </c>
      <c r="W228">
        <v>20.3</v>
      </c>
      <c r="X228">
        <f t="shared" si="22"/>
        <v>-1.3696228015392498E-2</v>
      </c>
      <c r="AC228">
        <v>20.3</v>
      </c>
      <c r="AD228">
        <f t="shared" si="23"/>
        <v>-1.0325926540620848E-3</v>
      </c>
    </row>
    <row r="229" spans="10:30" x14ac:dyDescent="0.35">
      <c r="J229">
        <v>18.899999999999999</v>
      </c>
      <c r="K229">
        <f t="shared" si="20"/>
        <v>-8.9917094287736542E-3</v>
      </c>
      <c r="L229">
        <f t="shared" si="21"/>
        <v>-0.10790051314528384</v>
      </c>
      <c r="W229">
        <v>20.399999999999999</v>
      </c>
      <c r="X229">
        <f t="shared" si="22"/>
        <v>-1.3445126943258497E-2</v>
      </c>
      <c r="AC229">
        <v>20.399999999999999</v>
      </c>
      <c r="AD229">
        <f t="shared" si="23"/>
        <v>-1.0136615204520657E-3</v>
      </c>
    </row>
    <row r="230" spans="10:30" x14ac:dyDescent="0.35">
      <c r="J230">
        <v>19</v>
      </c>
      <c r="K230">
        <f t="shared" si="20"/>
        <v>-8.9136937275304182E-3</v>
      </c>
      <c r="L230">
        <f t="shared" si="21"/>
        <v>-0.10696432473036502</v>
      </c>
      <c r="W230">
        <v>20.5</v>
      </c>
      <c r="X230">
        <f t="shared" si="22"/>
        <v>-1.3184811252716653E-2</v>
      </c>
      <c r="AC230">
        <v>20.5</v>
      </c>
      <c r="AD230">
        <f t="shared" si="23"/>
        <v>-9.9403567386945058E-4</v>
      </c>
    </row>
    <row r="231" spans="10:30" x14ac:dyDescent="0.35">
      <c r="J231">
        <v>19.100000000000001</v>
      </c>
      <c r="K231">
        <f t="shared" si="20"/>
        <v>-8.8295690258552682E-3</v>
      </c>
      <c r="L231">
        <f t="shared" si="21"/>
        <v>-0.10595482831026322</v>
      </c>
      <c r="W231">
        <v>20.6</v>
      </c>
      <c r="X231">
        <f t="shared" si="22"/>
        <v>-1.2915459351138204E-2</v>
      </c>
      <c r="AC231">
        <v>20.6</v>
      </c>
      <c r="AD231">
        <f t="shared" si="23"/>
        <v>-9.7372856488915443E-4</v>
      </c>
    </row>
    <row r="232" spans="10:30" x14ac:dyDescent="0.35">
      <c r="J232">
        <v>19.2</v>
      </c>
      <c r="K232">
        <f t="shared" si="20"/>
        <v>-8.7393929786166169E-3</v>
      </c>
      <c r="L232">
        <f t="shared" si="21"/>
        <v>-0.1048727157433994</v>
      </c>
      <c r="W232">
        <v>20.7</v>
      </c>
      <c r="X232">
        <f t="shared" si="22"/>
        <v>-1.2637255838862096E-2</v>
      </c>
      <c r="AC232">
        <v>20.7</v>
      </c>
      <c r="AD232">
        <f t="shared" si="23"/>
        <v>-9.5275411098931203E-4</v>
      </c>
    </row>
    <row r="233" spans="10:30" x14ac:dyDescent="0.35">
      <c r="J233">
        <v>19.3</v>
      </c>
      <c r="K233">
        <f t="shared" ref="K233:K280" si="24">$K$34*SIN($K$35*J233+$K$36)+$K$37</f>
        <v>-8.6432273879728343E-3</v>
      </c>
      <c r="L233">
        <f t="shared" ref="L233:L280" si="25">K233*12</f>
        <v>-0.10371872865567401</v>
      </c>
      <c r="W233">
        <v>20.8</v>
      </c>
      <c r="X233">
        <f t="shared" si="22"/>
        <v>-1.2350391382679035E-2</v>
      </c>
      <c r="AC233">
        <v>20.8</v>
      </c>
      <c r="AD233">
        <f t="shared" si="23"/>
        <v>-9.3112668701292637E-4</v>
      </c>
    </row>
    <row r="234" spans="10:30" x14ac:dyDescent="0.35">
      <c r="J234">
        <v>19.399999999999999</v>
      </c>
      <c r="K234">
        <f t="shared" si="24"/>
        <v>-8.5411381610161815E-3</v>
      </c>
      <c r="L234">
        <f t="shared" si="25"/>
        <v>-0.10249365793219417</v>
      </c>
      <c r="W234">
        <v>20.9</v>
      </c>
      <c r="X234">
        <f t="shared" si="22"/>
        <v>-1.205506258515811E-2</v>
      </c>
      <c r="AC234">
        <v>20.9</v>
      </c>
      <c r="AD234">
        <f t="shared" si="23"/>
        <v>-9.0886111531607869E-4</v>
      </c>
    </row>
    <row r="235" spans="10:30" x14ac:dyDescent="0.35">
      <c r="J235">
        <v>19.5</v>
      </c>
      <c r="K235">
        <f t="shared" si="24"/>
        <v>-8.4331952646033385E-3</v>
      </c>
      <c r="L235">
        <f t="shared" si="25"/>
        <v>-0.10119834317524007</v>
      </c>
      <c r="W235">
        <v>21</v>
      </c>
      <c r="X235">
        <f t="shared" si="22"/>
        <v>-1.1751471849905109E-2</v>
      </c>
      <c r="AC235">
        <v>21</v>
      </c>
      <c r="AD235">
        <f t="shared" si="23"/>
        <v>-8.8597265560941751E-4</v>
      </c>
    </row>
    <row r="236" spans="10:30" x14ac:dyDescent="0.35">
      <c r="J236">
        <v>19.600000000000001</v>
      </c>
      <c r="K236">
        <f t="shared" si="24"/>
        <v>-8.319472677403638E-3</v>
      </c>
      <c r="L236">
        <f t="shared" si="25"/>
        <v>-9.9833672128843656E-2</v>
      </c>
      <c r="W236">
        <v>21.1</v>
      </c>
      <c r="X236">
        <f t="shared" si="22"/>
        <v>-1.1439827242845311E-2</v>
      </c>
      <c r="AC236">
        <v>21.1</v>
      </c>
      <c r="AD236">
        <f t="shared" si="23"/>
        <v>-8.6247699449992408E-4</v>
      </c>
    </row>
    <row r="237" spans="10:30" x14ac:dyDescent="0.35">
      <c r="J237">
        <v>19.7</v>
      </c>
      <c r="K237">
        <f t="shared" si="24"/>
        <v>-8.2000483391977772E-3</v>
      </c>
      <c r="L237">
        <f t="shared" si="25"/>
        <v>-9.8400580070373334E-2</v>
      </c>
      <c r="W237">
        <v>21.2</v>
      </c>
      <c r="X237">
        <f t="shared" si="22"/>
        <v>-1.1120342349625398E-2</v>
      </c>
      <c r="AC237">
        <v>21.2</v>
      </c>
      <c r="AD237">
        <f t="shared" si="23"/>
        <v>-8.3839023474008821E-4</v>
      </c>
    </row>
    <row r="238" spans="10:30" x14ac:dyDescent="0.35">
      <c r="J238">
        <v>19.8</v>
      </c>
      <c r="K238">
        <f t="shared" si="24"/>
        <v>-8.0750040974617836E-3</v>
      </c>
      <c r="L238">
        <f t="shared" si="25"/>
        <v>-9.6900049169541397E-2</v>
      </c>
      <c r="W238">
        <v>21.3</v>
      </c>
      <c r="X238">
        <f t="shared" si="22"/>
        <v>-1.0793236129232537E-2</v>
      </c>
      <c r="AC238">
        <v>21.3</v>
      </c>
      <c r="AD238">
        <f t="shared" si="23"/>
        <v>-8.1372888419188757E-4</v>
      </c>
    </row>
    <row r="239" spans="10:30" x14ac:dyDescent="0.35">
      <c r="J239">
        <v>19.899999999999999</v>
      </c>
      <c r="K239">
        <f t="shared" si="24"/>
        <v>-7.9444256512728479E-3</v>
      </c>
      <c r="L239">
        <f t="shared" si="25"/>
        <v>-9.5333107815274182E-2</v>
      </c>
      <c r="W239">
        <v>21.4</v>
      </c>
      <c r="X239">
        <f t="shared" si="22"/>
        <v>-1.0458732763930884E-2</v>
      </c>
      <c r="AC239">
        <v>21.4</v>
      </c>
      <c r="AD239">
        <f t="shared" si="23"/>
        <v>-7.8850984451312714E-4</v>
      </c>
    </row>
    <row r="240" spans="10:30" x14ac:dyDescent="0.35">
      <c r="J240">
        <v>20</v>
      </c>
      <c r="K240">
        <f t="shared" si="24"/>
        <v>-7.8084024925754439E-3</v>
      </c>
      <c r="L240">
        <f t="shared" si="25"/>
        <v>-9.3700829910905323E-2</v>
      </c>
      <c r="M240">
        <v>-8.0170157068062825E-3</v>
      </c>
      <c r="N240">
        <f>(M240-K240)^2</f>
        <v>4.3519473151721782E-8</v>
      </c>
      <c r="W240">
        <v>21.5</v>
      </c>
      <c r="X240">
        <f t="shared" si="22"/>
        <v>-1.0117061505618169E-2</v>
      </c>
      <c r="AC240">
        <v>21.5</v>
      </c>
      <c r="AD240">
        <f t="shared" si="23"/>
        <v>-7.6275039957388133E-4</v>
      </c>
    </row>
    <row r="241" spans="10:32" x14ac:dyDescent="0.35">
      <c r="J241">
        <v>20.100000000000001</v>
      </c>
      <c r="K241">
        <f t="shared" si="24"/>
        <v>-7.6670278448480343E-3</v>
      </c>
      <c r="L241">
        <f t="shared" si="25"/>
        <v>-9.2004334138176408E-2</v>
      </c>
      <c r="W241">
        <v>21.6</v>
      </c>
      <c r="X241">
        <f t="shared" si="22"/>
        <v>-9.7684565187080141E-3</v>
      </c>
      <c r="AC241">
        <v>21.6</v>
      </c>
      <c r="AD241">
        <f t="shared" si="23"/>
        <v>-7.3646820361100121E-4</v>
      </c>
    </row>
    <row r="242" spans="10:32" x14ac:dyDescent="0.35">
      <c r="J242">
        <v>20.2</v>
      </c>
      <c r="K242">
        <f t="shared" si="24"/>
        <v>-7.5203985992123527E-3</v>
      </c>
      <c r="L242">
        <f t="shared" si="25"/>
        <v>-9.0244783190548239E-2</v>
      </c>
      <c r="W242">
        <v>21.7</v>
      </c>
      <c r="X242">
        <f t="shared" si="22"/>
        <v>-9.4131567196452381E-3</v>
      </c>
      <c r="AC242">
        <v>21.7</v>
      </c>
      <c r="AD242">
        <f t="shared" si="23"/>
        <v>-7.0968126912877448E-4</v>
      </c>
    </row>
    <row r="243" spans="10:32" x14ac:dyDescent="0.35">
      <c r="J243">
        <v>20.3</v>
      </c>
      <c r="K243">
        <f t="shared" si="24"/>
        <v>-7.3686152480290628E-3</v>
      </c>
      <c r="L243">
        <f t="shared" si="25"/>
        <v>-8.8423382976348747E-2</v>
      </c>
      <c r="W243">
        <v>21.8</v>
      </c>
      <c r="X243">
        <f t="shared" si="22"/>
        <v>-9.0514056131644743E-3</v>
      </c>
      <c r="AC243">
        <v>21.8</v>
      </c>
      <c r="AD243">
        <f t="shared" si="23"/>
        <v>-6.8240795455405635E-4</v>
      </c>
    </row>
    <row r="244" spans="10:32" x14ac:dyDescent="0.35">
      <c r="J244">
        <v>20.399999999999999</v>
      </c>
      <c r="K244">
        <f t="shared" si="24"/>
        <v>-7.2117818160253241E-3</v>
      </c>
      <c r="L244">
        <f t="shared" si="25"/>
        <v>-8.654138179230389E-2</v>
      </c>
      <c r="W244">
        <v>21.9</v>
      </c>
      <c r="X244">
        <f t="shared" si="22"/>
        <v>-8.6834511254042495E-3</v>
      </c>
      <c r="AC244">
        <v>21.9</v>
      </c>
      <c r="AD244">
        <f t="shared" si="23"/>
        <v>-6.5466695165432482E-4</v>
      </c>
    </row>
    <row r="245" spans="10:32" x14ac:dyDescent="0.35">
      <c r="J245">
        <v>20.5</v>
      </c>
      <c r="K245">
        <f t="shared" si="24"/>
        <v>-7.0500057890014152E-3</v>
      </c>
      <c r="L245">
        <f t="shared" si="25"/>
        <v>-8.4600069468016986E-2</v>
      </c>
      <c r="W245">
        <v>22</v>
      </c>
      <c r="X245">
        <f t="shared" si="22"/>
        <v>-8.3095454339907303E-3</v>
      </c>
      <c r="Y245">
        <f>AA9</f>
        <v>-5.9554545454545459E-3</v>
      </c>
      <c r="Z245">
        <f>(X245-Y245)^2</f>
        <v>5.5417439114890823E-6</v>
      </c>
      <c r="AC245">
        <v>22</v>
      </c>
      <c r="AD245">
        <f t="shared" si="23"/>
        <v>-6.2647727272727323E-4</v>
      </c>
      <c r="AE245">
        <f>AA14</f>
        <v>-8.9727272727272735E-4</v>
      </c>
      <c r="AF245">
        <f>(AD245-AE245)^2</f>
        <v>7.3330178202479103E-8</v>
      </c>
    </row>
    <row r="246" spans="10:32" x14ac:dyDescent="0.35">
      <c r="J246">
        <v>20.6</v>
      </c>
      <c r="K246">
        <f t="shared" si="24"/>
        <v>-6.8833980401653665E-3</v>
      </c>
      <c r="L246">
        <f t="shared" si="25"/>
        <v>-8.2600776481984398E-2</v>
      </c>
      <c r="W246">
        <v>22.1</v>
      </c>
      <c r="X246">
        <f t="shared" si="22"/>
        <v>-7.9299447952078123E-3</v>
      </c>
      <c r="AC246">
        <v>22.1</v>
      </c>
      <c r="AD246">
        <f t="shared" si="23"/>
        <v>-5.9785823757073245E-4</v>
      </c>
    </row>
    <row r="247" spans="10:32" x14ac:dyDescent="0.35">
      <c r="J247">
        <v>20.7</v>
      </c>
      <c r="K247">
        <f t="shared" si="24"/>
        <v>-6.7120727541460029E-3</v>
      </c>
      <c r="L247">
        <f t="shared" si="25"/>
        <v>-8.0544873049752039E-2</v>
      </c>
      <c r="W247">
        <v>22.2</v>
      </c>
      <c r="X247">
        <f t="shared" si="22"/>
        <v>-7.5449093683718519E-3</v>
      </c>
      <c r="AC247">
        <v>22.2</v>
      </c>
      <c r="AD247">
        <f t="shared" si="23"/>
        <v>-5.6882946024184699E-4</v>
      </c>
    </row>
    <row r="248" spans="10:32" x14ac:dyDescent="0.35">
      <c r="J248">
        <v>20.8</v>
      </c>
      <c r="K248">
        <f t="shared" si="24"/>
        <v>-6.5361473487364581E-3</v>
      </c>
      <c r="L248">
        <f t="shared" si="25"/>
        <v>-7.8433768184837493E-2</v>
      </c>
      <c r="W248">
        <v>22.3</v>
      </c>
      <c r="X248">
        <f t="shared" si="22"/>
        <v>-7.1547030375314147E-3</v>
      </c>
      <c r="AC248">
        <v>22.3</v>
      </c>
      <c r="AD248">
        <f t="shared" si="23"/>
        <v>-5.394108356145753E-4</v>
      </c>
    </row>
    <row r="249" spans="10:32" x14ac:dyDescent="0.35">
      <c r="J249">
        <v>20.9</v>
      </c>
      <c r="K249">
        <f t="shared" si="24"/>
        <v>-6.3557423944219388E-3</v>
      </c>
      <c r="L249">
        <f t="shared" si="25"/>
        <v>-7.6268908733063273E-2</v>
      </c>
      <c r="W249">
        <v>22.4</v>
      </c>
      <c r="X249">
        <f t="shared" si="22"/>
        <v>-6.7595932306144723E-3</v>
      </c>
      <c r="AC249">
        <v>22.4</v>
      </c>
      <c r="AD249">
        <f t="shared" si="23"/>
        <v>-5.0962252574474781E-4</v>
      </c>
    </row>
    <row r="250" spans="10:32" x14ac:dyDescent="0.35">
      <c r="J250">
        <v>21</v>
      </c>
      <c r="K250">
        <f t="shared" si="24"/>
        <v>-6.1709815317466882E-3</v>
      </c>
      <c r="L250">
        <f t="shared" si="25"/>
        <v>-7.4051778380960262E-2</v>
      </c>
      <c r="W250">
        <v>22.5</v>
      </c>
      <c r="X250">
        <f t="shared" si="22"/>
        <v>-6.3598507361464695E-3</v>
      </c>
      <c r="AC250">
        <v>22.5</v>
      </c>
      <c r="AD250">
        <f t="shared" si="23"/>
        <v>-4.7948494605198709E-4</v>
      </c>
    </row>
    <row r="251" spans="10:32" x14ac:dyDescent="0.35">
      <c r="J251">
        <v>21.1</v>
      </c>
      <c r="K251">
        <f t="shared" si="24"/>
        <v>-5.9819913865769899E-3</v>
      </c>
      <c r="L251">
        <f t="shared" si="25"/>
        <v>-7.1783896638923872E-2</v>
      </c>
      <c r="W251">
        <v>22.6</v>
      </c>
      <c r="X251">
        <f t="shared" si="22"/>
        <v>-5.9557495176655439E-3</v>
      </c>
      <c r="AC251">
        <v>22.6</v>
      </c>
      <c r="AD251">
        <f t="shared" si="23"/>
        <v>-4.4901875132800977E-4</v>
      </c>
    </row>
    <row r="252" spans="10:32" x14ac:dyDescent="0.35">
      <c r="J252">
        <v>21.2</v>
      </c>
      <c r="K252">
        <f t="shared" si="24"/>
        <v>-5.7889014833180747E-3</v>
      </c>
      <c r="L252">
        <f t="shared" si="25"/>
        <v>-6.9466817799816893E-2</v>
      </c>
      <c r="W252">
        <v>22.7</v>
      </c>
      <c r="X252">
        <f t="shared" si="22"/>
        <v>-5.5475665259615507E-3</v>
      </c>
      <c r="AC252">
        <v>22.7</v>
      </c>
      <c r="AD252">
        <f t="shared" si="23"/>
        <v>-4.1824482158086038E-4</v>
      </c>
    </row>
    <row r="253" spans="10:32" x14ac:dyDescent="0.35">
      <c r="J253">
        <v>21.3</v>
      </c>
      <c r="K253">
        <f t="shared" si="24"/>
        <v>-5.5918441561445681E-3</v>
      </c>
      <c r="L253">
        <f t="shared" si="25"/>
        <v>-6.7102129873734817E-2</v>
      </c>
      <c r="W253">
        <v>22.8</v>
      </c>
      <c r="X253">
        <f t="shared" si="22"/>
        <v>-5.1355815092677662E-3</v>
      </c>
      <c r="AC253">
        <v>22.8</v>
      </c>
      <c r="AD253">
        <f t="shared" si="23"/>
        <v>-3.8718424772479228E-4</v>
      </c>
    </row>
    <row r="254" spans="10:32" x14ac:dyDescent="0.35">
      <c r="J254">
        <v>21.4</v>
      </c>
      <c r="K254">
        <f t="shared" si="24"/>
        <v>-5.3909544583052964E-3</v>
      </c>
      <c r="L254">
        <f t="shared" si="25"/>
        <v>-6.4691453499663557E-2</v>
      </c>
      <c r="W254">
        <v>22.9</v>
      </c>
      <c r="X254">
        <f t="shared" si="22"/>
        <v>-4.7200768215355784E-3</v>
      </c>
      <c r="AC254">
        <v>22.9</v>
      </c>
      <c r="AD254">
        <f t="shared" si="23"/>
        <v>-3.5585831712562054E-4</v>
      </c>
    </row>
    <row r="255" spans="10:32" x14ac:dyDescent="0.35">
      <c r="J255">
        <v>21.5</v>
      </c>
      <c r="K255">
        <f t="shared" si="24"/>
        <v>-5.1863700695644697E-3</v>
      </c>
      <c r="L255">
        <f t="shared" si="25"/>
        <v>-6.2236440834773636E-2</v>
      </c>
      <c r="W255">
        <v>23</v>
      </c>
      <c r="X255">
        <f t="shared" si="22"/>
        <v>-4.3013372289229948E-3</v>
      </c>
      <c r="AC255">
        <v>23</v>
      </c>
      <c r="AD255">
        <f t="shared" si="23"/>
        <v>-3.2428849901140939E-4</v>
      </c>
    </row>
    <row r="256" spans="10:32" x14ac:dyDescent="0.35">
      <c r="J256">
        <v>21.6</v>
      </c>
      <c r="K256">
        <f t="shared" si="24"/>
        <v>-4.9782312018429378E-3</v>
      </c>
      <c r="L256">
        <f t="shared" si="25"/>
        <v>-5.9738774422115254E-2</v>
      </c>
      <c r="W256">
        <v>23.1</v>
      </c>
      <c r="X256">
        <f t="shared" si="22"/>
        <v>-3.8796497146302948E-3</v>
      </c>
      <c r="AC256">
        <v>23.1</v>
      </c>
      <c r="AD256">
        <f t="shared" si="23"/>
        <v>-2.9249642975854776E-4</v>
      </c>
    </row>
    <row r="257" spans="10:32" x14ac:dyDescent="0.35">
      <c r="J257">
        <v>21.7</v>
      </c>
      <c r="K257">
        <f t="shared" si="24"/>
        <v>-4.7666805031238661E-3</v>
      </c>
      <c r="L257">
        <f t="shared" si="25"/>
        <v>-5.7200166037486393E-2</v>
      </c>
      <c r="W257">
        <v>23.2</v>
      </c>
      <c r="X257">
        <f t="shared" si="22"/>
        <v>-3.4553032822160152E-3</v>
      </c>
      <c r="AC257">
        <v>23.2</v>
      </c>
      <c r="AD257">
        <f t="shared" si="23"/>
        <v>-2.6050389806325227E-4</v>
      </c>
    </row>
    <row r="258" spans="10:32" x14ac:dyDescent="0.35">
      <c r="J258">
        <v>21.8</v>
      </c>
      <c r="K258">
        <f t="shared" si="24"/>
        <v>-4.5518629596889501E-3</v>
      </c>
      <c r="L258">
        <f t="shared" si="25"/>
        <v>-5.4622355516267401E-2</v>
      </c>
      <c r="W258">
        <v>23.3</v>
      </c>
      <c r="X258">
        <f t="shared" si="22"/>
        <v>-3.0285887575283543E-3</v>
      </c>
      <c r="AC258">
        <v>23.3</v>
      </c>
      <c r="AD258">
        <f t="shared" si="23"/>
        <v>-2.283328300086843E-4</v>
      </c>
    </row>
    <row r="259" spans="10:32" x14ac:dyDescent="0.35">
      <c r="J259">
        <v>21.9</v>
      </c>
      <c r="K259">
        <f t="shared" si="24"/>
        <v>-4.3339257967520911E-3</v>
      </c>
      <c r="L259">
        <f t="shared" si="25"/>
        <v>-5.2007109561025097E-2</v>
      </c>
      <c r="W259">
        <v>23.4</v>
      </c>
      <c r="X259">
        <f t="shared" si="22"/>
        <v>-2.5997985893876823E-3</v>
      </c>
      <c r="AC259">
        <v>23.4</v>
      </c>
      <c r="AD259">
        <f t="shared" si="23"/>
        <v>-1.9600527403790884E-4</v>
      </c>
    </row>
    <row r="260" spans="10:32" x14ac:dyDescent="0.35">
      <c r="J260">
        <v>22</v>
      </c>
      <c r="K260">
        <f t="shared" si="24"/>
        <v>-4.1130183775585629E-3</v>
      </c>
      <c r="L260">
        <f t="shared" si="25"/>
        <v>-4.9356220530702752E-2</v>
      </c>
      <c r="W260">
        <v>23.5</v>
      </c>
      <c r="X260">
        <f t="shared" si="22"/>
        <v>-2.1692266491566666E-3</v>
      </c>
      <c r="AC260">
        <v>23.5</v>
      </c>
      <c r="AD260">
        <f t="shared" si="23"/>
        <v>-1.635433858429886E-4</v>
      </c>
    </row>
    <row r="261" spans="10:32" x14ac:dyDescent="0.35">
      <c r="J261">
        <v>22.1</v>
      </c>
      <c r="K261">
        <f t="shared" si="24"/>
        <v>-3.8892921010189076E-3</v>
      </c>
      <c r="L261">
        <f t="shared" si="25"/>
        <v>-4.6671505212226891E-2</v>
      </c>
      <c r="W261">
        <v>23.6</v>
      </c>
      <c r="X261">
        <f t="shared" si="22"/>
        <v>-1.7371680293355931E-3</v>
      </c>
      <c r="AC261">
        <v>23.6</v>
      </c>
      <c r="AD261">
        <f t="shared" si="23"/>
        <v>-1.3096941318058484E-4</v>
      </c>
    </row>
    <row r="262" spans="10:32" x14ac:dyDescent="0.35">
      <c r="J262">
        <v>22.2</v>
      </c>
      <c r="K262">
        <f t="shared" si="24"/>
        <v>-3.6629002979476971E-3</v>
      </c>
      <c r="L262">
        <f t="shared" si="25"/>
        <v>-4.3954803575372361E-2</v>
      </c>
      <c r="W262">
        <v>23.7</v>
      </c>
      <c r="X262">
        <f t="shared" si="22"/>
        <v>-1.3039188413207213E-3</v>
      </c>
      <c r="AC262">
        <v>23.7</v>
      </c>
      <c r="AD262">
        <f t="shared" si="23"/>
        <v>-9.8305680624457471E-5</v>
      </c>
    </row>
    <row r="263" spans="10:32" x14ac:dyDescent="0.35">
      <c r="J263">
        <v>22.3</v>
      </c>
      <c r="K263">
        <f t="shared" si="24"/>
        <v>-3.4339981259782107E-3</v>
      </c>
      <c r="L263">
        <f t="shared" si="25"/>
        <v>-4.1207977511738526E-2</v>
      </c>
      <c r="W263">
        <v>23.8</v>
      </c>
      <c r="X263">
        <f t="shared" si="22"/>
        <v>-8.6977601246419336E-4</v>
      </c>
      <c r="AC263">
        <v>23.8</v>
      </c>
      <c r="AD263">
        <f t="shared" si="23"/>
        <v>-6.5574574265307337E-5</v>
      </c>
    </row>
    <row r="264" spans="10:32" x14ac:dyDescent="0.35">
      <c r="J264">
        <v>22.4</v>
      </c>
      <c r="K264">
        <f t="shared" si="24"/>
        <v>-3.2027424632252279E-3</v>
      </c>
      <c r="L264">
        <f t="shared" si="25"/>
        <v>-3.8432909558702738E-2</v>
      </c>
      <c r="W264">
        <v>23.9</v>
      </c>
      <c r="X264">
        <f t="shared" si="22"/>
        <v>-4.3503708257501837E-4</v>
      </c>
      <c r="AC264">
        <v>23.9</v>
      </c>
      <c r="AD264">
        <f t="shared" si="23"/>
        <v>-3.2798526368479938E-5</v>
      </c>
    </row>
    <row r="265" spans="10:32" x14ac:dyDescent="0.35">
      <c r="J265">
        <v>22.5</v>
      </c>
      <c r="K265">
        <f t="shared" si="24"/>
        <v>-2.9692918007684982E-3</v>
      </c>
      <c r="L265">
        <f t="shared" si="25"/>
        <v>-3.5631501609221974E-2</v>
      </c>
      <c r="W265">
        <v>24</v>
      </c>
      <c r="X265">
        <f t="shared" si="22"/>
        <v>-4.0721706997786848E-18</v>
      </c>
      <c r="Y265">
        <f>AA10</f>
        <v>-1.4204545454545459E-3</v>
      </c>
      <c r="Z265">
        <f>(X265-Y265)^2</f>
        <v>2.0176911157024688E-6</v>
      </c>
      <c r="AC265">
        <v>24</v>
      </c>
      <c r="AD265">
        <f t="shared" si="23"/>
        <v>-3.0701106508687374E-19</v>
      </c>
      <c r="AE265">
        <f>AA15</f>
        <v>0</v>
      </c>
      <c r="AF265">
        <f>(AD265-AE265)^2</f>
        <v>9.4255794085776614E-38</v>
      </c>
    </row>
    <row r="266" spans="10:32" x14ac:dyDescent="0.35">
      <c r="J266">
        <v>22.6</v>
      </c>
      <c r="K266">
        <f t="shared" si="24"/>
        <v>-2.7338061340309566E-3</v>
      </c>
      <c r="L266">
        <f t="shared" si="25"/>
        <v>-3.2805673608371479E-2</v>
      </c>
    </row>
    <row r="267" spans="10:32" x14ac:dyDescent="0.35">
      <c r="J267">
        <v>22.7</v>
      </c>
      <c r="K267">
        <f t="shared" si="24"/>
        <v>-2.4964468531258215E-3</v>
      </c>
      <c r="L267">
        <f t="shared" si="25"/>
        <v>-2.995736223750986E-2</v>
      </c>
    </row>
    <row r="268" spans="10:32" x14ac:dyDescent="0.35">
      <c r="J268">
        <v>22.8</v>
      </c>
      <c r="K268">
        <f t="shared" si="24"/>
        <v>-2.2573766322478406E-3</v>
      </c>
      <c r="L268">
        <f t="shared" si="25"/>
        <v>-2.7088519586974086E-2</v>
      </c>
    </row>
    <row r="269" spans="10:32" x14ac:dyDescent="0.35">
      <c r="J269">
        <v>22.9</v>
      </c>
      <c r="K269">
        <f t="shared" si="24"/>
        <v>-2.0167593181846123E-3</v>
      </c>
      <c r="L269">
        <f t="shared" si="25"/>
        <v>-2.4201111818215347E-2</v>
      </c>
    </row>
    <row r="270" spans="10:32" x14ac:dyDescent="0.35">
      <c r="J270">
        <v>23</v>
      </c>
      <c r="K270">
        <f t="shared" si="24"/>
        <v>-1.7747598180240679E-3</v>
      </c>
      <c r="L270">
        <f t="shared" si="25"/>
        <v>-2.1297117816288815E-2</v>
      </c>
    </row>
    <row r="271" spans="10:32" x14ac:dyDescent="0.35">
      <c r="J271">
        <v>23.1</v>
      </c>
      <c r="K271">
        <f t="shared" si="24"/>
        <v>-1.5315439861354806E-3</v>
      </c>
      <c r="L271">
        <f t="shared" si="25"/>
        <v>-1.8378527833625768E-2</v>
      </c>
    </row>
    <row r="272" spans="10:32" x14ac:dyDescent="0.35">
      <c r="J272">
        <v>23.2</v>
      </c>
      <c r="K272">
        <f t="shared" si="24"/>
        <v>-1.2872785105011251E-3</v>
      </c>
      <c r="L272">
        <f t="shared" si="25"/>
        <v>-1.5447342126013501E-2</v>
      </c>
    </row>
    <row r="273" spans="10:14" x14ac:dyDescent="0.35">
      <c r="J273">
        <v>23.3</v>
      </c>
      <c r="K273">
        <f t="shared" si="24"/>
        <v>-1.0421307984766685E-3</v>
      </c>
      <c r="L273">
        <f t="shared" si="25"/>
        <v>-1.2505569581720022E-2</v>
      </c>
    </row>
    <row r="274" spans="10:14" x14ac:dyDescent="0.35">
      <c r="J274">
        <v>23.4</v>
      </c>
      <c r="K274">
        <f t="shared" si="24"/>
        <v>-7.9626886205853939E-4</v>
      </c>
      <c r="L274">
        <f t="shared" si="25"/>
        <v>-9.5552263447024732E-3</v>
      </c>
    </row>
    <row r="275" spans="10:14" x14ac:dyDescent="0.35">
      <c r="J275">
        <v>23.5</v>
      </c>
      <c r="K275">
        <f t="shared" si="24"/>
        <v>-5.4986120273686399E-4</v>
      </c>
      <c r="L275">
        <f t="shared" si="25"/>
        <v>-6.5983344328423678E-3</v>
      </c>
    </row>
    <row r="276" spans="10:14" x14ac:dyDescent="0.35">
      <c r="J276">
        <v>23.6</v>
      </c>
      <c r="K276">
        <f t="shared" si="24"/>
        <v>-3.0307669601300439E-4</v>
      </c>
      <c r="L276">
        <f t="shared" si="25"/>
        <v>-3.6369203521560527E-3</v>
      </c>
    </row>
    <row r="277" spans="10:14" x14ac:dyDescent="0.35">
      <c r="J277">
        <v>23.7</v>
      </c>
      <c r="K277">
        <f t="shared" si="24"/>
        <v>-5.6084475660732909E-5</v>
      </c>
      <c r="L277">
        <f t="shared" si="25"/>
        <v>-6.7301370792879488E-4</v>
      </c>
    </row>
    <row r="278" spans="10:14" x14ac:dyDescent="0.35">
      <c r="J278">
        <v>23.8</v>
      </c>
      <c r="K278">
        <f t="shared" si="24"/>
        <v>1.9094618218968269E-4</v>
      </c>
      <c r="L278">
        <f t="shared" si="25"/>
        <v>2.2913541862761922E-3</v>
      </c>
    </row>
    <row r="279" spans="10:14" x14ac:dyDescent="0.35">
      <c r="J279">
        <v>23.9</v>
      </c>
      <c r="K279">
        <f t="shared" si="24"/>
        <v>4.3784597506479173E-4</v>
      </c>
      <c r="L279">
        <f t="shared" si="25"/>
        <v>5.2541517007775006E-3</v>
      </c>
    </row>
    <row r="280" spans="10:14" x14ac:dyDescent="0.35">
      <c r="J280">
        <v>24</v>
      </c>
      <c r="K280">
        <f t="shared" si="24"/>
        <v>6.8444569017950263E-4</v>
      </c>
      <c r="L280">
        <f t="shared" si="25"/>
        <v>8.2133482821540316E-3</v>
      </c>
      <c r="M280">
        <v>9.0532286212914538E-4</v>
      </c>
      <c r="N280">
        <f>(M280-K280)^2</f>
        <v>4.8786725088472049E-8</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704"/>
  <sheetViews>
    <sheetView topLeftCell="G1" zoomScale="70" zoomScaleNormal="70" workbookViewId="0">
      <selection activeCell="R26" sqref="R26"/>
    </sheetView>
  </sheetViews>
  <sheetFormatPr defaultRowHeight="14.5" x14ac:dyDescent="0.35"/>
  <cols>
    <col min="4" max="4" width="103.453125" bestFit="1" customWidth="1"/>
    <col min="6" max="6" width="83" bestFit="1" customWidth="1"/>
    <col min="7" max="7" width="11.54296875" bestFit="1" customWidth="1"/>
  </cols>
  <sheetData>
    <row r="1" spans="1:23" x14ac:dyDescent="0.35">
      <c r="F1" t="s">
        <v>4315</v>
      </c>
      <c r="J1" t="s">
        <v>4441</v>
      </c>
      <c r="U1" t="s">
        <v>4576</v>
      </c>
      <c r="W1" t="s">
        <v>139</v>
      </c>
    </row>
    <row r="2" spans="1:23" x14ac:dyDescent="0.35">
      <c r="A2" t="s">
        <v>418</v>
      </c>
      <c r="B2" t="s">
        <v>419</v>
      </c>
      <c r="C2" t="s">
        <v>420</v>
      </c>
      <c r="D2" t="s">
        <v>1170</v>
      </c>
      <c r="E2" t="s">
        <v>1171</v>
      </c>
      <c r="F2" t="s">
        <v>2192</v>
      </c>
      <c r="G2" t="s">
        <v>4316</v>
      </c>
      <c r="H2" t="s">
        <v>4317</v>
      </c>
      <c r="J2">
        <v>1</v>
      </c>
      <c r="K2">
        <f>COUNTIF(E:E,"=1")</f>
        <v>84</v>
      </c>
      <c r="U2" t="s">
        <v>4540</v>
      </c>
      <c r="W2">
        <f>COUNTA(U:U)-1</f>
        <v>703</v>
      </c>
    </row>
    <row r="3" spans="1:23" x14ac:dyDescent="0.35">
      <c r="A3" t="s">
        <v>1066</v>
      </c>
      <c r="B3" t="s">
        <v>422</v>
      </c>
      <c r="C3" t="s">
        <v>422</v>
      </c>
      <c r="D3" t="s">
        <v>4301</v>
      </c>
      <c r="E3">
        <v>4</v>
      </c>
      <c r="J3">
        <v>2</v>
      </c>
      <c r="K3">
        <f>COUNTIF(E:E,"=2")</f>
        <v>353</v>
      </c>
      <c r="U3" t="s">
        <v>4541</v>
      </c>
    </row>
    <row r="4" spans="1:23" x14ac:dyDescent="0.35">
      <c r="A4" t="s">
        <v>1067</v>
      </c>
      <c r="B4" t="s">
        <v>422</v>
      </c>
      <c r="C4" t="s">
        <v>422</v>
      </c>
      <c r="D4" t="s">
        <v>4301</v>
      </c>
      <c r="E4">
        <v>4</v>
      </c>
      <c r="J4">
        <v>3</v>
      </c>
      <c r="K4">
        <f>COUNTIF(E:E,"=3")</f>
        <v>0</v>
      </c>
      <c r="U4" t="s">
        <v>4542</v>
      </c>
    </row>
    <row r="5" spans="1:23" x14ac:dyDescent="0.35">
      <c r="A5" t="s">
        <v>1068</v>
      </c>
      <c r="B5" t="s">
        <v>422</v>
      </c>
      <c r="C5" t="s">
        <v>422</v>
      </c>
      <c r="D5" t="s">
        <v>4301</v>
      </c>
      <c r="E5">
        <v>4</v>
      </c>
      <c r="J5">
        <v>4</v>
      </c>
      <c r="K5">
        <f>COUNTIF(E:E,"=4")</f>
        <v>78</v>
      </c>
      <c r="U5" t="s">
        <v>4543</v>
      </c>
    </row>
    <row r="6" spans="1:23" x14ac:dyDescent="0.35">
      <c r="A6" t="s">
        <v>1069</v>
      </c>
      <c r="B6" t="s">
        <v>422</v>
      </c>
      <c r="C6" t="s">
        <v>422</v>
      </c>
      <c r="D6" t="s">
        <v>4301</v>
      </c>
      <c r="E6">
        <v>4</v>
      </c>
      <c r="U6" t="s">
        <v>4544</v>
      </c>
    </row>
    <row r="7" spans="1:23" x14ac:dyDescent="0.35">
      <c r="A7" t="s">
        <v>1070</v>
      </c>
      <c r="B7" t="s">
        <v>422</v>
      </c>
      <c r="C7" t="s">
        <v>422</v>
      </c>
      <c r="D7" t="s">
        <v>4301</v>
      </c>
      <c r="E7">
        <v>4</v>
      </c>
      <c r="U7" t="s">
        <v>4545</v>
      </c>
    </row>
    <row r="8" spans="1:23" x14ac:dyDescent="0.35">
      <c r="A8" t="s">
        <v>2516</v>
      </c>
      <c r="B8" t="s">
        <v>780</v>
      </c>
      <c r="C8" t="s">
        <v>426</v>
      </c>
      <c r="D8" t="s">
        <v>1173</v>
      </c>
      <c r="E8">
        <v>1</v>
      </c>
      <c r="U8" t="s">
        <v>4546</v>
      </c>
    </row>
    <row r="9" spans="1:23" x14ac:dyDescent="0.35">
      <c r="A9" t="s">
        <v>2517</v>
      </c>
      <c r="B9" t="s">
        <v>623</v>
      </c>
      <c r="C9" t="s">
        <v>624</v>
      </c>
      <c r="D9" t="s">
        <v>1172</v>
      </c>
      <c r="E9">
        <v>2</v>
      </c>
      <c r="U9" t="s">
        <v>4547</v>
      </c>
    </row>
    <row r="10" spans="1:23" x14ac:dyDescent="0.35">
      <c r="A10" t="s">
        <v>2518</v>
      </c>
      <c r="B10" t="s">
        <v>462</v>
      </c>
      <c r="C10" t="s">
        <v>463</v>
      </c>
      <c r="D10" t="s">
        <v>1172</v>
      </c>
      <c r="E10">
        <v>2</v>
      </c>
      <c r="U10" t="s">
        <v>4548</v>
      </c>
    </row>
    <row r="11" spans="1:23" x14ac:dyDescent="0.35">
      <c r="A11" t="s">
        <v>2519</v>
      </c>
      <c r="B11" t="s">
        <v>464</v>
      </c>
      <c r="C11" t="s">
        <v>465</v>
      </c>
      <c r="D11" t="s">
        <v>1172</v>
      </c>
      <c r="E11">
        <v>2</v>
      </c>
      <c r="U11" t="s">
        <v>4549</v>
      </c>
    </row>
    <row r="12" spans="1:23" x14ac:dyDescent="0.35">
      <c r="A12" t="s">
        <v>2520</v>
      </c>
      <c r="B12" t="s">
        <v>468</v>
      </c>
      <c r="C12" t="s">
        <v>469</v>
      </c>
      <c r="D12" t="s">
        <v>1172</v>
      </c>
      <c r="E12">
        <v>2</v>
      </c>
      <c r="U12" t="s">
        <v>4550</v>
      </c>
    </row>
    <row r="13" spans="1:23" x14ac:dyDescent="0.35">
      <c r="A13" t="s">
        <v>2521</v>
      </c>
      <c r="B13" t="s">
        <v>488</v>
      </c>
      <c r="C13" t="s">
        <v>489</v>
      </c>
      <c r="D13" t="s">
        <v>1172</v>
      </c>
      <c r="E13">
        <v>2</v>
      </c>
      <c r="U13" t="s">
        <v>4551</v>
      </c>
    </row>
    <row r="14" spans="1:23" x14ac:dyDescent="0.35">
      <c r="A14" t="s">
        <v>2522</v>
      </c>
      <c r="B14" t="s">
        <v>490</v>
      </c>
      <c r="C14" t="s">
        <v>491</v>
      </c>
      <c r="D14" t="s">
        <v>1172</v>
      </c>
      <c r="E14">
        <v>2</v>
      </c>
      <c r="U14" t="s">
        <v>4552</v>
      </c>
    </row>
    <row r="15" spans="1:23" x14ac:dyDescent="0.35">
      <c r="A15" t="s">
        <v>2523</v>
      </c>
      <c r="B15" t="s">
        <v>492</v>
      </c>
      <c r="C15" t="s">
        <v>493</v>
      </c>
      <c r="D15" t="s">
        <v>1172</v>
      </c>
      <c r="E15">
        <v>2</v>
      </c>
      <c r="U15" t="s">
        <v>4553</v>
      </c>
    </row>
    <row r="16" spans="1:23" x14ac:dyDescent="0.35">
      <c r="A16" t="s">
        <v>2524</v>
      </c>
      <c r="B16" t="s">
        <v>492</v>
      </c>
      <c r="C16" t="s">
        <v>493</v>
      </c>
      <c r="D16" t="s">
        <v>1172</v>
      </c>
      <c r="E16">
        <v>2</v>
      </c>
      <c r="U16" t="s">
        <v>4505</v>
      </c>
    </row>
    <row r="17" spans="1:21" x14ac:dyDescent="0.35">
      <c r="A17" t="s">
        <v>2525</v>
      </c>
      <c r="B17" t="s">
        <v>494</v>
      </c>
      <c r="C17" t="s">
        <v>495</v>
      </c>
      <c r="D17" t="s">
        <v>1172</v>
      </c>
      <c r="E17">
        <v>2</v>
      </c>
      <c r="U17" t="s">
        <v>4506</v>
      </c>
    </row>
    <row r="18" spans="1:21" x14ac:dyDescent="0.35">
      <c r="A18" t="s">
        <v>2526</v>
      </c>
      <c r="B18" t="s">
        <v>494</v>
      </c>
      <c r="C18" t="s">
        <v>495</v>
      </c>
      <c r="D18" t="s">
        <v>1172</v>
      </c>
      <c r="E18">
        <v>2</v>
      </c>
      <c r="U18" t="s">
        <v>4507</v>
      </c>
    </row>
    <row r="19" spans="1:21" x14ac:dyDescent="0.35">
      <c r="A19" t="s">
        <v>2527</v>
      </c>
      <c r="B19" t="s">
        <v>496</v>
      </c>
      <c r="C19" t="s">
        <v>497</v>
      </c>
      <c r="D19" t="s">
        <v>1172</v>
      </c>
      <c r="E19">
        <v>2</v>
      </c>
      <c r="U19" t="s">
        <v>4508</v>
      </c>
    </row>
    <row r="20" spans="1:21" x14ac:dyDescent="0.35">
      <c r="A20" t="s">
        <v>2528</v>
      </c>
      <c r="B20" t="s">
        <v>498</v>
      </c>
      <c r="C20" t="s">
        <v>499</v>
      </c>
      <c r="D20" t="s">
        <v>1172</v>
      </c>
      <c r="E20">
        <v>2</v>
      </c>
      <c r="U20" t="s">
        <v>4509</v>
      </c>
    </row>
    <row r="21" spans="1:21" x14ac:dyDescent="0.35">
      <c r="A21" t="s">
        <v>2529</v>
      </c>
      <c r="B21" t="s">
        <v>500</v>
      </c>
      <c r="C21" t="s">
        <v>501</v>
      </c>
      <c r="D21" t="s">
        <v>1172</v>
      </c>
      <c r="E21">
        <v>2</v>
      </c>
      <c r="U21" t="s">
        <v>4510</v>
      </c>
    </row>
    <row r="22" spans="1:21" x14ac:dyDescent="0.35">
      <c r="A22" t="s">
        <v>2530</v>
      </c>
      <c r="B22" t="s">
        <v>486</v>
      </c>
      <c r="C22" t="s">
        <v>487</v>
      </c>
      <c r="D22" t="s">
        <v>1172</v>
      </c>
      <c r="E22">
        <v>2</v>
      </c>
      <c r="U22" t="s">
        <v>4511</v>
      </c>
    </row>
    <row r="23" spans="1:21" x14ac:dyDescent="0.35">
      <c r="A23" t="s">
        <v>2532</v>
      </c>
      <c r="B23" t="s">
        <v>502</v>
      </c>
      <c r="C23" t="s">
        <v>501</v>
      </c>
      <c r="D23" t="s">
        <v>1172</v>
      </c>
      <c r="E23">
        <v>2</v>
      </c>
      <c r="U23" t="s">
        <v>4512</v>
      </c>
    </row>
    <row r="24" spans="1:21" x14ac:dyDescent="0.35">
      <c r="A24" t="s">
        <v>2533</v>
      </c>
      <c r="B24" t="s">
        <v>503</v>
      </c>
      <c r="C24" t="s">
        <v>426</v>
      </c>
      <c r="D24" t="s">
        <v>1173</v>
      </c>
      <c r="E24">
        <v>1</v>
      </c>
      <c r="U24" t="s">
        <v>4513</v>
      </c>
    </row>
    <row r="25" spans="1:21" x14ac:dyDescent="0.35">
      <c r="A25" t="s">
        <v>2534</v>
      </c>
      <c r="B25" t="s">
        <v>504</v>
      </c>
      <c r="C25" t="s">
        <v>505</v>
      </c>
      <c r="D25" t="s">
        <v>1172</v>
      </c>
      <c r="E25">
        <v>2</v>
      </c>
      <c r="U25" t="s">
        <v>4514</v>
      </c>
    </row>
    <row r="26" spans="1:21" x14ac:dyDescent="0.35">
      <c r="A26" t="s">
        <v>2535</v>
      </c>
      <c r="B26" t="s">
        <v>506</v>
      </c>
      <c r="C26" t="s">
        <v>471</v>
      </c>
      <c r="D26" t="s">
        <v>1173</v>
      </c>
      <c r="E26">
        <v>1</v>
      </c>
      <c r="U26" t="s">
        <v>4515</v>
      </c>
    </row>
    <row r="27" spans="1:21" x14ac:dyDescent="0.35">
      <c r="A27" t="s">
        <v>2537</v>
      </c>
      <c r="B27" t="s">
        <v>507</v>
      </c>
      <c r="C27" t="s">
        <v>508</v>
      </c>
      <c r="D27" t="s">
        <v>1172</v>
      </c>
      <c r="E27">
        <v>2</v>
      </c>
      <c r="U27" t="s">
        <v>4516</v>
      </c>
    </row>
    <row r="28" spans="1:21" x14ac:dyDescent="0.35">
      <c r="A28" t="s">
        <v>2538</v>
      </c>
      <c r="B28" t="s">
        <v>507</v>
      </c>
      <c r="C28" t="s">
        <v>508</v>
      </c>
      <c r="D28" t="s">
        <v>1172</v>
      </c>
      <c r="E28">
        <v>2</v>
      </c>
      <c r="U28" t="s">
        <v>4517</v>
      </c>
    </row>
    <row r="29" spans="1:21" x14ac:dyDescent="0.35">
      <c r="A29" t="s">
        <v>2539</v>
      </c>
      <c r="B29" t="s">
        <v>466</v>
      </c>
      <c r="C29" t="s">
        <v>467</v>
      </c>
      <c r="D29" t="s">
        <v>1172</v>
      </c>
      <c r="E29">
        <v>2</v>
      </c>
      <c r="U29" t="s">
        <v>4522</v>
      </c>
    </row>
    <row r="30" spans="1:21" x14ac:dyDescent="0.35">
      <c r="A30" t="s">
        <v>2540</v>
      </c>
      <c r="B30" t="s">
        <v>482</v>
      </c>
      <c r="C30" t="s">
        <v>483</v>
      </c>
      <c r="D30" t="s">
        <v>1172</v>
      </c>
      <c r="E30">
        <v>2</v>
      </c>
      <c r="U30" t="s">
        <v>4523</v>
      </c>
    </row>
    <row r="31" spans="1:21" x14ac:dyDescent="0.35">
      <c r="A31" t="s">
        <v>2542</v>
      </c>
      <c r="B31" t="s">
        <v>511</v>
      </c>
      <c r="C31" t="s">
        <v>426</v>
      </c>
      <c r="D31" t="s">
        <v>1173</v>
      </c>
      <c r="E31">
        <v>1</v>
      </c>
      <c r="U31" t="s">
        <v>4524</v>
      </c>
    </row>
    <row r="32" spans="1:21" x14ac:dyDescent="0.35">
      <c r="A32" t="s">
        <v>2543</v>
      </c>
      <c r="B32" t="s">
        <v>4270</v>
      </c>
      <c r="C32" t="s">
        <v>4271</v>
      </c>
      <c r="D32" t="s">
        <v>1172</v>
      </c>
      <c r="E32">
        <v>2</v>
      </c>
      <c r="U32" t="s">
        <v>4525</v>
      </c>
    </row>
    <row r="33" spans="1:21" x14ac:dyDescent="0.35">
      <c r="A33" t="s">
        <v>2545</v>
      </c>
      <c r="B33" t="s">
        <v>4272</v>
      </c>
      <c r="C33" t="s">
        <v>471</v>
      </c>
      <c r="D33" t="s">
        <v>1173</v>
      </c>
      <c r="E33">
        <v>1</v>
      </c>
      <c r="U33" t="s">
        <v>4526</v>
      </c>
    </row>
    <row r="34" spans="1:21" x14ac:dyDescent="0.35">
      <c r="A34" t="s">
        <v>2547</v>
      </c>
      <c r="B34" t="s">
        <v>4273</v>
      </c>
      <c r="C34" t="s">
        <v>4274</v>
      </c>
      <c r="D34" t="s">
        <v>1172</v>
      </c>
      <c r="E34">
        <v>2</v>
      </c>
      <c r="U34" t="s">
        <v>4554</v>
      </c>
    </row>
    <row r="35" spans="1:21" x14ac:dyDescent="0.35">
      <c r="A35" t="s">
        <v>2550</v>
      </c>
      <c r="B35" t="s">
        <v>422</v>
      </c>
      <c r="C35" t="s">
        <v>422</v>
      </c>
      <c r="D35" t="s">
        <v>4303</v>
      </c>
      <c r="E35">
        <v>4</v>
      </c>
      <c r="U35" t="s">
        <v>4555</v>
      </c>
    </row>
    <row r="36" spans="1:21" x14ac:dyDescent="0.35">
      <c r="A36" t="s">
        <v>2551</v>
      </c>
      <c r="B36" t="s">
        <v>422</v>
      </c>
      <c r="C36" t="s">
        <v>422</v>
      </c>
      <c r="D36" t="s">
        <v>4302</v>
      </c>
      <c r="E36">
        <v>4</v>
      </c>
      <c r="U36" t="s">
        <v>4556</v>
      </c>
    </row>
    <row r="37" spans="1:21" x14ac:dyDescent="0.35">
      <c r="A37" t="s">
        <v>2553</v>
      </c>
      <c r="B37" t="s">
        <v>1071</v>
      </c>
      <c r="C37" t="s">
        <v>1072</v>
      </c>
      <c r="D37" t="s">
        <v>1172</v>
      </c>
      <c r="E37">
        <v>2</v>
      </c>
      <c r="U37" t="s">
        <v>4557</v>
      </c>
    </row>
    <row r="38" spans="1:21" x14ac:dyDescent="0.35">
      <c r="A38" t="s">
        <v>2556</v>
      </c>
      <c r="B38" t="s">
        <v>422</v>
      </c>
      <c r="C38" t="s">
        <v>422</v>
      </c>
      <c r="D38" t="s">
        <v>4303</v>
      </c>
      <c r="E38">
        <v>4</v>
      </c>
      <c r="U38" t="s">
        <v>4558</v>
      </c>
    </row>
    <row r="39" spans="1:21" x14ac:dyDescent="0.35">
      <c r="A39" t="s">
        <v>2557</v>
      </c>
      <c r="B39" t="s">
        <v>422</v>
      </c>
      <c r="C39" t="s">
        <v>422</v>
      </c>
      <c r="D39" t="s">
        <v>4303</v>
      </c>
      <c r="E39">
        <v>4</v>
      </c>
      <c r="U39" t="s">
        <v>4559</v>
      </c>
    </row>
    <row r="40" spans="1:21" x14ac:dyDescent="0.35">
      <c r="A40" t="s">
        <v>2558</v>
      </c>
      <c r="B40" t="s">
        <v>422</v>
      </c>
      <c r="C40" t="s">
        <v>422</v>
      </c>
      <c r="D40" t="s">
        <v>4303</v>
      </c>
      <c r="E40">
        <v>4</v>
      </c>
      <c r="U40" t="s">
        <v>4560</v>
      </c>
    </row>
    <row r="41" spans="1:21" x14ac:dyDescent="0.35">
      <c r="A41" t="s">
        <v>2560</v>
      </c>
      <c r="B41" t="s">
        <v>857</v>
      </c>
      <c r="C41" t="s">
        <v>858</v>
      </c>
      <c r="D41" t="s">
        <v>1172</v>
      </c>
      <c r="E41">
        <v>2</v>
      </c>
      <c r="U41" t="s">
        <v>4561</v>
      </c>
    </row>
    <row r="42" spans="1:21" x14ac:dyDescent="0.35">
      <c r="A42" t="s">
        <v>2562</v>
      </c>
      <c r="B42" t="s">
        <v>4276</v>
      </c>
      <c r="C42" t="s">
        <v>4277</v>
      </c>
      <c r="D42" t="s">
        <v>1172</v>
      </c>
      <c r="E42">
        <v>2</v>
      </c>
      <c r="U42" t="s">
        <v>4562</v>
      </c>
    </row>
    <row r="43" spans="1:21" x14ac:dyDescent="0.35">
      <c r="A43" t="s">
        <v>2564</v>
      </c>
      <c r="B43" t="s">
        <v>4278</v>
      </c>
      <c r="C43" t="s">
        <v>4279</v>
      </c>
      <c r="D43" t="s">
        <v>1172</v>
      </c>
      <c r="E43">
        <v>2</v>
      </c>
      <c r="U43" t="s">
        <v>4563</v>
      </c>
    </row>
    <row r="44" spans="1:21" x14ac:dyDescent="0.35">
      <c r="A44" t="s">
        <v>2566</v>
      </c>
      <c r="B44" t="s">
        <v>4280</v>
      </c>
      <c r="C44" t="s">
        <v>426</v>
      </c>
      <c r="D44" t="s">
        <v>1173</v>
      </c>
      <c r="E44">
        <v>1</v>
      </c>
      <c r="U44" t="s">
        <v>4564</v>
      </c>
    </row>
    <row r="45" spans="1:21" x14ac:dyDescent="0.35">
      <c r="A45" t="s">
        <v>2569</v>
      </c>
      <c r="B45" t="s">
        <v>1073</v>
      </c>
      <c r="C45" t="s">
        <v>1074</v>
      </c>
      <c r="D45" t="s">
        <v>1172</v>
      </c>
      <c r="E45">
        <v>2</v>
      </c>
      <c r="U45" t="s">
        <v>4565</v>
      </c>
    </row>
    <row r="46" spans="1:21" x14ac:dyDescent="0.35">
      <c r="A46" t="s">
        <v>2570</v>
      </c>
      <c r="B46" t="s">
        <v>474</v>
      </c>
      <c r="C46" t="s">
        <v>475</v>
      </c>
      <c r="D46" t="s">
        <v>1172</v>
      </c>
      <c r="E46">
        <v>2</v>
      </c>
      <c r="U46" t="s">
        <v>4566</v>
      </c>
    </row>
    <row r="47" spans="1:21" x14ac:dyDescent="0.35">
      <c r="A47" t="s">
        <v>2571</v>
      </c>
      <c r="B47" t="s">
        <v>1075</v>
      </c>
      <c r="C47" t="s">
        <v>1076</v>
      </c>
      <c r="D47" t="s">
        <v>1172</v>
      </c>
      <c r="E47">
        <v>2</v>
      </c>
      <c r="U47" t="s">
        <v>4567</v>
      </c>
    </row>
    <row r="48" spans="1:21" x14ac:dyDescent="0.35">
      <c r="A48" t="s">
        <v>2572</v>
      </c>
      <c r="B48" t="s">
        <v>452</v>
      </c>
      <c r="C48" t="s">
        <v>453</v>
      </c>
      <c r="D48" t="s">
        <v>1172</v>
      </c>
      <c r="E48">
        <v>2</v>
      </c>
      <c r="U48" t="s">
        <v>4568</v>
      </c>
    </row>
    <row r="49" spans="1:21" x14ac:dyDescent="0.35">
      <c r="A49" t="s">
        <v>2573</v>
      </c>
      <c r="B49" t="s">
        <v>450</v>
      </c>
      <c r="C49" t="s">
        <v>451</v>
      </c>
      <c r="D49" t="s">
        <v>1172</v>
      </c>
      <c r="E49">
        <v>2</v>
      </c>
      <c r="U49" t="s">
        <v>4569</v>
      </c>
    </row>
    <row r="50" spans="1:21" x14ac:dyDescent="0.35">
      <c r="A50" t="s">
        <v>2574</v>
      </c>
      <c r="B50" t="s">
        <v>1077</v>
      </c>
      <c r="C50" t="s">
        <v>1078</v>
      </c>
      <c r="D50" t="s">
        <v>1172</v>
      </c>
      <c r="E50">
        <v>2</v>
      </c>
      <c r="U50" t="s">
        <v>4577</v>
      </c>
    </row>
    <row r="51" spans="1:21" x14ac:dyDescent="0.35">
      <c r="A51" t="s">
        <v>2575</v>
      </c>
      <c r="B51" t="s">
        <v>726</v>
      </c>
      <c r="C51" t="s">
        <v>727</v>
      </c>
      <c r="D51" t="s">
        <v>1172</v>
      </c>
      <c r="E51">
        <v>2</v>
      </c>
      <c r="U51" t="s">
        <v>4578</v>
      </c>
    </row>
    <row r="52" spans="1:21" x14ac:dyDescent="0.35">
      <c r="A52" t="s">
        <v>2576</v>
      </c>
      <c r="B52" t="s">
        <v>450</v>
      </c>
      <c r="C52" t="s">
        <v>451</v>
      </c>
      <c r="D52" t="s">
        <v>1172</v>
      </c>
      <c r="E52">
        <v>2</v>
      </c>
      <c r="U52" t="s">
        <v>4579</v>
      </c>
    </row>
    <row r="53" spans="1:21" x14ac:dyDescent="0.35">
      <c r="A53" t="s">
        <v>2577</v>
      </c>
      <c r="B53" t="s">
        <v>1079</v>
      </c>
      <c r="C53" t="s">
        <v>1080</v>
      </c>
      <c r="D53" t="s">
        <v>1172</v>
      </c>
      <c r="E53">
        <v>2</v>
      </c>
      <c r="U53" t="s">
        <v>4580</v>
      </c>
    </row>
    <row r="54" spans="1:21" x14ac:dyDescent="0.35">
      <c r="A54" t="s">
        <v>2578</v>
      </c>
      <c r="B54" t="s">
        <v>726</v>
      </c>
      <c r="C54" t="s">
        <v>727</v>
      </c>
      <c r="D54" t="s">
        <v>1172</v>
      </c>
      <c r="E54">
        <v>2</v>
      </c>
      <c r="U54" t="s">
        <v>4581</v>
      </c>
    </row>
    <row r="55" spans="1:21" x14ac:dyDescent="0.35">
      <c r="A55" t="s">
        <v>2579</v>
      </c>
      <c r="B55" t="s">
        <v>707</v>
      </c>
      <c r="C55" t="s">
        <v>708</v>
      </c>
      <c r="D55" t="s">
        <v>1172</v>
      </c>
      <c r="E55">
        <v>2</v>
      </c>
      <c r="U55" t="s">
        <v>4582</v>
      </c>
    </row>
    <row r="56" spans="1:21" x14ac:dyDescent="0.35">
      <c r="A56" t="s">
        <v>2580</v>
      </c>
      <c r="B56" t="s">
        <v>710</v>
      </c>
      <c r="C56" t="s">
        <v>711</v>
      </c>
      <c r="D56" t="s">
        <v>1172</v>
      </c>
      <c r="E56">
        <v>2</v>
      </c>
      <c r="U56" t="s">
        <v>4583</v>
      </c>
    </row>
    <row r="57" spans="1:21" x14ac:dyDescent="0.35">
      <c r="A57" t="s">
        <v>2581</v>
      </c>
      <c r="B57" t="s">
        <v>1081</v>
      </c>
      <c r="C57" t="s">
        <v>1082</v>
      </c>
      <c r="D57" t="s">
        <v>1172</v>
      </c>
      <c r="E57">
        <v>2</v>
      </c>
      <c r="U57" t="s">
        <v>4584</v>
      </c>
    </row>
    <row r="58" spans="1:21" x14ac:dyDescent="0.35">
      <c r="A58" t="s">
        <v>2583</v>
      </c>
      <c r="B58" t="s">
        <v>1073</v>
      </c>
      <c r="C58" t="s">
        <v>1074</v>
      </c>
      <c r="D58" t="s">
        <v>1172</v>
      </c>
      <c r="E58">
        <v>2</v>
      </c>
      <c r="U58" t="s">
        <v>4585</v>
      </c>
    </row>
    <row r="59" spans="1:21" x14ac:dyDescent="0.35">
      <c r="A59" t="s">
        <v>2585</v>
      </c>
      <c r="B59" t="s">
        <v>4281</v>
      </c>
      <c r="C59" t="s">
        <v>4282</v>
      </c>
      <c r="D59" t="s">
        <v>1172</v>
      </c>
      <c r="E59">
        <v>2</v>
      </c>
      <c r="U59" t="s">
        <v>4586</v>
      </c>
    </row>
    <row r="60" spans="1:21" x14ac:dyDescent="0.35">
      <c r="A60" t="s">
        <v>2587</v>
      </c>
      <c r="B60" t="s">
        <v>4283</v>
      </c>
      <c r="C60" t="s">
        <v>4284</v>
      </c>
      <c r="D60" t="s">
        <v>1172</v>
      </c>
      <c r="E60">
        <v>2</v>
      </c>
      <c r="U60" t="s">
        <v>4587</v>
      </c>
    </row>
    <row r="61" spans="1:21" x14ac:dyDescent="0.35">
      <c r="A61" t="s">
        <v>2589</v>
      </c>
      <c r="B61" t="s">
        <v>488</v>
      </c>
      <c r="C61" t="s">
        <v>489</v>
      </c>
      <c r="D61" t="s">
        <v>1172</v>
      </c>
      <c r="E61">
        <v>2</v>
      </c>
      <c r="U61" t="s">
        <v>4588</v>
      </c>
    </row>
    <row r="62" spans="1:21" x14ac:dyDescent="0.35">
      <c r="A62" t="s">
        <v>2591</v>
      </c>
      <c r="B62" t="s">
        <v>492</v>
      </c>
      <c r="C62" t="s">
        <v>493</v>
      </c>
      <c r="D62" t="s">
        <v>1172</v>
      </c>
      <c r="E62">
        <v>2</v>
      </c>
      <c r="U62" t="s">
        <v>4589</v>
      </c>
    </row>
    <row r="63" spans="1:21" x14ac:dyDescent="0.35">
      <c r="A63" t="s">
        <v>2593</v>
      </c>
      <c r="B63" t="s">
        <v>492</v>
      </c>
      <c r="C63" t="s">
        <v>493</v>
      </c>
      <c r="D63" t="s">
        <v>1172</v>
      </c>
      <c r="E63">
        <v>2</v>
      </c>
      <c r="U63" t="s">
        <v>4590</v>
      </c>
    </row>
    <row r="64" spans="1:21" x14ac:dyDescent="0.35">
      <c r="A64" t="s">
        <v>2595</v>
      </c>
      <c r="B64" t="s">
        <v>802</v>
      </c>
      <c r="C64" t="s">
        <v>803</v>
      </c>
      <c r="D64" t="s">
        <v>1172</v>
      </c>
      <c r="E64">
        <v>2</v>
      </c>
      <c r="U64" t="s">
        <v>4591</v>
      </c>
    </row>
    <row r="65" spans="1:21" x14ac:dyDescent="0.35">
      <c r="A65" t="s">
        <v>2597</v>
      </c>
      <c r="B65" t="s">
        <v>860</v>
      </c>
      <c r="C65" t="s">
        <v>861</v>
      </c>
      <c r="D65" t="s">
        <v>1172</v>
      </c>
      <c r="E65">
        <v>2</v>
      </c>
      <c r="U65" t="s">
        <v>4592</v>
      </c>
    </row>
    <row r="66" spans="1:21" x14ac:dyDescent="0.35">
      <c r="A66" t="s">
        <v>2599</v>
      </c>
      <c r="B66" t="s">
        <v>4285</v>
      </c>
      <c r="C66" t="s">
        <v>4286</v>
      </c>
      <c r="D66" t="s">
        <v>1172</v>
      </c>
      <c r="E66">
        <v>2</v>
      </c>
      <c r="U66" t="s">
        <v>4593</v>
      </c>
    </row>
    <row r="67" spans="1:21" x14ac:dyDescent="0.35">
      <c r="A67" t="s">
        <v>2601</v>
      </c>
      <c r="B67" t="s">
        <v>841</v>
      </c>
      <c r="C67" t="s">
        <v>842</v>
      </c>
      <c r="D67" t="s">
        <v>1172</v>
      </c>
      <c r="E67">
        <v>2</v>
      </c>
      <c r="U67" t="s">
        <v>4570</v>
      </c>
    </row>
    <row r="68" spans="1:21" x14ac:dyDescent="0.35">
      <c r="A68" t="s">
        <v>2603</v>
      </c>
      <c r="B68" t="s">
        <v>4287</v>
      </c>
      <c r="C68" t="s">
        <v>4288</v>
      </c>
      <c r="D68" t="s">
        <v>1172</v>
      </c>
      <c r="E68">
        <v>2</v>
      </c>
      <c r="U68" t="s">
        <v>4571</v>
      </c>
    </row>
    <row r="69" spans="1:21" x14ac:dyDescent="0.35">
      <c r="A69" t="s">
        <v>2605</v>
      </c>
      <c r="B69" t="s">
        <v>4289</v>
      </c>
      <c r="C69" t="s">
        <v>426</v>
      </c>
      <c r="D69" t="s">
        <v>1173</v>
      </c>
      <c r="E69">
        <v>1</v>
      </c>
      <c r="U69" t="s">
        <v>4518</v>
      </c>
    </row>
    <row r="70" spans="1:21" x14ac:dyDescent="0.35">
      <c r="A70" t="s">
        <v>2608</v>
      </c>
      <c r="B70" t="s">
        <v>4290</v>
      </c>
      <c r="C70" t="s">
        <v>4291</v>
      </c>
      <c r="D70" t="s">
        <v>1172</v>
      </c>
      <c r="E70">
        <v>2</v>
      </c>
      <c r="U70" t="s">
        <v>4519</v>
      </c>
    </row>
    <row r="71" spans="1:21" x14ac:dyDescent="0.35">
      <c r="A71" t="s">
        <v>2610</v>
      </c>
      <c r="B71" t="s">
        <v>4292</v>
      </c>
      <c r="C71" t="s">
        <v>4293</v>
      </c>
      <c r="D71" t="s">
        <v>1172</v>
      </c>
      <c r="E71">
        <v>2</v>
      </c>
      <c r="U71" t="s">
        <v>4520</v>
      </c>
    </row>
    <row r="72" spans="1:21" x14ac:dyDescent="0.35">
      <c r="A72" t="s">
        <v>2613</v>
      </c>
      <c r="B72" t="s">
        <v>636</v>
      </c>
      <c r="C72" t="s">
        <v>637</v>
      </c>
      <c r="D72" t="s">
        <v>1172</v>
      </c>
      <c r="E72">
        <v>2</v>
      </c>
      <c r="U72" t="s">
        <v>4521</v>
      </c>
    </row>
    <row r="73" spans="1:21" x14ac:dyDescent="0.35">
      <c r="A73" t="s">
        <v>2615</v>
      </c>
      <c r="B73" t="s">
        <v>639</v>
      </c>
      <c r="C73" t="s">
        <v>426</v>
      </c>
      <c r="D73" t="s">
        <v>1173</v>
      </c>
      <c r="E73">
        <v>1</v>
      </c>
      <c r="U73" t="s">
        <v>4572</v>
      </c>
    </row>
    <row r="74" spans="1:21" x14ac:dyDescent="0.35">
      <c r="A74" t="s">
        <v>2616</v>
      </c>
      <c r="B74" t="s">
        <v>1090</v>
      </c>
      <c r="C74" t="s">
        <v>1091</v>
      </c>
      <c r="D74" t="s">
        <v>1172</v>
      </c>
      <c r="E74">
        <v>2</v>
      </c>
      <c r="U74" t="s">
        <v>4573</v>
      </c>
    </row>
    <row r="75" spans="1:21" x14ac:dyDescent="0.35">
      <c r="A75" t="s">
        <v>2617</v>
      </c>
      <c r="B75" t="s">
        <v>1092</v>
      </c>
      <c r="C75" t="s">
        <v>1093</v>
      </c>
      <c r="D75" t="s">
        <v>1172</v>
      </c>
      <c r="E75">
        <v>2</v>
      </c>
      <c r="U75" t="s">
        <v>4574</v>
      </c>
    </row>
    <row r="76" spans="1:21" x14ac:dyDescent="0.35">
      <c r="A76" t="s">
        <v>2618</v>
      </c>
      <c r="B76" t="s">
        <v>1094</v>
      </c>
      <c r="C76" t="s">
        <v>1095</v>
      </c>
      <c r="D76" t="s">
        <v>1172</v>
      </c>
      <c r="E76">
        <v>2</v>
      </c>
      <c r="U76" t="s">
        <v>4575</v>
      </c>
    </row>
    <row r="77" spans="1:21" x14ac:dyDescent="0.35">
      <c r="A77" t="s">
        <v>2619</v>
      </c>
      <c r="B77" t="s">
        <v>774</v>
      </c>
      <c r="C77" t="s">
        <v>775</v>
      </c>
      <c r="D77" t="s">
        <v>1172</v>
      </c>
      <c r="E77">
        <v>2</v>
      </c>
      <c r="U77" t="s">
        <v>4594</v>
      </c>
    </row>
    <row r="78" spans="1:21" x14ac:dyDescent="0.35">
      <c r="A78" t="s">
        <v>2621</v>
      </c>
      <c r="B78" t="s">
        <v>1096</v>
      </c>
      <c r="C78" t="s">
        <v>1097</v>
      </c>
      <c r="D78" t="s">
        <v>1172</v>
      </c>
      <c r="E78">
        <v>2</v>
      </c>
      <c r="U78" t="s">
        <v>4595</v>
      </c>
    </row>
    <row r="79" spans="1:21" x14ac:dyDescent="0.35">
      <c r="A79" t="s">
        <v>2623</v>
      </c>
      <c r="B79" t="s">
        <v>650</v>
      </c>
      <c r="C79" t="s">
        <v>651</v>
      </c>
      <c r="D79" t="s">
        <v>1172</v>
      </c>
      <c r="E79">
        <v>2</v>
      </c>
      <c r="U79" t="s">
        <v>4596</v>
      </c>
    </row>
    <row r="80" spans="1:21" x14ac:dyDescent="0.35">
      <c r="A80" t="s">
        <v>2624</v>
      </c>
      <c r="B80" t="s">
        <v>653</v>
      </c>
      <c r="C80" t="s">
        <v>654</v>
      </c>
      <c r="D80" t="s">
        <v>1172</v>
      </c>
      <c r="E80">
        <v>2</v>
      </c>
      <c r="U80" t="s">
        <v>4597</v>
      </c>
    </row>
    <row r="81" spans="1:21" x14ac:dyDescent="0.35">
      <c r="A81" t="s">
        <v>2625</v>
      </c>
      <c r="B81" t="s">
        <v>656</v>
      </c>
      <c r="C81" t="s">
        <v>657</v>
      </c>
      <c r="D81" t="s">
        <v>1172</v>
      </c>
      <c r="E81">
        <v>2</v>
      </c>
      <c r="U81" t="s">
        <v>4598</v>
      </c>
    </row>
    <row r="82" spans="1:21" x14ac:dyDescent="0.35">
      <c r="A82" t="s">
        <v>2627</v>
      </c>
      <c r="B82" t="s">
        <v>429</v>
      </c>
      <c r="C82" t="s">
        <v>430</v>
      </c>
      <c r="D82" t="s">
        <v>1172</v>
      </c>
      <c r="E82">
        <v>2</v>
      </c>
      <c r="U82" t="s">
        <v>4599</v>
      </c>
    </row>
    <row r="83" spans="1:21" x14ac:dyDescent="0.35">
      <c r="A83" t="s">
        <v>2628</v>
      </c>
      <c r="B83" t="s">
        <v>431</v>
      </c>
      <c r="C83" t="s">
        <v>432</v>
      </c>
      <c r="D83" t="s">
        <v>1172</v>
      </c>
      <c r="E83">
        <v>2</v>
      </c>
      <c r="U83" t="s">
        <v>4600</v>
      </c>
    </row>
    <row r="84" spans="1:21" x14ac:dyDescent="0.35">
      <c r="A84" t="s">
        <v>2629</v>
      </c>
      <c r="B84" t="s">
        <v>433</v>
      </c>
      <c r="C84" t="s">
        <v>434</v>
      </c>
      <c r="D84" t="s">
        <v>1172</v>
      </c>
      <c r="E84">
        <v>2</v>
      </c>
      <c r="U84" t="s">
        <v>4601</v>
      </c>
    </row>
    <row r="85" spans="1:21" x14ac:dyDescent="0.35">
      <c r="A85" t="s">
        <v>2630</v>
      </c>
      <c r="B85" t="s">
        <v>435</v>
      </c>
      <c r="C85" t="s">
        <v>436</v>
      </c>
      <c r="D85" t="s">
        <v>1172</v>
      </c>
      <c r="E85">
        <v>2</v>
      </c>
      <c r="U85" t="s">
        <v>4602</v>
      </c>
    </row>
    <row r="86" spans="1:21" x14ac:dyDescent="0.35">
      <c r="A86" t="s">
        <v>2631</v>
      </c>
      <c r="B86" t="s">
        <v>1098</v>
      </c>
      <c r="C86" t="s">
        <v>1099</v>
      </c>
      <c r="D86" t="s">
        <v>1172</v>
      </c>
      <c r="E86">
        <v>2</v>
      </c>
      <c r="U86" t="s">
        <v>4603</v>
      </c>
    </row>
    <row r="87" spans="1:21" x14ac:dyDescent="0.35">
      <c r="A87" t="s">
        <v>2632</v>
      </c>
      <c r="B87" t="s">
        <v>437</v>
      </c>
      <c r="C87" t="s">
        <v>438</v>
      </c>
      <c r="D87" t="s">
        <v>1172</v>
      </c>
      <c r="E87">
        <v>2</v>
      </c>
      <c r="U87" t="s">
        <v>4604</v>
      </c>
    </row>
    <row r="88" spans="1:21" x14ac:dyDescent="0.35">
      <c r="A88" t="s">
        <v>2633</v>
      </c>
      <c r="B88" t="s">
        <v>439</v>
      </c>
      <c r="C88" t="s">
        <v>440</v>
      </c>
      <c r="D88" t="s">
        <v>1172</v>
      </c>
      <c r="E88">
        <v>2</v>
      </c>
      <c r="U88" t="s">
        <v>4605</v>
      </c>
    </row>
    <row r="89" spans="1:21" x14ac:dyDescent="0.35">
      <c r="A89" t="s">
        <v>2634</v>
      </c>
      <c r="B89" t="s">
        <v>442</v>
      </c>
      <c r="C89" t="s">
        <v>443</v>
      </c>
      <c r="D89" t="s">
        <v>1172</v>
      </c>
      <c r="E89">
        <v>2</v>
      </c>
      <c r="U89" t="s">
        <v>4606</v>
      </c>
    </row>
    <row r="90" spans="1:21" x14ac:dyDescent="0.35">
      <c r="A90" t="s">
        <v>2635</v>
      </c>
      <c r="B90" t="s">
        <v>444</v>
      </c>
      <c r="C90" t="s">
        <v>445</v>
      </c>
      <c r="D90" t="s">
        <v>1172</v>
      </c>
      <c r="E90">
        <v>2</v>
      </c>
      <c r="U90" t="s">
        <v>4607</v>
      </c>
    </row>
    <row r="91" spans="1:21" x14ac:dyDescent="0.35">
      <c r="A91" t="s">
        <v>2636</v>
      </c>
      <c r="B91" t="s">
        <v>1100</v>
      </c>
      <c r="C91" t="s">
        <v>1101</v>
      </c>
      <c r="D91" t="s">
        <v>1172</v>
      </c>
      <c r="E91">
        <v>2</v>
      </c>
      <c r="U91" t="s">
        <v>4608</v>
      </c>
    </row>
    <row r="92" spans="1:21" x14ac:dyDescent="0.35">
      <c r="A92" t="s">
        <v>2638</v>
      </c>
      <c r="B92" t="s">
        <v>446</v>
      </c>
      <c r="C92" t="s">
        <v>447</v>
      </c>
      <c r="D92" t="s">
        <v>1172</v>
      </c>
      <c r="E92">
        <v>2</v>
      </c>
      <c r="U92" t="s">
        <v>4609</v>
      </c>
    </row>
    <row r="93" spans="1:21" x14ac:dyDescent="0.35">
      <c r="A93" t="s">
        <v>2639</v>
      </c>
      <c r="B93" t="s">
        <v>1102</v>
      </c>
      <c r="C93" t="s">
        <v>1103</v>
      </c>
      <c r="D93" t="s">
        <v>1172</v>
      </c>
      <c r="E93">
        <v>2</v>
      </c>
      <c r="U93" t="s">
        <v>4610</v>
      </c>
    </row>
    <row r="94" spans="1:21" x14ac:dyDescent="0.35">
      <c r="A94" t="s">
        <v>2641</v>
      </c>
      <c r="B94" t="s">
        <v>1104</v>
      </c>
      <c r="C94" t="s">
        <v>1105</v>
      </c>
      <c r="D94" t="s">
        <v>1172</v>
      </c>
      <c r="E94">
        <v>2</v>
      </c>
      <c r="U94" t="s">
        <v>4611</v>
      </c>
    </row>
    <row r="95" spans="1:21" x14ac:dyDescent="0.35">
      <c r="A95" t="s">
        <v>2642</v>
      </c>
      <c r="B95" t="s">
        <v>1106</v>
      </c>
      <c r="C95" t="s">
        <v>426</v>
      </c>
      <c r="D95" t="s">
        <v>1173</v>
      </c>
      <c r="E95">
        <v>1</v>
      </c>
      <c r="U95" t="s">
        <v>4612</v>
      </c>
    </row>
    <row r="96" spans="1:21" x14ac:dyDescent="0.35">
      <c r="A96" t="s">
        <v>2643</v>
      </c>
      <c r="B96" t="s">
        <v>1107</v>
      </c>
      <c r="C96" t="s">
        <v>1108</v>
      </c>
      <c r="D96" t="s">
        <v>1172</v>
      </c>
      <c r="E96">
        <v>2</v>
      </c>
      <c r="U96" t="s">
        <v>4613</v>
      </c>
    </row>
    <row r="97" spans="1:21" x14ac:dyDescent="0.35">
      <c r="A97" t="s">
        <v>2644</v>
      </c>
      <c r="B97" t="s">
        <v>1083</v>
      </c>
      <c r="C97" t="s">
        <v>1084</v>
      </c>
      <c r="D97" t="s">
        <v>1172</v>
      </c>
      <c r="E97">
        <v>2</v>
      </c>
      <c r="U97" t="s">
        <v>4614</v>
      </c>
    </row>
    <row r="98" spans="1:21" x14ac:dyDescent="0.35">
      <c r="A98" t="s">
        <v>2646</v>
      </c>
      <c r="B98" t="s">
        <v>1085</v>
      </c>
      <c r="C98" t="s">
        <v>1086</v>
      </c>
      <c r="D98" t="s">
        <v>1172</v>
      </c>
      <c r="E98">
        <v>2</v>
      </c>
      <c r="U98" t="s">
        <v>4615</v>
      </c>
    </row>
    <row r="99" spans="1:21" x14ac:dyDescent="0.35">
      <c r="A99" t="s">
        <v>2648</v>
      </c>
      <c r="B99" t="s">
        <v>1109</v>
      </c>
      <c r="C99" t="s">
        <v>1110</v>
      </c>
      <c r="D99" t="s">
        <v>1172</v>
      </c>
      <c r="E99">
        <v>2</v>
      </c>
      <c r="U99" t="s">
        <v>4616</v>
      </c>
    </row>
    <row r="100" spans="1:21" x14ac:dyDescent="0.35">
      <c r="A100" t="s">
        <v>2649</v>
      </c>
      <c r="B100" t="s">
        <v>427</v>
      </c>
      <c r="C100" t="s">
        <v>428</v>
      </c>
      <c r="D100" t="s">
        <v>1172</v>
      </c>
      <c r="E100">
        <v>2</v>
      </c>
      <c r="U100" t="s">
        <v>4617</v>
      </c>
    </row>
    <row r="101" spans="1:21" x14ac:dyDescent="0.35">
      <c r="A101" t="s">
        <v>2650</v>
      </c>
      <c r="B101" t="s">
        <v>1088</v>
      </c>
      <c r="C101" t="s">
        <v>1089</v>
      </c>
      <c r="D101" t="s">
        <v>1172</v>
      </c>
      <c r="E101">
        <v>2</v>
      </c>
      <c r="U101" t="s">
        <v>4618</v>
      </c>
    </row>
    <row r="102" spans="1:21" x14ac:dyDescent="0.35">
      <c r="A102" t="s">
        <v>2652</v>
      </c>
      <c r="B102" t="s">
        <v>623</v>
      </c>
      <c r="C102" t="s">
        <v>624</v>
      </c>
      <c r="D102" t="s">
        <v>1172</v>
      </c>
      <c r="E102">
        <v>2</v>
      </c>
      <c r="U102" t="s">
        <v>4619</v>
      </c>
    </row>
    <row r="103" spans="1:21" x14ac:dyDescent="0.35">
      <c r="A103" t="s">
        <v>2653</v>
      </c>
      <c r="B103" t="s">
        <v>1111</v>
      </c>
      <c r="C103" t="s">
        <v>1112</v>
      </c>
      <c r="D103" t="s">
        <v>1172</v>
      </c>
      <c r="E103">
        <v>2</v>
      </c>
      <c r="U103" t="s">
        <v>4620</v>
      </c>
    </row>
    <row r="104" spans="1:21" x14ac:dyDescent="0.35">
      <c r="A104" t="s">
        <v>2654</v>
      </c>
      <c r="B104" t="s">
        <v>1113</v>
      </c>
      <c r="C104" t="s">
        <v>1114</v>
      </c>
      <c r="D104" t="s">
        <v>1172</v>
      </c>
      <c r="E104">
        <v>2</v>
      </c>
      <c r="U104" t="s">
        <v>4621</v>
      </c>
    </row>
    <row r="105" spans="1:21" x14ac:dyDescent="0.35">
      <c r="A105" t="s">
        <v>2655</v>
      </c>
      <c r="B105" t="s">
        <v>1115</v>
      </c>
      <c r="C105" t="s">
        <v>1116</v>
      </c>
      <c r="D105" t="s">
        <v>1172</v>
      </c>
      <c r="E105">
        <v>2</v>
      </c>
      <c r="U105" t="s">
        <v>4531</v>
      </c>
    </row>
    <row r="106" spans="1:21" x14ac:dyDescent="0.35">
      <c r="A106" t="s">
        <v>2656</v>
      </c>
      <c r="B106" t="s">
        <v>1117</v>
      </c>
      <c r="C106" t="s">
        <v>426</v>
      </c>
      <c r="D106" t="s">
        <v>1173</v>
      </c>
      <c r="E106">
        <v>1</v>
      </c>
      <c r="U106" t="s">
        <v>4532</v>
      </c>
    </row>
    <row r="107" spans="1:21" x14ac:dyDescent="0.35">
      <c r="A107" t="s">
        <v>2657</v>
      </c>
      <c r="B107" t="s">
        <v>1118</v>
      </c>
      <c r="C107" t="s">
        <v>1119</v>
      </c>
      <c r="D107" t="s">
        <v>1172</v>
      </c>
      <c r="E107">
        <v>2</v>
      </c>
      <c r="U107" t="s">
        <v>4533</v>
      </c>
    </row>
    <row r="108" spans="1:21" x14ac:dyDescent="0.35">
      <c r="A108" t="s">
        <v>2658</v>
      </c>
      <c r="B108" t="s">
        <v>1120</v>
      </c>
      <c r="C108" t="s">
        <v>1119</v>
      </c>
      <c r="D108" t="s">
        <v>1172</v>
      </c>
      <c r="E108">
        <v>2</v>
      </c>
      <c r="U108" t="s">
        <v>4622</v>
      </c>
    </row>
    <row r="109" spans="1:21" x14ac:dyDescent="0.35">
      <c r="A109" t="s">
        <v>2659</v>
      </c>
      <c r="B109" t="s">
        <v>484</v>
      </c>
      <c r="C109" t="s">
        <v>485</v>
      </c>
      <c r="D109" t="s">
        <v>1172</v>
      </c>
      <c r="E109">
        <v>2</v>
      </c>
      <c r="U109" t="s">
        <v>4623</v>
      </c>
    </row>
    <row r="110" spans="1:21" x14ac:dyDescent="0.35">
      <c r="A110" t="s">
        <v>2660</v>
      </c>
      <c r="B110" t="s">
        <v>486</v>
      </c>
      <c r="C110" t="s">
        <v>487</v>
      </c>
      <c r="D110" t="s">
        <v>1172</v>
      </c>
      <c r="E110">
        <v>2</v>
      </c>
      <c r="U110" t="s">
        <v>4624</v>
      </c>
    </row>
    <row r="111" spans="1:21" x14ac:dyDescent="0.35">
      <c r="A111" t="s">
        <v>2661</v>
      </c>
      <c r="B111" t="s">
        <v>1121</v>
      </c>
      <c r="C111" t="s">
        <v>1122</v>
      </c>
      <c r="D111" t="s">
        <v>1172</v>
      </c>
      <c r="E111">
        <v>2</v>
      </c>
      <c r="U111" t="s">
        <v>4480</v>
      </c>
    </row>
    <row r="112" spans="1:21" x14ac:dyDescent="0.35">
      <c r="A112" t="s">
        <v>2663</v>
      </c>
      <c r="B112" t="s">
        <v>740</v>
      </c>
      <c r="C112" t="s">
        <v>741</v>
      </c>
      <c r="D112" t="s">
        <v>1172</v>
      </c>
      <c r="E112">
        <v>2</v>
      </c>
      <c r="U112" t="s">
        <v>4481</v>
      </c>
    </row>
    <row r="113" spans="1:21" x14ac:dyDescent="0.35">
      <c r="A113" t="s">
        <v>2664</v>
      </c>
      <c r="B113" t="s">
        <v>743</v>
      </c>
      <c r="C113" t="s">
        <v>426</v>
      </c>
      <c r="D113" t="s">
        <v>1173</v>
      </c>
      <c r="E113">
        <v>1</v>
      </c>
      <c r="U113" t="s">
        <v>4472</v>
      </c>
    </row>
    <row r="114" spans="1:21" x14ac:dyDescent="0.35">
      <c r="A114" t="s">
        <v>2665</v>
      </c>
      <c r="B114" t="s">
        <v>745</v>
      </c>
      <c r="C114" t="s">
        <v>741</v>
      </c>
      <c r="D114" t="s">
        <v>1172</v>
      </c>
      <c r="E114">
        <v>2</v>
      </c>
      <c r="U114" t="s">
        <v>4473</v>
      </c>
    </row>
    <row r="115" spans="1:21" x14ac:dyDescent="0.35">
      <c r="A115" t="s">
        <v>2666</v>
      </c>
      <c r="B115" t="s">
        <v>747</v>
      </c>
      <c r="C115" t="s">
        <v>748</v>
      </c>
      <c r="D115" t="s">
        <v>1172</v>
      </c>
      <c r="E115">
        <v>2</v>
      </c>
      <c r="U115" t="s">
        <v>4474</v>
      </c>
    </row>
    <row r="116" spans="1:21" x14ac:dyDescent="0.35">
      <c r="A116" t="s">
        <v>2667</v>
      </c>
      <c r="B116" t="s">
        <v>750</v>
      </c>
      <c r="C116" t="s">
        <v>751</v>
      </c>
      <c r="D116" t="s">
        <v>1172</v>
      </c>
      <c r="E116">
        <v>2</v>
      </c>
      <c r="U116" t="s">
        <v>4475</v>
      </c>
    </row>
    <row r="117" spans="1:21" x14ac:dyDescent="0.35">
      <c r="A117" t="s">
        <v>2670</v>
      </c>
      <c r="B117" t="s">
        <v>4273</v>
      </c>
      <c r="C117" t="s">
        <v>4274</v>
      </c>
      <c r="D117" t="s">
        <v>1172</v>
      </c>
      <c r="E117">
        <v>2</v>
      </c>
      <c r="U117" t="s">
        <v>4476</v>
      </c>
    </row>
    <row r="118" spans="1:21" x14ac:dyDescent="0.35">
      <c r="A118" t="s">
        <v>2672</v>
      </c>
      <c r="B118" t="s">
        <v>756</v>
      </c>
      <c r="C118" t="s">
        <v>757</v>
      </c>
      <c r="D118" t="s">
        <v>1172</v>
      </c>
      <c r="E118">
        <v>2</v>
      </c>
      <c r="U118" t="s">
        <v>4477</v>
      </c>
    </row>
    <row r="119" spans="1:21" x14ac:dyDescent="0.35">
      <c r="A119" t="s">
        <v>2675</v>
      </c>
      <c r="B119" t="s">
        <v>422</v>
      </c>
      <c r="C119" t="s">
        <v>422</v>
      </c>
      <c r="D119" t="s">
        <v>4314</v>
      </c>
      <c r="E119">
        <v>2</v>
      </c>
      <c r="U119" t="s">
        <v>4478</v>
      </c>
    </row>
    <row r="120" spans="1:21" x14ac:dyDescent="0.35">
      <c r="A120" t="s">
        <v>2676</v>
      </c>
      <c r="B120" t="s">
        <v>422</v>
      </c>
      <c r="C120" t="s">
        <v>422</v>
      </c>
      <c r="D120" t="s">
        <v>1173</v>
      </c>
      <c r="E120">
        <v>2</v>
      </c>
      <c r="U120" t="s">
        <v>4479</v>
      </c>
    </row>
    <row r="121" spans="1:21" x14ac:dyDescent="0.35">
      <c r="A121" t="s">
        <v>2677</v>
      </c>
      <c r="B121" t="s">
        <v>1123</v>
      </c>
      <c r="C121" t="s">
        <v>1124</v>
      </c>
      <c r="D121" t="s">
        <v>1172</v>
      </c>
      <c r="E121">
        <v>2</v>
      </c>
      <c r="U121" t="s">
        <v>4625</v>
      </c>
    </row>
    <row r="122" spans="1:21" x14ac:dyDescent="0.35">
      <c r="A122" t="s">
        <v>2679</v>
      </c>
      <c r="B122" t="s">
        <v>677</v>
      </c>
      <c r="C122" t="s">
        <v>678</v>
      </c>
      <c r="D122" t="s">
        <v>1172</v>
      </c>
      <c r="E122">
        <v>2</v>
      </c>
      <c r="U122" t="s">
        <v>4626</v>
      </c>
    </row>
    <row r="123" spans="1:21" x14ac:dyDescent="0.35">
      <c r="A123" t="s">
        <v>2680</v>
      </c>
      <c r="B123" t="s">
        <v>431</v>
      </c>
      <c r="C123" t="s">
        <v>432</v>
      </c>
      <c r="D123" t="s">
        <v>1172</v>
      </c>
      <c r="E123">
        <v>2</v>
      </c>
      <c r="U123" t="s">
        <v>4627</v>
      </c>
    </row>
    <row r="124" spans="1:21" x14ac:dyDescent="0.35">
      <c r="A124" t="s">
        <v>2681</v>
      </c>
      <c r="B124" t="s">
        <v>429</v>
      </c>
      <c r="C124" t="s">
        <v>430</v>
      </c>
      <c r="D124" t="s">
        <v>1172</v>
      </c>
      <c r="E124">
        <v>2</v>
      </c>
      <c r="U124" t="s">
        <v>4628</v>
      </c>
    </row>
    <row r="125" spans="1:21" x14ac:dyDescent="0.35">
      <c r="A125" t="s">
        <v>2682</v>
      </c>
      <c r="B125" t="s">
        <v>1077</v>
      </c>
      <c r="C125" t="s">
        <v>1078</v>
      </c>
      <c r="D125" t="s">
        <v>1172</v>
      </c>
      <c r="E125">
        <v>2</v>
      </c>
      <c r="U125" t="s">
        <v>4629</v>
      </c>
    </row>
    <row r="126" spans="1:21" x14ac:dyDescent="0.35">
      <c r="A126" t="s">
        <v>2683</v>
      </c>
      <c r="B126" t="s">
        <v>429</v>
      </c>
      <c r="C126" t="s">
        <v>430</v>
      </c>
      <c r="D126" t="s">
        <v>1172</v>
      </c>
      <c r="E126">
        <v>2</v>
      </c>
      <c r="U126" t="s">
        <v>4630</v>
      </c>
    </row>
    <row r="127" spans="1:21" x14ac:dyDescent="0.35">
      <c r="A127" t="s">
        <v>2684</v>
      </c>
      <c r="B127" t="s">
        <v>450</v>
      </c>
      <c r="C127" t="s">
        <v>451</v>
      </c>
      <c r="D127" t="s">
        <v>1172</v>
      </c>
      <c r="E127">
        <v>2</v>
      </c>
      <c r="U127" t="s">
        <v>4631</v>
      </c>
    </row>
    <row r="128" spans="1:21" x14ac:dyDescent="0.35">
      <c r="A128" t="s">
        <v>2685</v>
      </c>
      <c r="B128" t="s">
        <v>452</v>
      </c>
      <c r="C128" t="s">
        <v>453</v>
      </c>
      <c r="D128" t="s">
        <v>1172</v>
      </c>
      <c r="E128">
        <v>2</v>
      </c>
      <c r="U128" t="s">
        <v>4632</v>
      </c>
    </row>
    <row r="129" spans="1:21" x14ac:dyDescent="0.35">
      <c r="A129" t="s">
        <v>2686</v>
      </c>
      <c r="B129" t="s">
        <v>454</v>
      </c>
      <c r="C129" t="s">
        <v>455</v>
      </c>
      <c r="D129" t="s">
        <v>1172</v>
      </c>
      <c r="E129">
        <v>2</v>
      </c>
      <c r="U129" t="s">
        <v>4633</v>
      </c>
    </row>
    <row r="130" spans="1:21" x14ac:dyDescent="0.35">
      <c r="A130" t="s">
        <v>2687</v>
      </c>
      <c r="B130" t="s">
        <v>456</v>
      </c>
      <c r="C130" t="s">
        <v>457</v>
      </c>
      <c r="D130" t="s">
        <v>1172</v>
      </c>
      <c r="E130">
        <v>2</v>
      </c>
      <c r="U130" t="s">
        <v>4634</v>
      </c>
    </row>
    <row r="131" spans="1:21" x14ac:dyDescent="0.35">
      <c r="A131" t="s">
        <v>2688</v>
      </c>
      <c r="B131" t="s">
        <v>458</v>
      </c>
      <c r="C131" t="s">
        <v>459</v>
      </c>
      <c r="D131" t="s">
        <v>1172</v>
      </c>
      <c r="E131">
        <v>2</v>
      </c>
      <c r="U131" t="s">
        <v>4635</v>
      </c>
    </row>
    <row r="132" spans="1:21" x14ac:dyDescent="0.35">
      <c r="A132" t="s">
        <v>2689</v>
      </c>
      <c r="B132" t="s">
        <v>693</v>
      </c>
      <c r="C132" t="s">
        <v>694</v>
      </c>
      <c r="D132" t="s">
        <v>1172</v>
      </c>
      <c r="E132">
        <v>2</v>
      </c>
      <c r="U132" t="s">
        <v>4636</v>
      </c>
    </row>
    <row r="133" spans="1:21" x14ac:dyDescent="0.35">
      <c r="A133" t="s">
        <v>2690</v>
      </c>
      <c r="B133" t="s">
        <v>460</v>
      </c>
      <c r="C133" t="s">
        <v>461</v>
      </c>
      <c r="D133" t="s">
        <v>1172</v>
      </c>
      <c r="E133">
        <v>2</v>
      </c>
      <c r="U133" t="s">
        <v>4637</v>
      </c>
    </row>
    <row r="134" spans="1:21" x14ac:dyDescent="0.35">
      <c r="A134" t="s">
        <v>2692</v>
      </c>
      <c r="B134" t="s">
        <v>462</v>
      </c>
      <c r="C134" t="s">
        <v>463</v>
      </c>
      <c r="D134" t="s">
        <v>1172</v>
      </c>
      <c r="E134">
        <v>2</v>
      </c>
      <c r="U134" t="s">
        <v>4638</v>
      </c>
    </row>
    <row r="135" spans="1:21" x14ac:dyDescent="0.35">
      <c r="A135" t="s">
        <v>2693</v>
      </c>
      <c r="B135" t="s">
        <v>476</v>
      </c>
      <c r="C135" t="s">
        <v>477</v>
      </c>
      <c r="D135" t="s">
        <v>1172</v>
      </c>
      <c r="E135">
        <v>2</v>
      </c>
      <c r="U135" t="s">
        <v>4639</v>
      </c>
    </row>
    <row r="136" spans="1:21" x14ac:dyDescent="0.35">
      <c r="A136" t="s">
        <v>2694</v>
      </c>
      <c r="B136" t="s">
        <v>464</v>
      </c>
      <c r="C136" t="s">
        <v>465</v>
      </c>
      <c r="D136" t="s">
        <v>1172</v>
      </c>
      <c r="E136">
        <v>2</v>
      </c>
      <c r="U136" t="s">
        <v>4640</v>
      </c>
    </row>
    <row r="137" spans="1:21" x14ac:dyDescent="0.35">
      <c r="A137" t="s">
        <v>2695</v>
      </c>
      <c r="B137" t="s">
        <v>466</v>
      </c>
      <c r="C137" t="s">
        <v>467</v>
      </c>
      <c r="D137" t="s">
        <v>1172</v>
      </c>
      <c r="E137">
        <v>2</v>
      </c>
      <c r="U137" t="s">
        <v>4641</v>
      </c>
    </row>
    <row r="138" spans="1:21" x14ac:dyDescent="0.35">
      <c r="A138" t="s">
        <v>2696</v>
      </c>
      <c r="B138" t="s">
        <v>468</v>
      </c>
      <c r="C138" t="s">
        <v>469</v>
      </c>
      <c r="D138" t="s">
        <v>1172</v>
      </c>
      <c r="E138">
        <v>2</v>
      </c>
      <c r="U138" t="s">
        <v>4642</v>
      </c>
    </row>
    <row r="139" spans="1:21" x14ac:dyDescent="0.35">
      <c r="A139" t="s">
        <v>2697</v>
      </c>
      <c r="B139" t="s">
        <v>478</v>
      </c>
      <c r="C139" t="s">
        <v>479</v>
      </c>
      <c r="D139" t="s">
        <v>1172</v>
      </c>
      <c r="E139">
        <v>2</v>
      </c>
      <c r="U139" t="s">
        <v>4643</v>
      </c>
    </row>
    <row r="140" spans="1:21" x14ac:dyDescent="0.35">
      <c r="A140" t="s">
        <v>2698</v>
      </c>
      <c r="B140" t="s">
        <v>470</v>
      </c>
      <c r="C140" t="s">
        <v>471</v>
      </c>
      <c r="D140" t="s">
        <v>1173</v>
      </c>
      <c r="E140">
        <v>1</v>
      </c>
      <c r="U140" t="s">
        <v>4644</v>
      </c>
    </row>
    <row r="141" spans="1:21" x14ac:dyDescent="0.35">
      <c r="A141" t="s">
        <v>2699</v>
      </c>
      <c r="B141" t="s">
        <v>472</v>
      </c>
      <c r="C141" t="s">
        <v>473</v>
      </c>
      <c r="D141" t="s">
        <v>1172</v>
      </c>
      <c r="E141">
        <v>2</v>
      </c>
      <c r="U141" t="s">
        <v>4645</v>
      </c>
    </row>
    <row r="142" spans="1:21" x14ac:dyDescent="0.35">
      <c r="A142" t="s">
        <v>2700</v>
      </c>
      <c r="B142" t="s">
        <v>474</v>
      </c>
      <c r="C142" t="s">
        <v>475</v>
      </c>
      <c r="D142" t="s">
        <v>1172</v>
      </c>
      <c r="E142">
        <v>2</v>
      </c>
      <c r="U142" t="s">
        <v>4646</v>
      </c>
    </row>
    <row r="143" spans="1:21" x14ac:dyDescent="0.35">
      <c r="A143" t="s">
        <v>2702</v>
      </c>
      <c r="B143" t="s">
        <v>814</v>
      </c>
      <c r="C143" t="s">
        <v>815</v>
      </c>
      <c r="D143" t="s">
        <v>1172</v>
      </c>
      <c r="E143">
        <v>2</v>
      </c>
      <c r="U143" t="s">
        <v>4647</v>
      </c>
    </row>
    <row r="144" spans="1:21" x14ac:dyDescent="0.35">
      <c r="A144" t="s">
        <v>2703</v>
      </c>
      <c r="B144" t="s">
        <v>707</v>
      </c>
      <c r="C144" t="s">
        <v>708</v>
      </c>
      <c r="D144" t="s">
        <v>1172</v>
      </c>
      <c r="E144">
        <v>2</v>
      </c>
      <c r="U144" t="s">
        <v>4648</v>
      </c>
    </row>
    <row r="145" spans="1:21" x14ac:dyDescent="0.35">
      <c r="A145" t="s">
        <v>2704</v>
      </c>
      <c r="B145" t="s">
        <v>713</v>
      </c>
      <c r="C145" t="s">
        <v>714</v>
      </c>
      <c r="D145" t="s">
        <v>1172</v>
      </c>
      <c r="E145">
        <v>2</v>
      </c>
      <c r="U145" t="s">
        <v>4649</v>
      </c>
    </row>
    <row r="146" spans="1:21" x14ac:dyDescent="0.35">
      <c r="A146" t="s">
        <v>2705</v>
      </c>
      <c r="B146" t="s">
        <v>716</v>
      </c>
      <c r="C146" t="s">
        <v>717</v>
      </c>
      <c r="D146" t="s">
        <v>1172</v>
      </c>
      <c r="E146">
        <v>2</v>
      </c>
      <c r="U146" t="s">
        <v>4650</v>
      </c>
    </row>
    <row r="147" spans="1:21" x14ac:dyDescent="0.35">
      <c r="A147" t="s">
        <v>2706</v>
      </c>
      <c r="B147" t="s">
        <v>719</v>
      </c>
      <c r="C147" t="s">
        <v>426</v>
      </c>
      <c r="D147" t="s">
        <v>1173</v>
      </c>
      <c r="E147">
        <v>1</v>
      </c>
      <c r="U147" t="s">
        <v>4651</v>
      </c>
    </row>
    <row r="148" spans="1:21" x14ac:dyDescent="0.35">
      <c r="A148" t="s">
        <v>2707</v>
      </c>
      <c r="B148" t="s">
        <v>721</v>
      </c>
      <c r="C148" t="s">
        <v>722</v>
      </c>
      <c r="D148" t="s">
        <v>1172</v>
      </c>
      <c r="E148">
        <v>2</v>
      </c>
      <c r="U148" t="s">
        <v>4652</v>
      </c>
    </row>
    <row r="149" spans="1:21" x14ac:dyDescent="0.35">
      <c r="A149" t="s">
        <v>2708</v>
      </c>
      <c r="B149" t="s">
        <v>724</v>
      </c>
      <c r="C149" t="s">
        <v>471</v>
      </c>
      <c r="D149" t="s">
        <v>1173</v>
      </c>
      <c r="E149">
        <v>1</v>
      </c>
      <c r="U149" t="s">
        <v>4653</v>
      </c>
    </row>
    <row r="150" spans="1:21" x14ac:dyDescent="0.35">
      <c r="A150" t="s">
        <v>2710</v>
      </c>
      <c r="B150" t="s">
        <v>733</v>
      </c>
      <c r="C150" t="s">
        <v>426</v>
      </c>
      <c r="D150" t="s">
        <v>1173</v>
      </c>
      <c r="E150">
        <v>1</v>
      </c>
      <c r="U150" t="s">
        <v>4450</v>
      </c>
    </row>
    <row r="151" spans="1:21" x14ac:dyDescent="0.35">
      <c r="A151" t="s">
        <v>2711</v>
      </c>
      <c r="B151" t="s">
        <v>509</v>
      </c>
      <c r="C151" t="s">
        <v>510</v>
      </c>
      <c r="D151" t="s">
        <v>1172</v>
      </c>
      <c r="E151">
        <v>2</v>
      </c>
      <c r="U151" t="s">
        <v>4451</v>
      </c>
    </row>
    <row r="152" spans="1:21" x14ac:dyDescent="0.35">
      <c r="A152" t="s">
        <v>2713</v>
      </c>
      <c r="B152" t="s">
        <v>480</v>
      </c>
      <c r="C152" t="s">
        <v>4305</v>
      </c>
      <c r="D152" t="s">
        <v>4306</v>
      </c>
      <c r="E152">
        <v>4</v>
      </c>
      <c r="U152" t="s">
        <v>4452</v>
      </c>
    </row>
    <row r="153" spans="1:21" x14ac:dyDescent="0.35">
      <c r="A153" t="s">
        <v>2715</v>
      </c>
      <c r="B153" t="s">
        <v>480</v>
      </c>
      <c r="C153" t="s">
        <v>4305</v>
      </c>
      <c r="D153" t="s">
        <v>4306</v>
      </c>
      <c r="E153">
        <v>4</v>
      </c>
      <c r="U153" t="s">
        <v>4453</v>
      </c>
    </row>
    <row r="154" spans="1:21" x14ac:dyDescent="0.35">
      <c r="A154" t="s">
        <v>2717</v>
      </c>
      <c r="B154" t="s">
        <v>480</v>
      </c>
      <c r="C154" t="s">
        <v>481</v>
      </c>
      <c r="D154" t="s">
        <v>4306</v>
      </c>
      <c r="E154">
        <v>4</v>
      </c>
      <c r="U154" t="s">
        <v>4454</v>
      </c>
    </row>
    <row r="155" spans="1:21" x14ac:dyDescent="0.35">
      <c r="A155" t="s">
        <v>2719</v>
      </c>
      <c r="B155" t="s">
        <v>4294</v>
      </c>
      <c r="C155" t="s">
        <v>4295</v>
      </c>
      <c r="D155" t="s">
        <v>1172</v>
      </c>
      <c r="E155">
        <v>2</v>
      </c>
      <c r="U155" t="s">
        <v>4455</v>
      </c>
    </row>
    <row r="156" spans="1:21" x14ac:dyDescent="0.35">
      <c r="A156" t="s">
        <v>2721</v>
      </c>
      <c r="B156" t="s">
        <v>4296</v>
      </c>
      <c r="C156" t="s">
        <v>426</v>
      </c>
      <c r="D156" t="s">
        <v>1173</v>
      </c>
      <c r="E156">
        <v>1</v>
      </c>
      <c r="U156" t="s">
        <v>4654</v>
      </c>
    </row>
    <row r="157" spans="1:21" x14ac:dyDescent="0.35">
      <c r="A157" t="s">
        <v>2723</v>
      </c>
      <c r="B157" t="s">
        <v>482</v>
      </c>
      <c r="C157" t="s">
        <v>483</v>
      </c>
      <c r="D157" t="s">
        <v>1172</v>
      </c>
      <c r="E157">
        <v>2</v>
      </c>
      <c r="U157" t="s">
        <v>4655</v>
      </c>
    </row>
    <row r="158" spans="1:21" x14ac:dyDescent="0.35">
      <c r="A158" t="s">
        <v>2724</v>
      </c>
      <c r="B158" t="s">
        <v>765</v>
      </c>
      <c r="C158" t="s">
        <v>426</v>
      </c>
      <c r="D158" t="s">
        <v>1173</v>
      </c>
      <c r="E158">
        <v>1</v>
      </c>
      <c r="U158" t="s">
        <v>4449</v>
      </c>
    </row>
    <row r="159" spans="1:21" x14ac:dyDescent="0.35">
      <c r="A159" t="s">
        <v>2726</v>
      </c>
      <c r="B159" t="s">
        <v>422</v>
      </c>
      <c r="C159" t="s">
        <v>422</v>
      </c>
      <c r="D159" t="s">
        <v>1173</v>
      </c>
      <c r="E159">
        <v>1</v>
      </c>
      <c r="U159" t="s">
        <v>4447</v>
      </c>
    </row>
    <row r="160" spans="1:21" x14ac:dyDescent="0.35">
      <c r="A160" t="s">
        <v>2728</v>
      </c>
      <c r="B160" t="s">
        <v>422</v>
      </c>
      <c r="C160" t="s">
        <v>422</v>
      </c>
      <c r="D160" t="s">
        <v>1173</v>
      </c>
      <c r="E160">
        <v>1</v>
      </c>
      <c r="U160" t="s">
        <v>4448</v>
      </c>
    </row>
    <row r="161" spans="1:21" x14ac:dyDescent="0.35">
      <c r="A161" t="s">
        <v>2731</v>
      </c>
      <c r="B161" t="s">
        <v>710</v>
      </c>
      <c r="C161" t="s">
        <v>711</v>
      </c>
      <c r="D161" t="s">
        <v>1172</v>
      </c>
      <c r="E161">
        <v>2</v>
      </c>
      <c r="U161" t="s">
        <v>4656</v>
      </c>
    </row>
    <row r="162" spans="1:21" x14ac:dyDescent="0.35">
      <c r="A162" t="s">
        <v>2732</v>
      </c>
      <c r="B162" t="s">
        <v>1125</v>
      </c>
      <c r="C162" t="s">
        <v>1126</v>
      </c>
      <c r="D162" t="s">
        <v>1172</v>
      </c>
      <c r="E162">
        <v>2</v>
      </c>
      <c r="U162" t="s">
        <v>4657</v>
      </c>
    </row>
    <row r="163" spans="1:21" x14ac:dyDescent="0.35">
      <c r="A163" t="s">
        <v>2733</v>
      </c>
      <c r="B163" t="s">
        <v>1127</v>
      </c>
      <c r="C163" t="s">
        <v>1128</v>
      </c>
      <c r="D163" t="s">
        <v>1172</v>
      </c>
      <c r="E163">
        <v>2</v>
      </c>
      <c r="U163" t="s">
        <v>4658</v>
      </c>
    </row>
    <row r="164" spans="1:21" x14ac:dyDescent="0.35">
      <c r="A164" t="s">
        <v>2735</v>
      </c>
      <c r="B164" t="s">
        <v>4311</v>
      </c>
      <c r="C164" t="s">
        <v>4313</v>
      </c>
      <c r="D164" t="s">
        <v>4312</v>
      </c>
      <c r="E164">
        <v>4</v>
      </c>
      <c r="U164" t="s">
        <v>4659</v>
      </c>
    </row>
    <row r="165" spans="1:21" x14ac:dyDescent="0.35">
      <c r="A165" t="s">
        <v>2736</v>
      </c>
      <c r="B165" t="s">
        <v>4311</v>
      </c>
      <c r="C165" t="s">
        <v>4313</v>
      </c>
      <c r="D165" t="s">
        <v>4312</v>
      </c>
      <c r="E165">
        <v>4</v>
      </c>
      <c r="U165" t="s">
        <v>4660</v>
      </c>
    </row>
    <row r="166" spans="1:21" x14ac:dyDescent="0.35">
      <c r="A166" t="s">
        <v>2738</v>
      </c>
      <c r="B166" t="s">
        <v>4311</v>
      </c>
      <c r="C166" t="s">
        <v>4313</v>
      </c>
      <c r="D166" t="s">
        <v>4312</v>
      </c>
      <c r="E166">
        <v>4</v>
      </c>
      <c r="U166" t="s">
        <v>4661</v>
      </c>
    </row>
    <row r="167" spans="1:21" x14ac:dyDescent="0.35">
      <c r="A167" t="s">
        <v>2740</v>
      </c>
      <c r="B167" t="s">
        <v>4311</v>
      </c>
      <c r="C167" t="s">
        <v>4313</v>
      </c>
      <c r="D167" t="s">
        <v>4312</v>
      </c>
      <c r="E167">
        <v>4</v>
      </c>
      <c r="U167" t="s">
        <v>4662</v>
      </c>
    </row>
    <row r="168" spans="1:21" x14ac:dyDescent="0.35">
      <c r="A168" t="s">
        <v>2742</v>
      </c>
      <c r="B168" t="s">
        <v>4311</v>
      </c>
      <c r="C168" t="s">
        <v>4313</v>
      </c>
      <c r="D168" t="s">
        <v>4312</v>
      </c>
      <c r="E168">
        <v>4</v>
      </c>
      <c r="U168" t="s">
        <v>4663</v>
      </c>
    </row>
    <row r="169" spans="1:21" x14ac:dyDescent="0.35">
      <c r="A169" t="s">
        <v>2743</v>
      </c>
      <c r="B169" t="s">
        <v>512</v>
      </c>
      <c r="C169" t="s">
        <v>513</v>
      </c>
      <c r="D169" t="s">
        <v>1172</v>
      </c>
      <c r="E169">
        <v>4</v>
      </c>
      <c r="U169" t="s">
        <v>4664</v>
      </c>
    </row>
    <row r="170" spans="1:21" x14ac:dyDescent="0.35">
      <c r="A170" t="s">
        <v>2745</v>
      </c>
      <c r="B170" t="s">
        <v>4275</v>
      </c>
      <c r="C170" t="s">
        <v>4297</v>
      </c>
      <c r="D170" t="s">
        <v>1172</v>
      </c>
      <c r="E170">
        <v>2</v>
      </c>
      <c r="U170" t="s">
        <v>4665</v>
      </c>
    </row>
    <row r="171" spans="1:21" x14ac:dyDescent="0.35">
      <c r="A171" t="s">
        <v>2750</v>
      </c>
      <c r="B171" t="s">
        <v>814</v>
      </c>
      <c r="C171" t="s">
        <v>815</v>
      </c>
      <c r="D171" t="s">
        <v>1172</v>
      </c>
      <c r="E171">
        <v>2</v>
      </c>
      <c r="U171" t="s">
        <v>4666</v>
      </c>
    </row>
    <row r="172" spans="1:21" x14ac:dyDescent="0.35">
      <c r="A172" t="s">
        <v>2751</v>
      </c>
      <c r="B172" t="s">
        <v>707</v>
      </c>
      <c r="C172" t="s">
        <v>708</v>
      </c>
      <c r="D172" t="s">
        <v>1172</v>
      </c>
      <c r="E172">
        <v>2</v>
      </c>
      <c r="U172" t="s">
        <v>4667</v>
      </c>
    </row>
    <row r="173" spans="1:21" x14ac:dyDescent="0.35">
      <c r="A173" t="s">
        <v>2752</v>
      </c>
      <c r="B173" t="s">
        <v>713</v>
      </c>
      <c r="C173" t="s">
        <v>714</v>
      </c>
      <c r="D173" t="s">
        <v>1172</v>
      </c>
      <c r="E173">
        <v>2</v>
      </c>
      <c r="U173" t="s">
        <v>4668</v>
      </c>
    </row>
    <row r="174" spans="1:21" x14ac:dyDescent="0.35">
      <c r="A174" t="s">
        <v>2753</v>
      </c>
      <c r="B174" t="s">
        <v>716</v>
      </c>
      <c r="C174" t="s">
        <v>717</v>
      </c>
      <c r="D174" t="s">
        <v>1172</v>
      </c>
      <c r="E174">
        <v>2</v>
      </c>
      <c r="U174" t="s">
        <v>4669</v>
      </c>
    </row>
    <row r="175" spans="1:21" x14ac:dyDescent="0.35">
      <c r="A175" t="s">
        <v>2754</v>
      </c>
      <c r="B175" t="s">
        <v>719</v>
      </c>
      <c r="C175" t="s">
        <v>426</v>
      </c>
      <c r="D175" t="s">
        <v>1173</v>
      </c>
      <c r="E175">
        <v>1</v>
      </c>
      <c r="U175" t="s">
        <v>4670</v>
      </c>
    </row>
    <row r="176" spans="1:21" x14ac:dyDescent="0.35">
      <c r="A176" t="s">
        <v>2755</v>
      </c>
      <c r="B176" t="s">
        <v>721</v>
      </c>
      <c r="C176" t="s">
        <v>722</v>
      </c>
      <c r="D176" t="s">
        <v>1172</v>
      </c>
      <c r="E176">
        <v>2</v>
      </c>
      <c r="U176" t="s">
        <v>4671</v>
      </c>
    </row>
    <row r="177" spans="1:21" x14ac:dyDescent="0.35">
      <c r="A177" t="s">
        <v>2756</v>
      </c>
      <c r="B177" t="s">
        <v>724</v>
      </c>
      <c r="C177" t="s">
        <v>471</v>
      </c>
      <c r="D177" t="s">
        <v>1173</v>
      </c>
      <c r="E177">
        <v>1</v>
      </c>
      <c r="U177" t="s">
        <v>4463</v>
      </c>
    </row>
    <row r="178" spans="1:21" x14ac:dyDescent="0.35">
      <c r="A178" t="s">
        <v>2757</v>
      </c>
      <c r="B178" t="s">
        <v>454</v>
      </c>
      <c r="C178" t="s">
        <v>455</v>
      </c>
      <c r="D178" t="s">
        <v>1172</v>
      </c>
      <c r="E178">
        <v>2</v>
      </c>
      <c r="U178" t="s">
        <v>4464</v>
      </c>
    </row>
    <row r="179" spans="1:21" x14ac:dyDescent="0.35">
      <c r="A179" t="s">
        <v>2758</v>
      </c>
      <c r="B179" t="s">
        <v>450</v>
      </c>
      <c r="C179" t="s">
        <v>451</v>
      </c>
      <c r="D179" t="s">
        <v>1172</v>
      </c>
      <c r="E179">
        <v>2</v>
      </c>
      <c r="U179" t="s">
        <v>4460</v>
      </c>
    </row>
    <row r="180" spans="1:21" x14ac:dyDescent="0.35">
      <c r="A180" t="s">
        <v>2759</v>
      </c>
      <c r="B180" t="s">
        <v>1077</v>
      </c>
      <c r="C180" t="s">
        <v>1078</v>
      </c>
      <c r="D180" t="s">
        <v>1172</v>
      </c>
      <c r="E180">
        <v>2</v>
      </c>
      <c r="U180" t="s">
        <v>4461</v>
      </c>
    </row>
    <row r="181" spans="1:21" x14ac:dyDescent="0.35">
      <c r="A181" t="s">
        <v>2760</v>
      </c>
      <c r="B181" t="s">
        <v>429</v>
      </c>
      <c r="C181" t="s">
        <v>430</v>
      </c>
      <c r="D181" t="s">
        <v>1172</v>
      </c>
      <c r="E181">
        <v>2</v>
      </c>
      <c r="U181" t="s">
        <v>4462</v>
      </c>
    </row>
    <row r="182" spans="1:21" x14ac:dyDescent="0.35">
      <c r="A182" t="s">
        <v>2761</v>
      </c>
      <c r="B182" t="s">
        <v>1129</v>
      </c>
      <c r="C182" t="s">
        <v>1130</v>
      </c>
      <c r="D182" t="s">
        <v>1172</v>
      </c>
      <c r="E182">
        <v>2</v>
      </c>
      <c r="U182" t="s">
        <v>4672</v>
      </c>
    </row>
    <row r="183" spans="1:21" x14ac:dyDescent="0.35">
      <c r="A183" t="s">
        <v>2762</v>
      </c>
      <c r="B183" t="s">
        <v>827</v>
      </c>
      <c r="C183" t="s">
        <v>426</v>
      </c>
      <c r="D183" t="s">
        <v>1173</v>
      </c>
      <c r="E183">
        <v>1</v>
      </c>
      <c r="U183" t="s">
        <v>4673</v>
      </c>
    </row>
    <row r="184" spans="1:21" x14ac:dyDescent="0.35">
      <c r="A184" t="s">
        <v>2764</v>
      </c>
      <c r="B184" t="s">
        <v>835</v>
      </c>
      <c r="C184" t="s">
        <v>836</v>
      </c>
      <c r="D184" t="s">
        <v>1172</v>
      </c>
      <c r="E184">
        <v>2</v>
      </c>
      <c r="U184" t="s">
        <v>4674</v>
      </c>
    </row>
    <row r="185" spans="1:21" x14ac:dyDescent="0.35">
      <c r="A185" t="s">
        <v>2765</v>
      </c>
      <c r="B185" t="s">
        <v>838</v>
      </c>
      <c r="C185" t="s">
        <v>839</v>
      </c>
      <c r="D185" t="s">
        <v>1172</v>
      </c>
      <c r="E185">
        <v>2</v>
      </c>
      <c r="U185" t="s">
        <v>4675</v>
      </c>
    </row>
    <row r="186" spans="1:21" x14ac:dyDescent="0.35">
      <c r="A186" t="s">
        <v>2766</v>
      </c>
      <c r="B186" t="s">
        <v>623</v>
      </c>
      <c r="C186" t="s">
        <v>624</v>
      </c>
      <c r="D186" t="s">
        <v>1172</v>
      </c>
      <c r="E186">
        <v>2</v>
      </c>
      <c r="U186" t="s">
        <v>4676</v>
      </c>
    </row>
    <row r="187" spans="1:21" x14ac:dyDescent="0.35">
      <c r="A187" t="s">
        <v>2767</v>
      </c>
      <c r="B187" t="s">
        <v>1111</v>
      </c>
      <c r="C187" t="s">
        <v>1112</v>
      </c>
      <c r="D187" t="s">
        <v>1172</v>
      </c>
      <c r="E187">
        <v>2</v>
      </c>
      <c r="U187" t="s">
        <v>4677</v>
      </c>
    </row>
    <row r="188" spans="1:21" x14ac:dyDescent="0.35">
      <c r="A188" t="s">
        <v>2768</v>
      </c>
      <c r="B188" t="s">
        <v>841</v>
      </c>
      <c r="C188" t="s">
        <v>842</v>
      </c>
      <c r="D188" t="s">
        <v>1172</v>
      </c>
      <c r="E188">
        <v>2</v>
      </c>
      <c r="U188" t="s">
        <v>4678</v>
      </c>
    </row>
    <row r="189" spans="1:21" x14ac:dyDescent="0.35">
      <c r="A189" t="s">
        <v>2769</v>
      </c>
      <c r="B189" t="s">
        <v>844</v>
      </c>
      <c r="C189" t="s">
        <v>845</v>
      </c>
      <c r="D189" t="s">
        <v>1172</v>
      </c>
      <c r="E189">
        <v>2</v>
      </c>
      <c r="U189" t="s">
        <v>4679</v>
      </c>
    </row>
    <row r="190" spans="1:21" x14ac:dyDescent="0.35">
      <c r="A190" t="s">
        <v>2770</v>
      </c>
      <c r="B190" t="s">
        <v>1131</v>
      </c>
      <c r="C190" t="s">
        <v>1132</v>
      </c>
      <c r="D190" t="s">
        <v>1172</v>
      </c>
      <c r="E190">
        <v>2</v>
      </c>
      <c r="U190" t="s">
        <v>4680</v>
      </c>
    </row>
    <row r="191" spans="1:21" x14ac:dyDescent="0.35">
      <c r="A191" t="s">
        <v>2771</v>
      </c>
      <c r="B191" t="s">
        <v>1133</v>
      </c>
      <c r="C191" t="s">
        <v>426</v>
      </c>
      <c r="D191" t="s">
        <v>1173</v>
      </c>
      <c r="E191">
        <v>1</v>
      </c>
      <c r="U191" t="s">
        <v>4681</v>
      </c>
    </row>
    <row r="192" spans="1:21" x14ac:dyDescent="0.35">
      <c r="A192" t="s">
        <v>2773</v>
      </c>
      <c r="B192" t="s">
        <v>1134</v>
      </c>
      <c r="C192" t="s">
        <v>1135</v>
      </c>
      <c r="D192" t="s">
        <v>1172</v>
      </c>
      <c r="E192">
        <v>2</v>
      </c>
      <c r="U192" t="s">
        <v>4682</v>
      </c>
    </row>
    <row r="193" spans="1:21" x14ac:dyDescent="0.35">
      <c r="A193" t="s">
        <v>2775</v>
      </c>
      <c r="B193" t="s">
        <v>848</v>
      </c>
      <c r="C193" t="s">
        <v>849</v>
      </c>
      <c r="D193" t="s">
        <v>1172</v>
      </c>
      <c r="E193">
        <v>2</v>
      </c>
      <c r="U193" t="s">
        <v>4683</v>
      </c>
    </row>
    <row r="194" spans="1:21" x14ac:dyDescent="0.35">
      <c r="A194" t="s">
        <v>2776</v>
      </c>
      <c r="B194" t="s">
        <v>851</v>
      </c>
      <c r="C194" t="s">
        <v>852</v>
      </c>
      <c r="D194" t="s">
        <v>1172</v>
      </c>
      <c r="E194">
        <v>2</v>
      </c>
      <c r="U194" t="s">
        <v>4684</v>
      </c>
    </row>
    <row r="195" spans="1:21" x14ac:dyDescent="0.35">
      <c r="A195" t="s">
        <v>2777</v>
      </c>
      <c r="B195" t="s">
        <v>854</v>
      </c>
      <c r="C195" t="s">
        <v>855</v>
      </c>
      <c r="D195" t="s">
        <v>1172</v>
      </c>
      <c r="E195">
        <v>2</v>
      </c>
      <c r="U195" t="s">
        <v>4685</v>
      </c>
    </row>
    <row r="196" spans="1:21" x14ac:dyDescent="0.35">
      <c r="A196" t="s">
        <v>2778</v>
      </c>
      <c r="B196" t="s">
        <v>857</v>
      </c>
      <c r="C196" t="s">
        <v>858</v>
      </c>
      <c r="D196" t="s">
        <v>1172</v>
      </c>
      <c r="E196">
        <v>2</v>
      </c>
      <c r="U196" t="s">
        <v>4686</v>
      </c>
    </row>
    <row r="197" spans="1:21" x14ac:dyDescent="0.35">
      <c r="A197" t="s">
        <v>2779</v>
      </c>
      <c r="B197" t="s">
        <v>1136</v>
      </c>
      <c r="C197" t="s">
        <v>1137</v>
      </c>
      <c r="D197" t="s">
        <v>1172</v>
      </c>
      <c r="E197">
        <v>2</v>
      </c>
      <c r="U197" t="s">
        <v>4687</v>
      </c>
    </row>
    <row r="198" spans="1:21" x14ac:dyDescent="0.35">
      <c r="A198" t="s">
        <v>2780</v>
      </c>
      <c r="B198" t="s">
        <v>1138</v>
      </c>
      <c r="C198" t="s">
        <v>1139</v>
      </c>
      <c r="D198" t="s">
        <v>1172</v>
      </c>
      <c r="E198">
        <v>2</v>
      </c>
      <c r="U198" t="s">
        <v>4688</v>
      </c>
    </row>
    <row r="199" spans="1:21" x14ac:dyDescent="0.35">
      <c r="A199" t="s">
        <v>2781</v>
      </c>
      <c r="B199" t="s">
        <v>1140</v>
      </c>
      <c r="C199" t="s">
        <v>1141</v>
      </c>
      <c r="D199" t="s">
        <v>1172</v>
      </c>
      <c r="E199">
        <v>2</v>
      </c>
      <c r="U199" t="s">
        <v>4689</v>
      </c>
    </row>
    <row r="200" spans="1:21" x14ac:dyDescent="0.35">
      <c r="A200" t="s">
        <v>2782</v>
      </c>
      <c r="B200" t="s">
        <v>777</v>
      </c>
      <c r="C200" t="s">
        <v>426</v>
      </c>
      <c r="D200" t="s">
        <v>1173</v>
      </c>
      <c r="E200">
        <v>1</v>
      </c>
      <c r="U200" t="s">
        <v>4690</v>
      </c>
    </row>
    <row r="201" spans="1:21" x14ac:dyDescent="0.35">
      <c r="A201" t="s">
        <v>2783</v>
      </c>
      <c r="B201" t="s">
        <v>1142</v>
      </c>
      <c r="C201" t="s">
        <v>1143</v>
      </c>
      <c r="D201" t="s">
        <v>1172</v>
      </c>
      <c r="E201">
        <v>2</v>
      </c>
      <c r="U201" t="s">
        <v>4691</v>
      </c>
    </row>
    <row r="202" spans="1:21" x14ac:dyDescent="0.35">
      <c r="A202" t="s">
        <v>2785</v>
      </c>
      <c r="B202" t="s">
        <v>774</v>
      </c>
      <c r="C202" t="s">
        <v>775</v>
      </c>
      <c r="D202" t="s">
        <v>1172</v>
      </c>
      <c r="E202">
        <v>2</v>
      </c>
      <c r="U202" t="s">
        <v>4692</v>
      </c>
    </row>
    <row r="203" spans="1:21" x14ac:dyDescent="0.35">
      <c r="A203" t="s">
        <v>2786</v>
      </c>
      <c r="B203" t="s">
        <v>863</v>
      </c>
      <c r="C203" t="s">
        <v>864</v>
      </c>
      <c r="D203" t="s">
        <v>1172</v>
      </c>
      <c r="E203">
        <v>2</v>
      </c>
      <c r="U203" t="s">
        <v>4693</v>
      </c>
    </row>
    <row r="204" spans="1:21" x14ac:dyDescent="0.35">
      <c r="A204" t="s">
        <v>2787</v>
      </c>
      <c r="B204" t="s">
        <v>866</v>
      </c>
      <c r="C204" t="s">
        <v>867</v>
      </c>
      <c r="D204" t="s">
        <v>1172</v>
      </c>
      <c r="E204">
        <v>2</v>
      </c>
      <c r="U204" t="s">
        <v>4694</v>
      </c>
    </row>
    <row r="205" spans="1:21" x14ac:dyDescent="0.35">
      <c r="A205" t="s">
        <v>2788</v>
      </c>
      <c r="B205" t="s">
        <v>466</v>
      </c>
      <c r="C205" t="s">
        <v>467</v>
      </c>
      <c r="D205" t="s">
        <v>1172</v>
      </c>
      <c r="E205">
        <v>2</v>
      </c>
      <c r="U205" t="s">
        <v>4695</v>
      </c>
    </row>
    <row r="206" spans="1:21" x14ac:dyDescent="0.35">
      <c r="A206" t="s">
        <v>2789</v>
      </c>
      <c r="B206" t="s">
        <v>870</v>
      </c>
      <c r="C206" t="s">
        <v>871</v>
      </c>
      <c r="D206" t="s">
        <v>1172</v>
      </c>
      <c r="E206">
        <v>2</v>
      </c>
      <c r="U206" t="s">
        <v>4696</v>
      </c>
    </row>
    <row r="207" spans="1:21" x14ac:dyDescent="0.35">
      <c r="A207" t="s">
        <v>2791</v>
      </c>
      <c r="B207" t="s">
        <v>726</v>
      </c>
      <c r="C207" t="s">
        <v>727</v>
      </c>
      <c r="D207" t="s">
        <v>1172</v>
      </c>
      <c r="E207">
        <v>2</v>
      </c>
      <c r="U207" t="s">
        <v>4697</v>
      </c>
    </row>
    <row r="208" spans="1:21" x14ac:dyDescent="0.35">
      <c r="A208" t="s">
        <v>2792</v>
      </c>
      <c r="B208" t="s">
        <v>874</v>
      </c>
      <c r="C208" t="s">
        <v>875</v>
      </c>
      <c r="D208" t="s">
        <v>1172</v>
      </c>
      <c r="E208">
        <v>2</v>
      </c>
      <c r="U208" t="s">
        <v>4698</v>
      </c>
    </row>
    <row r="209" spans="1:21" x14ac:dyDescent="0.35">
      <c r="A209" t="s">
        <v>2793</v>
      </c>
      <c r="B209" t="s">
        <v>877</v>
      </c>
      <c r="C209" t="s">
        <v>878</v>
      </c>
      <c r="D209" t="s">
        <v>1172</v>
      </c>
      <c r="E209">
        <v>2</v>
      </c>
      <c r="U209" t="s">
        <v>4699</v>
      </c>
    </row>
    <row r="210" spans="1:21" x14ac:dyDescent="0.35">
      <c r="A210" t="s">
        <v>2794</v>
      </c>
      <c r="B210" t="s">
        <v>880</v>
      </c>
      <c r="C210" t="s">
        <v>881</v>
      </c>
      <c r="D210" t="s">
        <v>1172</v>
      </c>
      <c r="E210">
        <v>2</v>
      </c>
      <c r="U210" t="s">
        <v>4700</v>
      </c>
    </row>
    <row r="211" spans="1:21" x14ac:dyDescent="0.35">
      <c r="A211" t="s">
        <v>2795</v>
      </c>
      <c r="B211" t="s">
        <v>883</v>
      </c>
      <c r="C211" t="s">
        <v>884</v>
      </c>
      <c r="D211" t="s">
        <v>1172</v>
      </c>
      <c r="E211">
        <v>2</v>
      </c>
      <c r="U211" t="s">
        <v>4701</v>
      </c>
    </row>
    <row r="212" spans="1:21" x14ac:dyDescent="0.35">
      <c r="A212" t="s">
        <v>2796</v>
      </c>
      <c r="B212" t="s">
        <v>886</v>
      </c>
      <c r="C212" t="s">
        <v>887</v>
      </c>
      <c r="D212" t="s">
        <v>1172</v>
      </c>
      <c r="E212">
        <v>2</v>
      </c>
      <c r="U212" t="s">
        <v>4702</v>
      </c>
    </row>
    <row r="213" spans="1:21" x14ac:dyDescent="0.35">
      <c r="A213" t="s">
        <v>2797</v>
      </c>
      <c r="B213" t="s">
        <v>889</v>
      </c>
      <c r="C213" t="s">
        <v>890</v>
      </c>
      <c r="D213" t="s">
        <v>1172</v>
      </c>
      <c r="E213">
        <v>2</v>
      </c>
      <c r="U213" t="s">
        <v>4703</v>
      </c>
    </row>
    <row r="214" spans="1:21" x14ac:dyDescent="0.35">
      <c r="A214" t="s">
        <v>2798</v>
      </c>
      <c r="B214" t="s">
        <v>892</v>
      </c>
      <c r="C214" t="s">
        <v>893</v>
      </c>
      <c r="D214" t="s">
        <v>1172</v>
      </c>
      <c r="E214">
        <v>2</v>
      </c>
      <c r="U214" t="s">
        <v>4704</v>
      </c>
    </row>
    <row r="215" spans="1:21" x14ac:dyDescent="0.35">
      <c r="A215" t="s">
        <v>2799</v>
      </c>
      <c r="B215" t="s">
        <v>895</v>
      </c>
      <c r="C215" t="s">
        <v>896</v>
      </c>
      <c r="D215" t="s">
        <v>1172</v>
      </c>
      <c r="E215">
        <v>2</v>
      </c>
      <c r="U215" t="s">
        <v>4705</v>
      </c>
    </row>
    <row r="216" spans="1:21" x14ac:dyDescent="0.35">
      <c r="A216" t="s">
        <v>2800</v>
      </c>
      <c r="B216" t="s">
        <v>898</v>
      </c>
      <c r="C216" t="s">
        <v>899</v>
      </c>
      <c r="D216" t="s">
        <v>1172</v>
      </c>
      <c r="E216">
        <v>2</v>
      </c>
      <c r="U216" t="s">
        <v>4706</v>
      </c>
    </row>
    <row r="217" spans="1:21" x14ac:dyDescent="0.35">
      <c r="A217" t="s">
        <v>2801</v>
      </c>
      <c r="B217" t="s">
        <v>901</v>
      </c>
      <c r="C217" t="s">
        <v>902</v>
      </c>
      <c r="D217" t="s">
        <v>1172</v>
      </c>
      <c r="E217">
        <v>2</v>
      </c>
      <c r="U217" t="s">
        <v>4707</v>
      </c>
    </row>
    <row r="218" spans="1:21" x14ac:dyDescent="0.35">
      <c r="A218" t="s">
        <v>2802</v>
      </c>
      <c r="B218" t="s">
        <v>904</v>
      </c>
      <c r="C218" t="s">
        <v>905</v>
      </c>
      <c r="D218" t="s">
        <v>1172</v>
      </c>
      <c r="E218">
        <v>2</v>
      </c>
      <c r="U218" t="s">
        <v>4708</v>
      </c>
    </row>
    <row r="219" spans="1:21" x14ac:dyDescent="0.35">
      <c r="A219" t="s">
        <v>2803</v>
      </c>
      <c r="B219" t="s">
        <v>1144</v>
      </c>
      <c r="C219" t="s">
        <v>1145</v>
      </c>
      <c r="D219" t="s">
        <v>1172</v>
      </c>
      <c r="E219">
        <v>2</v>
      </c>
      <c r="U219" t="s">
        <v>4709</v>
      </c>
    </row>
    <row r="220" spans="1:21" x14ac:dyDescent="0.35">
      <c r="A220" t="s">
        <v>2804</v>
      </c>
      <c r="B220" t="s">
        <v>1146</v>
      </c>
      <c r="C220" t="s">
        <v>1147</v>
      </c>
      <c r="D220" t="s">
        <v>1172</v>
      </c>
      <c r="E220">
        <v>2</v>
      </c>
      <c r="U220" t="s">
        <v>4710</v>
      </c>
    </row>
    <row r="221" spans="1:21" x14ac:dyDescent="0.35">
      <c r="A221" t="s">
        <v>2805</v>
      </c>
      <c r="B221" t="s">
        <v>1148</v>
      </c>
      <c r="C221" t="s">
        <v>1149</v>
      </c>
      <c r="D221" t="s">
        <v>1172</v>
      </c>
      <c r="E221">
        <v>2</v>
      </c>
      <c r="U221" t="s">
        <v>4711</v>
      </c>
    </row>
    <row r="222" spans="1:21" x14ac:dyDescent="0.35">
      <c r="A222" t="s">
        <v>2806</v>
      </c>
      <c r="B222" t="s">
        <v>1150</v>
      </c>
      <c r="C222" t="s">
        <v>1151</v>
      </c>
      <c r="D222" t="s">
        <v>1172</v>
      </c>
      <c r="E222">
        <v>2</v>
      </c>
      <c r="U222" t="s">
        <v>4712</v>
      </c>
    </row>
    <row r="223" spans="1:21" x14ac:dyDescent="0.35">
      <c r="A223" t="s">
        <v>2808</v>
      </c>
      <c r="B223" t="s">
        <v>1152</v>
      </c>
      <c r="C223" t="s">
        <v>1153</v>
      </c>
      <c r="D223" t="s">
        <v>1172</v>
      </c>
      <c r="E223">
        <v>2</v>
      </c>
      <c r="U223" t="s">
        <v>4713</v>
      </c>
    </row>
    <row r="224" spans="1:21" x14ac:dyDescent="0.35">
      <c r="A224" t="s">
        <v>2810</v>
      </c>
      <c r="B224" t="s">
        <v>908</v>
      </c>
      <c r="C224" t="s">
        <v>909</v>
      </c>
      <c r="D224" t="s">
        <v>1172</v>
      </c>
      <c r="E224">
        <v>2</v>
      </c>
      <c r="U224" t="s">
        <v>4714</v>
      </c>
    </row>
    <row r="225" spans="1:21" x14ac:dyDescent="0.35">
      <c r="A225" t="s">
        <v>2811</v>
      </c>
      <c r="B225" t="s">
        <v>650</v>
      </c>
      <c r="C225" t="s">
        <v>651</v>
      </c>
      <c r="D225" t="s">
        <v>1172</v>
      </c>
      <c r="E225">
        <v>2</v>
      </c>
      <c r="U225" t="s">
        <v>4715</v>
      </c>
    </row>
    <row r="226" spans="1:21" x14ac:dyDescent="0.35">
      <c r="A226" t="s">
        <v>2812</v>
      </c>
      <c r="B226" t="s">
        <v>912</v>
      </c>
      <c r="C226" t="s">
        <v>913</v>
      </c>
      <c r="D226" t="s">
        <v>1172</v>
      </c>
      <c r="E226">
        <v>2</v>
      </c>
      <c r="U226" t="s">
        <v>4716</v>
      </c>
    </row>
    <row r="227" spans="1:21" x14ac:dyDescent="0.35">
      <c r="A227" t="s">
        <v>2813</v>
      </c>
      <c r="B227" t="s">
        <v>653</v>
      </c>
      <c r="C227" t="s">
        <v>654</v>
      </c>
      <c r="D227" t="s">
        <v>1172</v>
      </c>
      <c r="E227">
        <v>2</v>
      </c>
      <c r="U227" t="s">
        <v>4717</v>
      </c>
    </row>
    <row r="228" spans="1:21" x14ac:dyDescent="0.35">
      <c r="A228" t="s">
        <v>2814</v>
      </c>
      <c r="B228" t="s">
        <v>656</v>
      </c>
      <c r="C228" t="s">
        <v>657</v>
      </c>
      <c r="D228" t="s">
        <v>1172</v>
      </c>
      <c r="E228">
        <v>2</v>
      </c>
      <c r="U228" t="s">
        <v>4718</v>
      </c>
    </row>
    <row r="229" spans="1:21" x14ac:dyDescent="0.35">
      <c r="A229" t="s">
        <v>2815</v>
      </c>
      <c r="B229" t="s">
        <v>917</v>
      </c>
      <c r="C229" t="s">
        <v>4298</v>
      </c>
      <c r="D229" t="s">
        <v>1172</v>
      </c>
      <c r="E229">
        <v>2</v>
      </c>
      <c r="U229" t="s">
        <v>4719</v>
      </c>
    </row>
    <row r="230" spans="1:21" x14ac:dyDescent="0.35">
      <c r="A230" t="s">
        <v>2816</v>
      </c>
      <c r="B230" t="s">
        <v>650</v>
      </c>
      <c r="C230" t="s">
        <v>651</v>
      </c>
      <c r="D230" t="s">
        <v>1172</v>
      </c>
      <c r="E230">
        <v>2</v>
      </c>
      <c r="U230" t="s">
        <v>4720</v>
      </c>
    </row>
    <row r="231" spans="1:21" x14ac:dyDescent="0.35">
      <c r="A231" t="s">
        <v>2817</v>
      </c>
      <c r="B231" t="s">
        <v>912</v>
      </c>
      <c r="C231" t="s">
        <v>913</v>
      </c>
      <c r="D231" t="s">
        <v>1172</v>
      </c>
      <c r="E231">
        <v>2</v>
      </c>
      <c r="U231" t="s">
        <v>4721</v>
      </c>
    </row>
    <row r="232" spans="1:21" x14ac:dyDescent="0.35">
      <c r="A232" t="s">
        <v>2818</v>
      </c>
      <c r="B232" t="s">
        <v>653</v>
      </c>
      <c r="C232" t="s">
        <v>654</v>
      </c>
      <c r="D232" t="s">
        <v>1172</v>
      </c>
      <c r="E232">
        <v>2</v>
      </c>
      <c r="U232" t="s">
        <v>4722</v>
      </c>
    </row>
    <row r="233" spans="1:21" x14ac:dyDescent="0.35">
      <c r="A233" t="s">
        <v>2819</v>
      </c>
      <c r="B233" t="s">
        <v>656</v>
      </c>
      <c r="C233" t="s">
        <v>657</v>
      </c>
      <c r="D233" t="s">
        <v>1172</v>
      </c>
      <c r="E233">
        <v>2</v>
      </c>
      <c r="U233" t="s">
        <v>4723</v>
      </c>
    </row>
    <row r="234" spans="1:21" x14ac:dyDescent="0.35">
      <c r="A234" t="s">
        <v>2820</v>
      </c>
      <c r="B234" t="s">
        <v>923</v>
      </c>
      <c r="C234" t="s">
        <v>4299</v>
      </c>
      <c r="D234" t="s">
        <v>1172</v>
      </c>
      <c r="E234">
        <v>2</v>
      </c>
      <c r="U234" t="s">
        <v>4724</v>
      </c>
    </row>
    <row r="235" spans="1:21" x14ac:dyDescent="0.35">
      <c r="A235" t="s">
        <v>2821</v>
      </c>
      <c r="B235" t="s">
        <v>925</v>
      </c>
      <c r="C235" t="s">
        <v>926</v>
      </c>
      <c r="D235" t="s">
        <v>1172</v>
      </c>
      <c r="E235">
        <v>2</v>
      </c>
      <c r="U235" t="s">
        <v>4725</v>
      </c>
    </row>
    <row r="236" spans="1:21" x14ac:dyDescent="0.35">
      <c r="A236" t="s">
        <v>2822</v>
      </c>
      <c r="B236" t="s">
        <v>928</v>
      </c>
      <c r="C236" t="s">
        <v>929</v>
      </c>
      <c r="D236" t="s">
        <v>1172</v>
      </c>
      <c r="E236">
        <v>2</v>
      </c>
      <c r="U236" t="s">
        <v>4726</v>
      </c>
    </row>
    <row r="237" spans="1:21" x14ac:dyDescent="0.35">
      <c r="A237" t="s">
        <v>2823</v>
      </c>
      <c r="B237" t="s">
        <v>928</v>
      </c>
      <c r="C237" t="s">
        <v>929</v>
      </c>
      <c r="D237" t="s">
        <v>1172</v>
      </c>
      <c r="E237">
        <v>2</v>
      </c>
      <c r="U237" t="s">
        <v>4727</v>
      </c>
    </row>
    <row r="238" spans="1:21" x14ac:dyDescent="0.35">
      <c r="A238" t="s">
        <v>2824</v>
      </c>
      <c r="B238" t="s">
        <v>932</v>
      </c>
      <c r="C238" t="s">
        <v>933</v>
      </c>
      <c r="D238" t="s">
        <v>1172</v>
      </c>
      <c r="E238">
        <v>2</v>
      </c>
      <c r="U238" t="s">
        <v>4728</v>
      </c>
    </row>
    <row r="239" spans="1:21" x14ac:dyDescent="0.35">
      <c r="A239" t="s">
        <v>2825</v>
      </c>
      <c r="B239" t="s">
        <v>932</v>
      </c>
      <c r="C239" t="s">
        <v>933</v>
      </c>
      <c r="D239" t="s">
        <v>1172</v>
      </c>
      <c r="E239">
        <v>2</v>
      </c>
      <c r="U239" t="s">
        <v>4729</v>
      </c>
    </row>
    <row r="240" spans="1:21" x14ac:dyDescent="0.35">
      <c r="A240" t="s">
        <v>2827</v>
      </c>
      <c r="B240" t="s">
        <v>608</v>
      </c>
      <c r="C240" t="s">
        <v>4300</v>
      </c>
      <c r="D240" t="s">
        <v>1172</v>
      </c>
      <c r="E240">
        <v>2</v>
      </c>
      <c r="U240" t="s">
        <v>4730</v>
      </c>
    </row>
    <row r="241" spans="1:21" x14ac:dyDescent="0.35">
      <c r="A241" t="s">
        <v>2829</v>
      </c>
      <c r="B241" t="s">
        <v>938</v>
      </c>
      <c r="C241" t="s">
        <v>426</v>
      </c>
      <c r="D241" t="s">
        <v>1173</v>
      </c>
      <c r="E241">
        <v>1</v>
      </c>
      <c r="U241" t="s">
        <v>4731</v>
      </c>
    </row>
    <row r="242" spans="1:21" x14ac:dyDescent="0.35">
      <c r="A242" t="s">
        <v>2830</v>
      </c>
      <c r="B242" t="s">
        <v>940</v>
      </c>
      <c r="C242" t="s">
        <v>426</v>
      </c>
      <c r="D242" t="s">
        <v>1173</v>
      </c>
      <c r="E242">
        <v>1</v>
      </c>
      <c r="U242" t="s">
        <v>4732</v>
      </c>
    </row>
    <row r="243" spans="1:21" x14ac:dyDescent="0.35">
      <c r="A243" t="s">
        <v>2831</v>
      </c>
      <c r="B243" t="s">
        <v>942</v>
      </c>
      <c r="C243" t="s">
        <v>471</v>
      </c>
      <c r="D243" t="s">
        <v>1173</v>
      </c>
      <c r="E243">
        <v>1</v>
      </c>
      <c r="U243" t="s">
        <v>4733</v>
      </c>
    </row>
    <row r="244" spans="1:21" x14ac:dyDescent="0.35">
      <c r="A244" t="s">
        <v>2832</v>
      </c>
      <c r="B244" t="s">
        <v>944</v>
      </c>
      <c r="C244" t="s">
        <v>471</v>
      </c>
      <c r="D244" t="s">
        <v>1173</v>
      </c>
      <c r="E244">
        <v>1</v>
      </c>
      <c r="U244" t="s">
        <v>4734</v>
      </c>
    </row>
    <row r="245" spans="1:21" x14ac:dyDescent="0.35">
      <c r="A245" t="s">
        <v>2834</v>
      </c>
      <c r="B245" t="s">
        <v>946</v>
      </c>
      <c r="C245" t="s">
        <v>426</v>
      </c>
      <c r="D245" t="s">
        <v>1173</v>
      </c>
      <c r="E245">
        <v>1</v>
      </c>
      <c r="U245" t="s">
        <v>4735</v>
      </c>
    </row>
    <row r="246" spans="1:21" x14ac:dyDescent="0.35">
      <c r="A246" t="s">
        <v>2835</v>
      </c>
      <c r="B246" t="s">
        <v>948</v>
      </c>
      <c r="C246" t="s">
        <v>426</v>
      </c>
      <c r="D246" t="s">
        <v>1173</v>
      </c>
      <c r="E246">
        <v>1</v>
      </c>
      <c r="U246" t="s">
        <v>4736</v>
      </c>
    </row>
    <row r="247" spans="1:21" x14ac:dyDescent="0.35">
      <c r="A247" t="s">
        <v>2836</v>
      </c>
      <c r="B247" t="s">
        <v>948</v>
      </c>
      <c r="C247" t="s">
        <v>426</v>
      </c>
      <c r="D247" t="s">
        <v>1173</v>
      </c>
      <c r="E247">
        <v>1</v>
      </c>
      <c r="U247" t="s">
        <v>4737</v>
      </c>
    </row>
    <row r="248" spans="1:21" x14ac:dyDescent="0.35">
      <c r="A248" t="s">
        <v>2837</v>
      </c>
      <c r="B248" t="s">
        <v>948</v>
      </c>
      <c r="C248" t="s">
        <v>426</v>
      </c>
      <c r="D248" t="s">
        <v>1173</v>
      </c>
      <c r="E248">
        <v>1</v>
      </c>
      <c r="U248" t="s">
        <v>4738</v>
      </c>
    </row>
    <row r="249" spans="1:21" x14ac:dyDescent="0.35">
      <c r="A249" t="s">
        <v>2838</v>
      </c>
      <c r="B249" t="s">
        <v>952</v>
      </c>
      <c r="C249" t="s">
        <v>426</v>
      </c>
      <c r="D249" t="s">
        <v>1173</v>
      </c>
      <c r="E249">
        <v>1</v>
      </c>
      <c r="U249" t="s">
        <v>4739</v>
      </c>
    </row>
    <row r="250" spans="1:21" x14ac:dyDescent="0.35">
      <c r="A250" t="s">
        <v>2839</v>
      </c>
      <c r="B250" t="s">
        <v>954</v>
      </c>
      <c r="C250" t="s">
        <v>426</v>
      </c>
      <c r="D250" t="s">
        <v>1173</v>
      </c>
      <c r="E250">
        <v>1</v>
      </c>
      <c r="U250" t="s">
        <v>4740</v>
      </c>
    </row>
    <row r="251" spans="1:21" x14ac:dyDescent="0.35">
      <c r="A251" t="s">
        <v>2841</v>
      </c>
      <c r="B251" t="s">
        <v>957</v>
      </c>
      <c r="C251" t="s">
        <v>958</v>
      </c>
      <c r="D251" t="s">
        <v>1172</v>
      </c>
      <c r="E251">
        <v>2</v>
      </c>
      <c r="U251" t="s">
        <v>4741</v>
      </c>
    </row>
    <row r="252" spans="1:21" x14ac:dyDescent="0.35">
      <c r="A252" t="s">
        <v>2842</v>
      </c>
      <c r="B252" t="s">
        <v>960</v>
      </c>
      <c r="C252" t="s">
        <v>961</v>
      </c>
      <c r="D252" t="s">
        <v>1172</v>
      </c>
      <c r="E252">
        <v>2</v>
      </c>
      <c r="U252" t="s">
        <v>4742</v>
      </c>
    </row>
    <row r="253" spans="1:21" x14ac:dyDescent="0.35">
      <c r="A253" t="s">
        <v>2843</v>
      </c>
      <c r="B253" t="s">
        <v>963</v>
      </c>
      <c r="C253" t="s">
        <v>961</v>
      </c>
      <c r="D253" t="s">
        <v>1172</v>
      </c>
      <c r="E253">
        <v>2</v>
      </c>
      <c r="U253" t="s">
        <v>4743</v>
      </c>
    </row>
    <row r="254" spans="1:21" x14ac:dyDescent="0.35">
      <c r="A254" t="s">
        <v>2844</v>
      </c>
      <c r="B254" t="s">
        <v>965</v>
      </c>
      <c r="C254" t="s">
        <v>966</v>
      </c>
      <c r="D254" t="s">
        <v>1172</v>
      </c>
      <c r="E254">
        <v>2</v>
      </c>
      <c r="U254" t="s">
        <v>4744</v>
      </c>
    </row>
    <row r="255" spans="1:21" x14ac:dyDescent="0.35">
      <c r="A255" t="s">
        <v>2845</v>
      </c>
      <c r="B255" t="s">
        <v>968</v>
      </c>
      <c r="C255" t="s">
        <v>969</v>
      </c>
      <c r="D255" t="s">
        <v>1172</v>
      </c>
      <c r="E255">
        <v>2</v>
      </c>
      <c r="U255" t="s">
        <v>4745</v>
      </c>
    </row>
    <row r="256" spans="1:21" x14ac:dyDescent="0.35">
      <c r="A256" t="s">
        <v>2846</v>
      </c>
      <c r="B256" t="s">
        <v>971</v>
      </c>
      <c r="C256" t="s">
        <v>972</v>
      </c>
      <c r="D256" t="s">
        <v>1172</v>
      </c>
      <c r="E256">
        <v>2</v>
      </c>
      <c r="U256" t="s">
        <v>4746</v>
      </c>
    </row>
    <row r="257" spans="1:21" x14ac:dyDescent="0.35">
      <c r="A257" t="s">
        <v>2847</v>
      </c>
      <c r="B257" t="s">
        <v>974</v>
      </c>
      <c r="C257" t="s">
        <v>975</v>
      </c>
      <c r="D257" t="s">
        <v>1172</v>
      </c>
      <c r="E257">
        <v>2</v>
      </c>
      <c r="U257" t="s">
        <v>4747</v>
      </c>
    </row>
    <row r="258" spans="1:21" x14ac:dyDescent="0.35">
      <c r="A258" t="s">
        <v>2848</v>
      </c>
      <c r="B258" t="s">
        <v>977</v>
      </c>
      <c r="C258" t="s">
        <v>978</v>
      </c>
      <c r="D258" t="s">
        <v>1172</v>
      </c>
      <c r="E258">
        <v>2</v>
      </c>
      <c r="U258" t="s">
        <v>4748</v>
      </c>
    </row>
    <row r="259" spans="1:21" x14ac:dyDescent="0.35">
      <c r="A259" t="s">
        <v>2849</v>
      </c>
      <c r="B259" t="s">
        <v>980</v>
      </c>
      <c r="C259" t="s">
        <v>981</v>
      </c>
      <c r="D259" t="s">
        <v>1172</v>
      </c>
      <c r="E259">
        <v>2</v>
      </c>
      <c r="U259" t="s">
        <v>4749</v>
      </c>
    </row>
    <row r="260" spans="1:21" x14ac:dyDescent="0.35">
      <c r="A260" t="s">
        <v>2850</v>
      </c>
      <c r="B260" t="s">
        <v>980</v>
      </c>
      <c r="C260" t="s">
        <v>981</v>
      </c>
      <c r="D260" t="s">
        <v>1172</v>
      </c>
      <c r="E260">
        <v>2</v>
      </c>
      <c r="U260" t="s">
        <v>4750</v>
      </c>
    </row>
    <row r="261" spans="1:21" x14ac:dyDescent="0.35">
      <c r="A261" t="s">
        <v>2852</v>
      </c>
      <c r="B261" t="s">
        <v>437</v>
      </c>
      <c r="C261" t="s">
        <v>438</v>
      </c>
      <c r="D261" t="s">
        <v>1172</v>
      </c>
      <c r="E261">
        <v>2</v>
      </c>
      <c r="U261" t="s">
        <v>4751</v>
      </c>
    </row>
    <row r="262" spans="1:21" x14ac:dyDescent="0.35">
      <c r="A262" t="s">
        <v>2853</v>
      </c>
      <c r="B262" t="s">
        <v>439</v>
      </c>
      <c r="C262" t="s">
        <v>440</v>
      </c>
      <c r="D262" t="s">
        <v>1172</v>
      </c>
      <c r="E262">
        <v>2</v>
      </c>
      <c r="U262" t="s">
        <v>4752</v>
      </c>
    </row>
    <row r="263" spans="1:21" x14ac:dyDescent="0.35">
      <c r="A263" t="s">
        <v>2854</v>
      </c>
      <c r="B263" t="s">
        <v>1104</v>
      </c>
      <c r="C263" t="s">
        <v>1105</v>
      </c>
      <c r="D263" t="s">
        <v>1172</v>
      </c>
      <c r="E263">
        <v>2</v>
      </c>
      <c r="U263" t="s">
        <v>4753</v>
      </c>
    </row>
    <row r="264" spans="1:21" x14ac:dyDescent="0.35">
      <c r="A264" t="s">
        <v>2856</v>
      </c>
      <c r="B264" t="s">
        <v>1154</v>
      </c>
      <c r="C264" t="s">
        <v>1155</v>
      </c>
      <c r="D264" t="s">
        <v>1172</v>
      </c>
      <c r="E264">
        <v>2</v>
      </c>
      <c r="U264" t="s">
        <v>4754</v>
      </c>
    </row>
    <row r="265" spans="1:21" x14ac:dyDescent="0.35">
      <c r="A265" t="s">
        <v>2857</v>
      </c>
      <c r="B265" t="s">
        <v>422</v>
      </c>
      <c r="C265" t="s">
        <v>422</v>
      </c>
      <c r="D265" t="s">
        <v>1173</v>
      </c>
      <c r="E265">
        <v>1</v>
      </c>
      <c r="U265" t="s">
        <v>4755</v>
      </c>
    </row>
    <row r="266" spans="1:21" x14ac:dyDescent="0.35">
      <c r="A266" t="s">
        <v>2858</v>
      </c>
      <c r="B266" t="s">
        <v>1092</v>
      </c>
      <c r="C266" t="s">
        <v>1093</v>
      </c>
      <c r="D266" t="s">
        <v>1172</v>
      </c>
      <c r="E266">
        <v>2</v>
      </c>
      <c r="U266" t="s">
        <v>4756</v>
      </c>
    </row>
    <row r="267" spans="1:21" x14ac:dyDescent="0.35">
      <c r="A267" t="s">
        <v>2860</v>
      </c>
      <c r="B267" t="s">
        <v>1156</v>
      </c>
      <c r="C267" t="s">
        <v>1157</v>
      </c>
      <c r="D267" t="s">
        <v>1172</v>
      </c>
      <c r="E267">
        <v>2</v>
      </c>
      <c r="U267" t="s">
        <v>4757</v>
      </c>
    </row>
    <row r="268" spans="1:21" x14ac:dyDescent="0.35">
      <c r="A268" t="s">
        <v>2861</v>
      </c>
      <c r="B268" t="s">
        <v>1158</v>
      </c>
      <c r="C268" t="s">
        <v>1159</v>
      </c>
      <c r="D268" t="s">
        <v>1172</v>
      </c>
      <c r="E268">
        <v>2</v>
      </c>
      <c r="U268" t="s">
        <v>4758</v>
      </c>
    </row>
    <row r="269" spans="1:21" x14ac:dyDescent="0.35">
      <c r="A269" t="s">
        <v>2862</v>
      </c>
      <c r="B269" t="s">
        <v>1160</v>
      </c>
      <c r="C269" t="s">
        <v>1161</v>
      </c>
      <c r="D269" t="s">
        <v>1172</v>
      </c>
      <c r="E269">
        <v>2</v>
      </c>
      <c r="U269" t="s">
        <v>4759</v>
      </c>
    </row>
    <row r="270" spans="1:21" x14ac:dyDescent="0.35">
      <c r="A270" t="s">
        <v>2863</v>
      </c>
      <c r="B270" t="s">
        <v>1162</v>
      </c>
      <c r="C270" t="s">
        <v>1163</v>
      </c>
      <c r="D270" t="s">
        <v>1172</v>
      </c>
      <c r="E270">
        <v>2</v>
      </c>
      <c r="U270" t="s">
        <v>4760</v>
      </c>
    </row>
    <row r="271" spans="1:21" x14ac:dyDescent="0.35">
      <c r="A271" t="s">
        <v>2864</v>
      </c>
      <c r="B271" t="s">
        <v>1164</v>
      </c>
      <c r="C271" t="s">
        <v>1165</v>
      </c>
      <c r="D271" t="s">
        <v>1172</v>
      </c>
      <c r="E271">
        <v>2</v>
      </c>
      <c r="U271" t="s">
        <v>4761</v>
      </c>
    </row>
    <row r="272" spans="1:21" x14ac:dyDescent="0.35">
      <c r="A272" t="s">
        <v>2867</v>
      </c>
      <c r="B272" t="s">
        <v>1166</v>
      </c>
      <c r="C272" t="s">
        <v>1167</v>
      </c>
      <c r="D272" t="s">
        <v>1172</v>
      </c>
      <c r="E272">
        <v>2</v>
      </c>
      <c r="U272" t="s">
        <v>4762</v>
      </c>
    </row>
    <row r="273" spans="1:21" x14ac:dyDescent="0.35">
      <c r="A273" t="s">
        <v>2868</v>
      </c>
      <c r="B273" t="s">
        <v>1134</v>
      </c>
      <c r="C273" t="s">
        <v>1135</v>
      </c>
      <c r="D273" t="s">
        <v>1172</v>
      </c>
      <c r="E273">
        <v>2</v>
      </c>
      <c r="U273" t="s">
        <v>4763</v>
      </c>
    </row>
    <row r="274" spans="1:21" x14ac:dyDescent="0.35">
      <c r="A274" t="s">
        <v>2869</v>
      </c>
      <c r="B274" t="s">
        <v>1168</v>
      </c>
      <c r="C274" t="s">
        <v>1169</v>
      </c>
      <c r="D274" t="s">
        <v>1172</v>
      </c>
      <c r="E274">
        <v>2</v>
      </c>
      <c r="U274" t="s">
        <v>4764</v>
      </c>
    </row>
    <row r="275" spans="1:21" x14ac:dyDescent="0.35">
      <c r="A275" t="s">
        <v>2870</v>
      </c>
      <c r="B275" t="s">
        <v>480</v>
      </c>
      <c r="C275" t="s">
        <v>481</v>
      </c>
      <c r="D275" t="s">
        <v>1172</v>
      </c>
      <c r="E275">
        <v>2</v>
      </c>
      <c r="U275" t="s">
        <v>4765</v>
      </c>
    </row>
    <row r="276" spans="1:21" x14ac:dyDescent="0.35">
      <c r="A276" t="s">
        <v>2874</v>
      </c>
      <c r="B276" t="s">
        <v>4273</v>
      </c>
      <c r="C276" t="s">
        <v>4274</v>
      </c>
      <c r="D276" t="s">
        <v>1172</v>
      </c>
      <c r="E276">
        <v>2</v>
      </c>
      <c r="U276" t="s">
        <v>4766</v>
      </c>
    </row>
    <row r="277" spans="1:21" x14ac:dyDescent="0.35">
      <c r="A277" t="s">
        <v>2877</v>
      </c>
      <c r="B277" t="s">
        <v>1083</v>
      </c>
      <c r="C277" t="s">
        <v>1084</v>
      </c>
      <c r="D277" t="s">
        <v>1172</v>
      </c>
      <c r="E277">
        <v>2</v>
      </c>
      <c r="U277" t="s">
        <v>4767</v>
      </c>
    </row>
    <row r="278" spans="1:21" x14ac:dyDescent="0.35">
      <c r="A278" t="s">
        <v>2879</v>
      </c>
      <c r="B278" t="s">
        <v>1085</v>
      </c>
      <c r="C278" t="s">
        <v>1086</v>
      </c>
      <c r="D278" t="s">
        <v>1172</v>
      </c>
      <c r="E278">
        <v>2</v>
      </c>
      <c r="U278" t="s">
        <v>4768</v>
      </c>
    </row>
    <row r="279" spans="1:21" x14ac:dyDescent="0.35">
      <c r="A279" t="s">
        <v>2881</v>
      </c>
      <c r="B279" t="s">
        <v>1085</v>
      </c>
      <c r="C279" t="s">
        <v>1086</v>
      </c>
      <c r="D279" t="s">
        <v>1172</v>
      </c>
      <c r="E279">
        <v>2</v>
      </c>
      <c r="U279" t="s">
        <v>4769</v>
      </c>
    </row>
    <row r="280" spans="1:21" x14ac:dyDescent="0.35">
      <c r="A280" t="s">
        <v>2883</v>
      </c>
      <c r="B280" t="s">
        <v>1087</v>
      </c>
      <c r="C280" t="s">
        <v>471</v>
      </c>
      <c r="D280" t="s">
        <v>1173</v>
      </c>
      <c r="E280">
        <v>1</v>
      </c>
      <c r="U280" t="s">
        <v>4770</v>
      </c>
    </row>
    <row r="281" spans="1:21" x14ac:dyDescent="0.35">
      <c r="A281" t="s">
        <v>2885</v>
      </c>
      <c r="B281" t="s">
        <v>1088</v>
      </c>
      <c r="C281" t="s">
        <v>1089</v>
      </c>
      <c r="D281" t="s">
        <v>1172</v>
      </c>
      <c r="E281">
        <v>2</v>
      </c>
      <c r="U281" t="s">
        <v>4771</v>
      </c>
    </row>
    <row r="282" spans="1:21" x14ac:dyDescent="0.35">
      <c r="A282" t="s">
        <v>2888</v>
      </c>
      <c r="B282" t="s">
        <v>522</v>
      </c>
      <c r="C282" t="s">
        <v>523</v>
      </c>
      <c r="D282" t="s">
        <v>1172</v>
      </c>
      <c r="E282">
        <v>2</v>
      </c>
      <c r="U282" t="s">
        <v>4772</v>
      </c>
    </row>
    <row r="283" spans="1:21" x14ac:dyDescent="0.35">
      <c r="A283" t="s">
        <v>2889</v>
      </c>
      <c r="B283" t="s">
        <v>522</v>
      </c>
      <c r="C283" t="s">
        <v>523</v>
      </c>
      <c r="D283" t="s">
        <v>1172</v>
      </c>
      <c r="E283">
        <v>2</v>
      </c>
      <c r="U283" t="s">
        <v>4773</v>
      </c>
    </row>
    <row r="284" spans="1:21" x14ac:dyDescent="0.35">
      <c r="A284" t="s">
        <v>2890</v>
      </c>
      <c r="B284" t="s">
        <v>526</v>
      </c>
      <c r="C284" t="s">
        <v>527</v>
      </c>
      <c r="D284" t="s">
        <v>1172</v>
      </c>
      <c r="E284">
        <v>2</v>
      </c>
      <c r="U284" t="s">
        <v>4774</v>
      </c>
    </row>
    <row r="285" spans="1:21" x14ac:dyDescent="0.35">
      <c r="A285" t="s">
        <v>2891</v>
      </c>
      <c r="B285" t="s">
        <v>422</v>
      </c>
      <c r="C285" t="s">
        <v>422</v>
      </c>
      <c r="D285" t="s">
        <v>1173</v>
      </c>
      <c r="E285">
        <v>1</v>
      </c>
      <c r="U285" t="s">
        <v>4775</v>
      </c>
    </row>
    <row r="286" spans="1:21" x14ac:dyDescent="0.35">
      <c r="A286" t="s">
        <v>2892</v>
      </c>
      <c r="B286" t="s">
        <v>530</v>
      </c>
      <c r="C286" t="s">
        <v>531</v>
      </c>
      <c r="D286" t="s">
        <v>1172</v>
      </c>
      <c r="E286">
        <v>2</v>
      </c>
      <c r="U286" t="s">
        <v>4776</v>
      </c>
    </row>
    <row r="287" spans="1:21" x14ac:dyDescent="0.35">
      <c r="A287" t="s">
        <v>2893</v>
      </c>
      <c r="B287" t="s">
        <v>533</v>
      </c>
      <c r="C287" t="s">
        <v>534</v>
      </c>
      <c r="D287" t="s">
        <v>1172</v>
      </c>
      <c r="E287">
        <v>2</v>
      </c>
      <c r="U287" t="s">
        <v>4482</v>
      </c>
    </row>
    <row r="288" spans="1:21" x14ac:dyDescent="0.35">
      <c r="A288" t="s">
        <v>2894</v>
      </c>
      <c r="B288" t="s">
        <v>522</v>
      </c>
      <c r="C288" t="s">
        <v>523</v>
      </c>
      <c r="D288" t="s">
        <v>1172</v>
      </c>
      <c r="E288">
        <v>2</v>
      </c>
      <c r="U288" t="s">
        <v>4483</v>
      </c>
    </row>
    <row r="289" spans="1:21" x14ac:dyDescent="0.35">
      <c r="A289" t="s">
        <v>2895</v>
      </c>
      <c r="B289" t="s">
        <v>422</v>
      </c>
      <c r="C289" t="s">
        <v>422</v>
      </c>
      <c r="D289" t="s">
        <v>1173</v>
      </c>
      <c r="E289">
        <v>1</v>
      </c>
      <c r="U289" t="s">
        <v>4484</v>
      </c>
    </row>
    <row r="290" spans="1:21" x14ac:dyDescent="0.35">
      <c r="A290" t="s">
        <v>2896</v>
      </c>
      <c r="B290" t="s">
        <v>522</v>
      </c>
      <c r="C290" t="s">
        <v>523</v>
      </c>
      <c r="D290" t="s">
        <v>1172</v>
      </c>
      <c r="E290">
        <v>2</v>
      </c>
      <c r="U290" t="s">
        <v>4485</v>
      </c>
    </row>
    <row r="291" spans="1:21" x14ac:dyDescent="0.35">
      <c r="A291" t="s">
        <v>2897</v>
      </c>
      <c r="B291" t="s">
        <v>422</v>
      </c>
      <c r="C291" t="s">
        <v>422</v>
      </c>
      <c r="D291" t="s">
        <v>1173</v>
      </c>
      <c r="E291">
        <v>1</v>
      </c>
      <c r="U291" t="s">
        <v>4486</v>
      </c>
    </row>
    <row r="292" spans="1:21" x14ac:dyDescent="0.35">
      <c r="A292" t="s">
        <v>2898</v>
      </c>
      <c r="B292" t="s">
        <v>422</v>
      </c>
      <c r="C292" t="s">
        <v>422</v>
      </c>
      <c r="D292" t="s">
        <v>1173</v>
      </c>
      <c r="E292">
        <v>1</v>
      </c>
      <c r="U292" t="s">
        <v>4487</v>
      </c>
    </row>
    <row r="293" spans="1:21" x14ac:dyDescent="0.35">
      <c r="A293" t="s">
        <v>2899</v>
      </c>
      <c r="B293" t="s">
        <v>541</v>
      </c>
      <c r="C293" t="s">
        <v>542</v>
      </c>
      <c r="D293" t="s">
        <v>1172</v>
      </c>
      <c r="E293">
        <v>2</v>
      </c>
      <c r="U293" t="s">
        <v>4488</v>
      </c>
    </row>
    <row r="294" spans="1:21" x14ac:dyDescent="0.35">
      <c r="A294" t="s">
        <v>2901</v>
      </c>
      <c r="B294" t="s">
        <v>544</v>
      </c>
      <c r="C294" t="s">
        <v>545</v>
      </c>
      <c r="D294" t="s">
        <v>1173</v>
      </c>
      <c r="E294">
        <v>1</v>
      </c>
      <c r="U294" t="s">
        <v>4489</v>
      </c>
    </row>
    <row r="295" spans="1:21" x14ac:dyDescent="0.35">
      <c r="A295" t="s">
        <v>2902</v>
      </c>
      <c r="B295" t="s">
        <v>547</v>
      </c>
      <c r="C295" t="s">
        <v>548</v>
      </c>
      <c r="D295" t="s">
        <v>1172</v>
      </c>
      <c r="E295">
        <v>2</v>
      </c>
      <c r="U295" t="s">
        <v>4490</v>
      </c>
    </row>
    <row r="296" spans="1:21" x14ac:dyDescent="0.35">
      <c r="A296" t="s">
        <v>2903</v>
      </c>
      <c r="B296" t="s">
        <v>550</v>
      </c>
      <c r="C296" t="s">
        <v>551</v>
      </c>
      <c r="D296" t="s">
        <v>1172</v>
      </c>
      <c r="E296">
        <v>2</v>
      </c>
      <c r="U296" t="s">
        <v>4777</v>
      </c>
    </row>
    <row r="297" spans="1:21" x14ac:dyDescent="0.35">
      <c r="A297" t="s">
        <v>2904</v>
      </c>
      <c r="B297" t="s">
        <v>422</v>
      </c>
      <c r="C297" t="s">
        <v>422</v>
      </c>
      <c r="D297" t="s">
        <v>1173</v>
      </c>
      <c r="E297">
        <v>1</v>
      </c>
      <c r="U297" t="s">
        <v>4778</v>
      </c>
    </row>
    <row r="298" spans="1:21" x14ac:dyDescent="0.35">
      <c r="A298" t="s">
        <v>2905</v>
      </c>
      <c r="B298" t="s">
        <v>422</v>
      </c>
      <c r="C298" t="s">
        <v>422</v>
      </c>
      <c r="D298" t="s">
        <v>1173</v>
      </c>
      <c r="E298">
        <v>1</v>
      </c>
      <c r="U298" t="s">
        <v>4491</v>
      </c>
    </row>
    <row r="299" spans="1:21" x14ac:dyDescent="0.35">
      <c r="A299" t="s">
        <v>2907</v>
      </c>
      <c r="B299" t="s">
        <v>422</v>
      </c>
      <c r="C299" t="s">
        <v>422</v>
      </c>
      <c r="D299" t="s">
        <v>1173</v>
      </c>
      <c r="E299">
        <v>1</v>
      </c>
      <c r="U299" t="s">
        <v>4492</v>
      </c>
    </row>
    <row r="300" spans="1:21" x14ac:dyDescent="0.35">
      <c r="A300" t="s">
        <v>2909</v>
      </c>
      <c r="B300" t="s">
        <v>422</v>
      </c>
      <c r="C300" t="s">
        <v>422</v>
      </c>
      <c r="D300" t="s">
        <v>1173</v>
      </c>
      <c r="E300">
        <v>1</v>
      </c>
      <c r="U300" t="s">
        <v>4493</v>
      </c>
    </row>
    <row r="301" spans="1:21" x14ac:dyDescent="0.35">
      <c r="A301" t="s">
        <v>2911</v>
      </c>
      <c r="B301" t="s">
        <v>422</v>
      </c>
      <c r="C301" t="s">
        <v>422</v>
      </c>
      <c r="D301" t="s">
        <v>1173</v>
      </c>
      <c r="E301">
        <v>1</v>
      </c>
      <c r="U301" t="s">
        <v>4494</v>
      </c>
    </row>
    <row r="302" spans="1:21" x14ac:dyDescent="0.35">
      <c r="A302" t="s">
        <v>2914</v>
      </c>
      <c r="B302" t="s">
        <v>555</v>
      </c>
      <c r="C302" t="s">
        <v>556</v>
      </c>
      <c r="D302" t="s">
        <v>1172</v>
      </c>
      <c r="E302">
        <v>2</v>
      </c>
      <c r="U302" t="s">
        <v>4495</v>
      </c>
    </row>
    <row r="303" spans="1:21" x14ac:dyDescent="0.35">
      <c r="A303" t="s">
        <v>2915</v>
      </c>
      <c r="B303" t="s">
        <v>558</v>
      </c>
      <c r="C303" t="s">
        <v>559</v>
      </c>
      <c r="D303" t="s">
        <v>1172</v>
      </c>
      <c r="E303">
        <v>2</v>
      </c>
      <c r="U303" t="s">
        <v>4496</v>
      </c>
    </row>
    <row r="304" spans="1:21" x14ac:dyDescent="0.35">
      <c r="A304" t="s">
        <v>2916</v>
      </c>
      <c r="B304" t="s">
        <v>561</v>
      </c>
      <c r="C304" t="s">
        <v>562</v>
      </c>
      <c r="D304" t="s">
        <v>1172</v>
      </c>
      <c r="E304">
        <v>2</v>
      </c>
      <c r="U304" t="s">
        <v>4497</v>
      </c>
    </row>
    <row r="305" spans="1:21" x14ac:dyDescent="0.35">
      <c r="A305" t="s">
        <v>2917</v>
      </c>
      <c r="B305" t="s">
        <v>564</v>
      </c>
      <c r="C305" t="s">
        <v>565</v>
      </c>
      <c r="D305" t="s">
        <v>1172</v>
      </c>
      <c r="E305">
        <v>2</v>
      </c>
      <c r="U305" t="s">
        <v>4498</v>
      </c>
    </row>
    <row r="306" spans="1:21" x14ac:dyDescent="0.35">
      <c r="A306" t="s">
        <v>2918</v>
      </c>
      <c r="B306" t="s">
        <v>555</v>
      </c>
      <c r="C306" t="s">
        <v>556</v>
      </c>
      <c r="D306" t="s">
        <v>1172</v>
      </c>
      <c r="E306">
        <v>2</v>
      </c>
      <c r="U306" t="s">
        <v>4499</v>
      </c>
    </row>
    <row r="307" spans="1:21" x14ac:dyDescent="0.35">
      <c r="A307" t="s">
        <v>2919</v>
      </c>
      <c r="B307" t="s">
        <v>558</v>
      </c>
      <c r="C307" t="s">
        <v>559</v>
      </c>
      <c r="D307" t="s">
        <v>1172</v>
      </c>
      <c r="E307">
        <v>2</v>
      </c>
      <c r="U307" t="s">
        <v>4500</v>
      </c>
    </row>
    <row r="308" spans="1:21" x14ac:dyDescent="0.35">
      <c r="A308" t="s">
        <v>2920</v>
      </c>
      <c r="B308" t="s">
        <v>561</v>
      </c>
      <c r="C308" t="s">
        <v>562</v>
      </c>
      <c r="D308" t="s">
        <v>1172</v>
      </c>
      <c r="E308">
        <v>2</v>
      </c>
      <c r="U308" t="s">
        <v>4501</v>
      </c>
    </row>
    <row r="309" spans="1:21" x14ac:dyDescent="0.35">
      <c r="A309" t="s">
        <v>2921</v>
      </c>
      <c r="B309" t="s">
        <v>570</v>
      </c>
      <c r="C309" t="s">
        <v>571</v>
      </c>
      <c r="D309" t="s">
        <v>1172</v>
      </c>
      <c r="E309">
        <v>2</v>
      </c>
      <c r="U309" t="s">
        <v>4502</v>
      </c>
    </row>
    <row r="310" spans="1:21" x14ac:dyDescent="0.35">
      <c r="A310" t="s">
        <v>2922</v>
      </c>
      <c r="B310" t="s">
        <v>573</v>
      </c>
      <c r="C310" t="s">
        <v>574</v>
      </c>
      <c r="D310" t="s">
        <v>1172</v>
      </c>
      <c r="E310">
        <v>2</v>
      </c>
      <c r="U310" t="s">
        <v>4503</v>
      </c>
    </row>
    <row r="311" spans="1:21" x14ac:dyDescent="0.35">
      <c r="A311" t="s">
        <v>2923</v>
      </c>
      <c r="B311" t="s">
        <v>558</v>
      </c>
      <c r="C311" t="s">
        <v>559</v>
      </c>
      <c r="D311" t="s">
        <v>1172</v>
      </c>
      <c r="E311">
        <v>2</v>
      </c>
      <c r="U311" t="s">
        <v>4504</v>
      </c>
    </row>
    <row r="312" spans="1:21" x14ac:dyDescent="0.35">
      <c r="A312" t="s">
        <v>2924</v>
      </c>
      <c r="B312" t="s">
        <v>561</v>
      </c>
      <c r="C312" t="s">
        <v>562</v>
      </c>
      <c r="D312" t="s">
        <v>1172</v>
      </c>
      <c r="E312">
        <v>2</v>
      </c>
      <c r="U312" t="s">
        <v>4534</v>
      </c>
    </row>
    <row r="313" spans="1:21" x14ac:dyDescent="0.35">
      <c r="A313" t="s">
        <v>2925</v>
      </c>
      <c r="B313" t="s">
        <v>570</v>
      </c>
      <c r="C313" t="s">
        <v>571</v>
      </c>
      <c r="D313" t="s">
        <v>1172</v>
      </c>
      <c r="E313">
        <v>2</v>
      </c>
      <c r="U313" t="s">
        <v>4535</v>
      </c>
    </row>
    <row r="314" spans="1:21" x14ac:dyDescent="0.35">
      <c r="A314" t="s">
        <v>2926</v>
      </c>
      <c r="B314" t="s">
        <v>573</v>
      </c>
      <c r="C314" t="s">
        <v>574</v>
      </c>
      <c r="D314" t="s">
        <v>1172</v>
      </c>
      <c r="E314">
        <v>2</v>
      </c>
      <c r="U314" t="s">
        <v>4536</v>
      </c>
    </row>
    <row r="315" spans="1:21" x14ac:dyDescent="0.35">
      <c r="A315" t="s">
        <v>2927</v>
      </c>
      <c r="B315" t="s">
        <v>558</v>
      </c>
      <c r="C315" t="s">
        <v>559</v>
      </c>
      <c r="D315" t="s">
        <v>1172</v>
      </c>
      <c r="E315">
        <v>2</v>
      </c>
      <c r="U315" t="s">
        <v>4537</v>
      </c>
    </row>
    <row r="316" spans="1:21" x14ac:dyDescent="0.35">
      <c r="A316" t="s">
        <v>2928</v>
      </c>
      <c r="B316" t="s">
        <v>561</v>
      </c>
      <c r="C316" t="s">
        <v>562</v>
      </c>
      <c r="D316" t="s">
        <v>1172</v>
      </c>
      <c r="E316">
        <v>2</v>
      </c>
      <c r="U316" t="s">
        <v>4538</v>
      </c>
    </row>
    <row r="317" spans="1:21" x14ac:dyDescent="0.35">
      <c r="A317" t="s">
        <v>2929</v>
      </c>
      <c r="B317" t="s">
        <v>570</v>
      </c>
      <c r="C317" t="s">
        <v>571</v>
      </c>
      <c r="D317" t="s">
        <v>1172</v>
      </c>
      <c r="E317">
        <v>2</v>
      </c>
      <c r="U317" t="s">
        <v>4539</v>
      </c>
    </row>
    <row r="318" spans="1:21" x14ac:dyDescent="0.35">
      <c r="A318" t="s">
        <v>2930</v>
      </c>
      <c r="B318" t="s">
        <v>573</v>
      </c>
      <c r="C318" t="s">
        <v>574</v>
      </c>
      <c r="D318" t="s">
        <v>1172</v>
      </c>
      <c r="E318">
        <v>2</v>
      </c>
      <c r="U318" t="s">
        <v>4527</v>
      </c>
    </row>
    <row r="319" spans="1:21" x14ac:dyDescent="0.35">
      <c r="A319" t="s">
        <v>2931</v>
      </c>
      <c r="B319" t="s">
        <v>558</v>
      </c>
      <c r="C319" t="s">
        <v>559</v>
      </c>
      <c r="D319" t="s">
        <v>1172</v>
      </c>
      <c r="E319">
        <v>2</v>
      </c>
      <c r="U319" t="s">
        <v>4528</v>
      </c>
    </row>
    <row r="320" spans="1:21" x14ac:dyDescent="0.35">
      <c r="A320" t="s">
        <v>2932</v>
      </c>
      <c r="B320" t="s">
        <v>561</v>
      </c>
      <c r="C320" t="s">
        <v>562</v>
      </c>
      <c r="D320" t="s">
        <v>1172</v>
      </c>
      <c r="E320">
        <v>2</v>
      </c>
      <c r="U320" t="s">
        <v>4529</v>
      </c>
    </row>
    <row r="321" spans="1:21" x14ac:dyDescent="0.35">
      <c r="A321" t="s">
        <v>2933</v>
      </c>
      <c r="B321" t="s">
        <v>570</v>
      </c>
      <c r="C321" t="s">
        <v>571</v>
      </c>
      <c r="D321" t="s">
        <v>1172</v>
      </c>
      <c r="E321">
        <v>2</v>
      </c>
      <c r="U321" t="s">
        <v>4530</v>
      </c>
    </row>
    <row r="322" spans="1:21" x14ac:dyDescent="0.35">
      <c r="A322" t="s">
        <v>2934</v>
      </c>
      <c r="B322" t="s">
        <v>587</v>
      </c>
      <c r="C322" t="s">
        <v>588</v>
      </c>
      <c r="D322" t="s">
        <v>1172</v>
      </c>
      <c r="E322">
        <v>2</v>
      </c>
      <c r="U322" t="s">
        <v>4779</v>
      </c>
    </row>
    <row r="323" spans="1:21" x14ac:dyDescent="0.35">
      <c r="A323" t="s">
        <v>2935</v>
      </c>
      <c r="B323" t="s">
        <v>558</v>
      </c>
      <c r="C323" t="s">
        <v>559</v>
      </c>
      <c r="D323" t="s">
        <v>1172</v>
      </c>
      <c r="E323">
        <v>2</v>
      </c>
      <c r="U323" t="s">
        <v>4780</v>
      </c>
    </row>
    <row r="324" spans="1:21" x14ac:dyDescent="0.35">
      <c r="A324" t="s">
        <v>2936</v>
      </c>
      <c r="B324" t="s">
        <v>561</v>
      </c>
      <c r="C324" t="s">
        <v>562</v>
      </c>
      <c r="D324" t="s">
        <v>1172</v>
      </c>
      <c r="E324">
        <v>2</v>
      </c>
      <c r="U324" t="s">
        <v>4781</v>
      </c>
    </row>
    <row r="325" spans="1:21" x14ac:dyDescent="0.35">
      <c r="A325" t="s">
        <v>2937</v>
      </c>
      <c r="B325" t="s">
        <v>592</v>
      </c>
      <c r="C325" t="s">
        <v>593</v>
      </c>
      <c r="D325" t="s">
        <v>1172</v>
      </c>
      <c r="E325">
        <v>2</v>
      </c>
      <c r="U325" t="s">
        <v>4782</v>
      </c>
    </row>
    <row r="326" spans="1:21" x14ac:dyDescent="0.35">
      <c r="A326" t="s">
        <v>2938</v>
      </c>
      <c r="B326" t="s">
        <v>595</v>
      </c>
      <c r="C326" t="s">
        <v>596</v>
      </c>
      <c r="D326" t="s">
        <v>1172</v>
      </c>
      <c r="E326">
        <v>2</v>
      </c>
      <c r="U326" t="s">
        <v>4783</v>
      </c>
    </row>
    <row r="327" spans="1:21" x14ac:dyDescent="0.35">
      <c r="A327" t="s">
        <v>2939</v>
      </c>
      <c r="B327" t="s">
        <v>598</v>
      </c>
      <c r="C327" t="s">
        <v>599</v>
      </c>
      <c r="D327" t="s">
        <v>1172</v>
      </c>
      <c r="E327">
        <v>2</v>
      </c>
      <c r="U327" t="s">
        <v>4784</v>
      </c>
    </row>
    <row r="328" spans="1:21" x14ac:dyDescent="0.35">
      <c r="A328" t="s">
        <v>2940</v>
      </c>
      <c r="B328" t="s">
        <v>601</v>
      </c>
      <c r="C328" t="s">
        <v>602</v>
      </c>
      <c r="D328" t="s">
        <v>1172</v>
      </c>
      <c r="E328">
        <v>2</v>
      </c>
      <c r="U328" t="s">
        <v>4785</v>
      </c>
    </row>
    <row r="329" spans="1:21" x14ac:dyDescent="0.35">
      <c r="A329" t="s">
        <v>2941</v>
      </c>
      <c r="B329" t="s">
        <v>592</v>
      </c>
      <c r="C329" t="s">
        <v>593</v>
      </c>
      <c r="D329" t="s">
        <v>1172</v>
      </c>
      <c r="E329">
        <v>2</v>
      </c>
      <c r="U329" t="s">
        <v>4786</v>
      </c>
    </row>
    <row r="330" spans="1:21" x14ac:dyDescent="0.35">
      <c r="A330" t="s">
        <v>2942</v>
      </c>
      <c r="B330" t="s">
        <v>604</v>
      </c>
      <c r="C330" t="s">
        <v>605</v>
      </c>
      <c r="D330" t="s">
        <v>1172</v>
      </c>
      <c r="E330">
        <v>2</v>
      </c>
      <c r="U330" t="s">
        <v>4787</v>
      </c>
    </row>
    <row r="331" spans="1:21" x14ac:dyDescent="0.35">
      <c r="A331" t="s">
        <v>2945</v>
      </c>
      <c r="B331" t="s">
        <v>4318</v>
      </c>
      <c r="C331" t="s">
        <v>4320</v>
      </c>
      <c r="D331" t="s">
        <v>4321</v>
      </c>
      <c r="E331">
        <v>4</v>
      </c>
      <c r="F331" t="s">
        <v>2220</v>
      </c>
      <c r="G331" t="s">
        <v>4319</v>
      </c>
      <c r="H331">
        <v>2007</v>
      </c>
      <c r="U331" t="s">
        <v>4788</v>
      </c>
    </row>
    <row r="332" spans="1:21" x14ac:dyDescent="0.35">
      <c r="A332" t="s">
        <v>2946</v>
      </c>
      <c r="B332" t="s">
        <v>4318</v>
      </c>
      <c r="C332" t="s">
        <v>4320</v>
      </c>
      <c r="D332" t="s">
        <v>4321</v>
      </c>
      <c r="E332">
        <v>4</v>
      </c>
      <c r="F332" t="s">
        <v>2220</v>
      </c>
      <c r="G332" t="s">
        <v>4319</v>
      </c>
      <c r="H332">
        <v>2007</v>
      </c>
      <c r="U332" t="s">
        <v>4789</v>
      </c>
    </row>
    <row r="333" spans="1:21" x14ac:dyDescent="0.35">
      <c r="A333" t="s">
        <v>2948</v>
      </c>
      <c r="B333" t="s">
        <v>4318</v>
      </c>
      <c r="C333" t="s">
        <v>4320</v>
      </c>
      <c r="D333" t="s">
        <v>4321</v>
      </c>
      <c r="E333">
        <v>4</v>
      </c>
      <c r="F333" t="s">
        <v>2220</v>
      </c>
      <c r="G333" t="s">
        <v>4319</v>
      </c>
      <c r="H333">
        <v>2007</v>
      </c>
      <c r="U333" t="s">
        <v>4790</v>
      </c>
    </row>
    <row r="334" spans="1:21" x14ac:dyDescent="0.35">
      <c r="A334" t="s">
        <v>2949</v>
      </c>
      <c r="B334" t="s">
        <v>4318</v>
      </c>
      <c r="C334" t="s">
        <v>4320</v>
      </c>
      <c r="D334" t="s">
        <v>4321</v>
      </c>
      <c r="E334">
        <v>4</v>
      </c>
      <c r="F334" t="s">
        <v>2220</v>
      </c>
      <c r="G334" t="s">
        <v>4319</v>
      </c>
      <c r="H334">
        <v>2007</v>
      </c>
      <c r="U334" t="s">
        <v>4791</v>
      </c>
    </row>
    <row r="335" spans="1:21" x14ac:dyDescent="0.35">
      <c r="A335" t="s">
        <v>2950</v>
      </c>
      <c r="B335" t="s">
        <v>4351</v>
      </c>
      <c r="C335" t="s">
        <v>4352</v>
      </c>
      <c r="D335" t="s">
        <v>4330</v>
      </c>
      <c r="E335">
        <v>4</v>
      </c>
      <c r="F335" t="s">
        <v>4331</v>
      </c>
      <c r="G335" t="s">
        <v>4332</v>
      </c>
      <c r="H335">
        <v>2011</v>
      </c>
      <c r="U335" t="s">
        <v>4792</v>
      </c>
    </row>
    <row r="336" spans="1:21" x14ac:dyDescent="0.35">
      <c r="A336" t="s">
        <v>2951</v>
      </c>
      <c r="B336" t="s">
        <v>4327</v>
      </c>
      <c r="D336" t="s">
        <v>4326</v>
      </c>
      <c r="E336">
        <v>2</v>
      </c>
      <c r="U336" t="s">
        <v>4793</v>
      </c>
    </row>
    <row r="337" spans="1:21" x14ac:dyDescent="0.35">
      <c r="A337" t="s">
        <v>2952</v>
      </c>
      <c r="B337" t="s">
        <v>4327</v>
      </c>
      <c r="D337" t="s">
        <v>4326</v>
      </c>
      <c r="E337">
        <v>2</v>
      </c>
      <c r="U337" t="s">
        <v>4794</v>
      </c>
    </row>
    <row r="338" spans="1:21" x14ac:dyDescent="0.35">
      <c r="A338" t="s">
        <v>2953</v>
      </c>
      <c r="B338" t="s">
        <v>4353</v>
      </c>
      <c r="C338" t="s">
        <v>4354</v>
      </c>
      <c r="D338" t="s">
        <v>4328</v>
      </c>
      <c r="E338">
        <v>4</v>
      </c>
      <c r="F338" t="s">
        <v>4345</v>
      </c>
      <c r="G338" t="s">
        <v>4346</v>
      </c>
      <c r="H338">
        <v>2003</v>
      </c>
      <c r="U338" t="s">
        <v>4795</v>
      </c>
    </row>
    <row r="339" spans="1:21" x14ac:dyDescent="0.35">
      <c r="A339" t="s">
        <v>2954</v>
      </c>
      <c r="D339" t="s">
        <v>1173</v>
      </c>
      <c r="E339">
        <v>1</v>
      </c>
      <c r="U339" t="s">
        <v>4796</v>
      </c>
    </row>
    <row r="340" spans="1:21" x14ac:dyDescent="0.35">
      <c r="A340" t="s">
        <v>2955</v>
      </c>
      <c r="B340" t="s">
        <v>4353</v>
      </c>
      <c r="C340" t="s">
        <v>4354</v>
      </c>
      <c r="D340" t="s">
        <v>4329</v>
      </c>
      <c r="E340">
        <v>4</v>
      </c>
      <c r="F340" t="s">
        <v>2216</v>
      </c>
      <c r="G340" t="s">
        <v>4333</v>
      </c>
      <c r="H340">
        <v>2004</v>
      </c>
      <c r="U340" t="s">
        <v>4797</v>
      </c>
    </row>
    <row r="341" spans="1:21" ht="29" x14ac:dyDescent="0.35">
      <c r="A341" t="s">
        <v>2957</v>
      </c>
      <c r="B341" t="s">
        <v>4351</v>
      </c>
      <c r="C341" t="s">
        <v>4352</v>
      </c>
      <c r="D341" t="s">
        <v>4334</v>
      </c>
      <c r="E341">
        <v>4</v>
      </c>
      <c r="F341" s="62" t="s">
        <v>4347</v>
      </c>
      <c r="G341" s="62" t="s">
        <v>4348</v>
      </c>
      <c r="H341" s="62" t="s">
        <v>4349</v>
      </c>
      <c r="U341" t="s">
        <v>4798</v>
      </c>
    </row>
    <row r="342" spans="1:21" ht="29" x14ac:dyDescent="0.35">
      <c r="A342" t="s">
        <v>2959</v>
      </c>
      <c r="B342" t="s">
        <v>4351</v>
      </c>
      <c r="C342" t="s">
        <v>4352</v>
      </c>
      <c r="D342" t="s">
        <v>4334</v>
      </c>
      <c r="E342">
        <v>4</v>
      </c>
      <c r="F342" s="62" t="s">
        <v>4347</v>
      </c>
      <c r="G342" s="62" t="s">
        <v>4348</v>
      </c>
      <c r="H342" s="62" t="s">
        <v>4349</v>
      </c>
      <c r="U342" t="s">
        <v>4799</v>
      </c>
    </row>
    <row r="343" spans="1:21" ht="29" x14ac:dyDescent="0.35">
      <c r="A343" t="s">
        <v>2961</v>
      </c>
      <c r="B343" t="s">
        <v>4351</v>
      </c>
      <c r="C343" t="s">
        <v>4352</v>
      </c>
      <c r="D343" t="s">
        <v>4334</v>
      </c>
      <c r="E343">
        <v>4</v>
      </c>
      <c r="F343" s="62" t="s">
        <v>4347</v>
      </c>
      <c r="G343" s="62" t="s">
        <v>4348</v>
      </c>
      <c r="H343" s="62" t="s">
        <v>4349</v>
      </c>
      <c r="U343" t="s">
        <v>4800</v>
      </c>
    </row>
    <row r="344" spans="1:21" ht="29" x14ac:dyDescent="0.35">
      <c r="A344" t="s">
        <v>2963</v>
      </c>
      <c r="B344" t="s">
        <v>4351</v>
      </c>
      <c r="C344" t="s">
        <v>4352</v>
      </c>
      <c r="D344" t="s">
        <v>4335</v>
      </c>
      <c r="E344">
        <v>4</v>
      </c>
      <c r="F344" s="62" t="s">
        <v>4347</v>
      </c>
      <c r="G344" s="62" t="s">
        <v>4348</v>
      </c>
      <c r="H344" s="62" t="s">
        <v>4349</v>
      </c>
      <c r="U344" t="s">
        <v>4801</v>
      </c>
    </row>
    <row r="345" spans="1:21" ht="29" x14ac:dyDescent="0.35">
      <c r="A345" t="s">
        <v>2965</v>
      </c>
      <c r="B345" t="s">
        <v>4351</v>
      </c>
      <c r="C345" t="s">
        <v>4352</v>
      </c>
      <c r="D345" t="s">
        <v>4335</v>
      </c>
      <c r="E345">
        <v>4</v>
      </c>
      <c r="F345" s="62" t="s">
        <v>4347</v>
      </c>
      <c r="G345" s="62" t="s">
        <v>4348</v>
      </c>
      <c r="H345" s="62" t="s">
        <v>4349</v>
      </c>
      <c r="U345" t="s">
        <v>4802</v>
      </c>
    </row>
    <row r="346" spans="1:21" x14ac:dyDescent="0.35">
      <c r="A346" t="s">
        <v>2967</v>
      </c>
      <c r="B346" t="s">
        <v>4361</v>
      </c>
      <c r="C346" t="s">
        <v>4362</v>
      </c>
      <c r="D346" t="s">
        <v>4336</v>
      </c>
      <c r="E346">
        <v>4</v>
      </c>
      <c r="F346" t="s">
        <v>2199</v>
      </c>
      <c r="G346" s="62" t="s">
        <v>4360</v>
      </c>
      <c r="H346">
        <v>1997</v>
      </c>
      <c r="U346" t="s">
        <v>4803</v>
      </c>
    </row>
    <row r="347" spans="1:21" x14ac:dyDescent="0.35">
      <c r="A347" t="s">
        <v>2968</v>
      </c>
      <c r="B347" t="s">
        <v>4355</v>
      </c>
      <c r="C347" t="s">
        <v>4355</v>
      </c>
      <c r="D347" t="s">
        <v>4337</v>
      </c>
      <c r="E347">
        <v>1</v>
      </c>
      <c r="U347" t="s">
        <v>4804</v>
      </c>
    </row>
    <row r="348" spans="1:21" ht="29" x14ac:dyDescent="0.35">
      <c r="A348" t="s">
        <v>2969</v>
      </c>
      <c r="B348" t="s">
        <v>4351</v>
      </c>
      <c r="C348" t="s">
        <v>4352</v>
      </c>
      <c r="D348" t="s">
        <v>4338</v>
      </c>
      <c r="E348">
        <v>4</v>
      </c>
      <c r="F348" s="62" t="s">
        <v>4347</v>
      </c>
      <c r="G348" s="62" t="s">
        <v>4348</v>
      </c>
      <c r="H348" s="62" t="s">
        <v>4349</v>
      </c>
      <c r="U348" t="s">
        <v>4805</v>
      </c>
    </row>
    <row r="349" spans="1:21" x14ac:dyDescent="0.35">
      <c r="A349" t="s">
        <v>2970</v>
      </c>
      <c r="B349" t="s">
        <v>4355</v>
      </c>
      <c r="C349" t="s">
        <v>4355</v>
      </c>
      <c r="D349" t="s">
        <v>4339</v>
      </c>
      <c r="E349">
        <v>2</v>
      </c>
      <c r="F349" t="s">
        <v>4340</v>
      </c>
      <c r="G349" t="s">
        <v>4341</v>
      </c>
      <c r="H349">
        <v>2004</v>
      </c>
      <c r="U349" t="s">
        <v>4806</v>
      </c>
    </row>
    <row r="350" spans="1:21" x14ac:dyDescent="0.35">
      <c r="A350" t="s">
        <v>2972</v>
      </c>
      <c r="B350" t="s">
        <v>4355</v>
      </c>
      <c r="C350" t="s">
        <v>4355</v>
      </c>
      <c r="D350" t="s">
        <v>4339</v>
      </c>
      <c r="E350">
        <v>2</v>
      </c>
      <c r="F350" t="s">
        <v>4340</v>
      </c>
      <c r="G350" t="s">
        <v>4341</v>
      </c>
      <c r="H350">
        <v>2004</v>
      </c>
      <c r="U350" t="s">
        <v>4807</v>
      </c>
    </row>
    <row r="351" spans="1:21" x14ac:dyDescent="0.35">
      <c r="A351" t="s">
        <v>2974</v>
      </c>
      <c r="B351" t="s">
        <v>4353</v>
      </c>
      <c r="C351" t="s">
        <v>4354</v>
      </c>
      <c r="D351" t="s">
        <v>4329</v>
      </c>
      <c r="E351">
        <v>4</v>
      </c>
      <c r="F351" t="s">
        <v>2216</v>
      </c>
      <c r="G351" t="s">
        <v>4333</v>
      </c>
      <c r="H351">
        <v>2004</v>
      </c>
      <c r="U351" t="s">
        <v>4808</v>
      </c>
    </row>
    <row r="352" spans="1:21" x14ac:dyDescent="0.35">
      <c r="A352" t="s">
        <v>2976</v>
      </c>
      <c r="B352" t="s">
        <v>4353</v>
      </c>
      <c r="C352" t="s">
        <v>4354</v>
      </c>
      <c r="D352" t="s">
        <v>4329</v>
      </c>
      <c r="E352">
        <v>4</v>
      </c>
      <c r="F352" t="s">
        <v>2216</v>
      </c>
      <c r="G352" t="s">
        <v>4333</v>
      </c>
      <c r="H352">
        <v>2004</v>
      </c>
      <c r="U352" t="s">
        <v>4809</v>
      </c>
    </row>
    <row r="353" spans="1:21" x14ac:dyDescent="0.35">
      <c r="A353" t="s">
        <v>2978</v>
      </c>
      <c r="B353" t="s">
        <v>5134</v>
      </c>
      <c r="C353" t="s">
        <v>5135</v>
      </c>
      <c r="D353" t="s">
        <v>5136</v>
      </c>
      <c r="E353">
        <v>4</v>
      </c>
      <c r="U353" t="s">
        <v>4810</v>
      </c>
    </row>
    <row r="354" spans="1:21" x14ac:dyDescent="0.35">
      <c r="A354" t="s">
        <v>2980</v>
      </c>
      <c r="B354" t="s">
        <v>5134</v>
      </c>
      <c r="C354" t="s">
        <v>5135</v>
      </c>
      <c r="D354" t="s">
        <v>5136</v>
      </c>
      <c r="E354">
        <v>4</v>
      </c>
      <c r="U354" t="s">
        <v>4811</v>
      </c>
    </row>
    <row r="355" spans="1:21" x14ac:dyDescent="0.35">
      <c r="A355" t="s">
        <v>2982</v>
      </c>
      <c r="B355" t="s">
        <v>4356</v>
      </c>
      <c r="C355" t="s">
        <v>4357</v>
      </c>
      <c r="D355" t="s">
        <v>4342</v>
      </c>
      <c r="E355">
        <v>4</v>
      </c>
      <c r="F355" t="s">
        <v>4340</v>
      </c>
      <c r="G355" t="s">
        <v>4341</v>
      </c>
      <c r="H355">
        <v>2004</v>
      </c>
      <c r="U355" t="s">
        <v>4812</v>
      </c>
    </row>
    <row r="356" spans="1:21" x14ac:dyDescent="0.35">
      <c r="A356" t="s">
        <v>2984</v>
      </c>
      <c r="B356" t="s">
        <v>4356</v>
      </c>
      <c r="C356" t="s">
        <v>4357</v>
      </c>
      <c r="D356" t="s">
        <v>4342</v>
      </c>
      <c r="E356">
        <v>4</v>
      </c>
      <c r="F356" t="s">
        <v>4340</v>
      </c>
      <c r="G356" t="s">
        <v>4341</v>
      </c>
      <c r="H356">
        <v>2004</v>
      </c>
      <c r="U356" t="s">
        <v>4813</v>
      </c>
    </row>
    <row r="357" spans="1:21" x14ac:dyDescent="0.35">
      <c r="A357" t="s">
        <v>2986</v>
      </c>
      <c r="B357" t="s">
        <v>4358</v>
      </c>
      <c r="C357" t="s">
        <v>4359</v>
      </c>
      <c r="D357" t="s">
        <v>4343</v>
      </c>
      <c r="E357">
        <v>4</v>
      </c>
      <c r="F357" t="s">
        <v>4340</v>
      </c>
      <c r="G357" t="s">
        <v>4341</v>
      </c>
      <c r="H357">
        <v>2004</v>
      </c>
      <c r="U357" t="s">
        <v>4814</v>
      </c>
    </row>
    <row r="358" spans="1:21" x14ac:dyDescent="0.35">
      <c r="A358" t="s">
        <v>2988</v>
      </c>
      <c r="B358" t="s">
        <v>4358</v>
      </c>
      <c r="C358" t="s">
        <v>4359</v>
      </c>
      <c r="D358" t="s">
        <v>4343</v>
      </c>
      <c r="E358">
        <v>4</v>
      </c>
      <c r="F358" t="s">
        <v>4340</v>
      </c>
      <c r="G358" t="s">
        <v>4341</v>
      </c>
      <c r="H358">
        <v>2004</v>
      </c>
      <c r="U358" t="s">
        <v>4815</v>
      </c>
    </row>
    <row r="359" spans="1:21" x14ac:dyDescent="0.35">
      <c r="A359" t="s">
        <v>2990</v>
      </c>
      <c r="B359" t="s">
        <v>2324</v>
      </c>
      <c r="C359" t="s">
        <v>2324</v>
      </c>
      <c r="D359" t="s">
        <v>4344</v>
      </c>
      <c r="E359">
        <v>1</v>
      </c>
      <c r="U359" t="s">
        <v>4816</v>
      </c>
    </row>
    <row r="360" spans="1:21" ht="29" x14ac:dyDescent="0.35">
      <c r="A360" t="s">
        <v>2992</v>
      </c>
      <c r="B360" t="s">
        <v>4351</v>
      </c>
      <c r="C360" t="s">
        <v>4352</v>
      </c>
      <c r="D360" t="s">
        <v>4350</v>
      </c>
      <c r="F360" s="62" t="s">
        <v>4347</v>
      </c>
      <c r="G360" s="62" t="s">
        <v>4348</v>
      </c>
      <c r="H360" s="62" t="s">
        <v>4349</v>
      </c>
      <c r="U360" t="s">
        <v>4817</v>
      </c>
    </row>
    <row r="361" spans="1:21" x14ac:dyDescent="0.35">
      <c r="A361" t="s">
        <v>2993</v>
      </c>
      <c r="B361" t="s">
        <v>4325</v>
      </c>
      <c r="C361" t="s">
        <v>4324</v>
      </c>
      <c r="D361" t="s">
        <v>4323</v>
      </c>
      <c r="F361" t="s">
        <v>2203</v>
      </c>
      <c r="G361" t="s">
        <v>4322</v>
      </c>
      <c r="H361">
        <v>1998</v>
      </c>
      <c r="U361" t="s">
        <v>4818</v>
      </c>
    </row>
    <row r="362" spans="1:21" x14ac:dyDescent="0.35">
      <c r="A362" t="s">
        <v>2995</v>
      </c>
      <c r="B362" t="s">
        <v>4363</v>
      </c>
      <c r="C362" t="s">
        <v>4364</v>
      </c>
      <c r="D362" t="s">
        <v>4365</v>
      </c>
      <c r="E362">
        <v>4</v>
      </c>
      <c r="F362" t="s">
        <v>4366</v>
      </c>
      <c r="G362" t="s">
        <v>4367</v>
      </c>
      <c r="H362">
        <v>2002</v>
      </c>
      <c r="U362" t="s">
        <v>4819</v>
      </c>
    </row>
    <row r="363" spans="1:21" ht="29" x14ac:dyDescent="0.35">
      <c r="A363" t="s">
        <v>2996</v>
      </c>
      <c r="B363" t="s">
        <v>4351</v>
      </c>
      <c r="C363" t="s">
        <v>4352</v>
      </c>
      <c r="D363" t="s">
        <v>4373</v>
      </c>
      <c r="E363">
        <v>4</v>
      </c>
      <c r="F363" s="62" t="s">
        <v>4347</v>
      </c>
      <c r="G363" s="62" t="s">
        <v>4348</v>
      </c>
      <c r="H363" s="62" t="s">
        <v>4349</v>
      </c>
      <c r="U363" t="s">
        <v>4820</v>
      </c>
    </row>
    <row r="364" spans="1:21" ht="29" x14ac:dyDescent="0.35">
      <c r="A364" t="s">
        <v>2997</v>
      </c>
      <c r="B364" t="s">
        <v>4351</v>
      </c>
      <c r="C364" t="s">
        <v>4352</v>
      </c>
      <c r="D364" t="s">
        <v>4373</v>
      </c>
      <c r="E364">
        <v>4</v>
      </c>
      <c r="F364" s="62" t="s">
        <v>4347</v>
      </c>
      <c r="G364" s="62" t="s">
        <v>4348</v>
      </c>
      <c r="H364" s="62" t="s">
        <v>4349</v>
      </c>
      <c r="U364" t="s">
        <v>4821</v>
      </c>
    </row>
    <row r="365" spans="1:21" x14ac:dyDescent="0.35">
      <c r="A365" t="s">
        <v>2998</v>
      </c>
      <c r="B365" t="s">
        <v>4368</v>
      </c>
      <c r="C365" t="s">
        <v>4369</v>
      </c>
      <c r="D365" t="s">
        <v>4370</v>
      </c>
      <c r="E365">
        <v>4</v>
      </c>
      <c r="F365" s="62" t="s">
        <v>4371</v>
      </c>
      <c r="G365" s="62" t="s">
        <v>4372</v>
      </c>
      <c r="H365">
        <v>2012</v>
      </c>
      <c r="U365" t="s">
        <v>4822</v>
      </c>
    </row>
    <row r="366" spans="1:21" x14ac:dyDescent="0.35">
      <c r="A366" t="s">
        <v>3000</v>
      </c>
      <c r="B366" t="s">
        <v>4368</v>
      </c>
      <c r="C366" t="s">
        <v>4369</v>
      </c>
      <c r="D366" t="s">
        <v>4370</v>
      </c>
      <c r="E366">
        <v>4</v>
      </c>
      <c r="F366" s="62" t="s">
        <v>4371</v>
      </c>
      <c r="G366" s="62" t="s">
        <v>4372</v>
      </c>
      <c r="H366">
        <v>2012</v>
      </c>
      <c r="U366" t="s">
        <v>4823</v>
      </c>
    </row>
    <row r="367" spans="1:21" ht="29" x14ac:dyDescent="0.35">
      <c r="A367" t="s">
        <v>3002</v>
      </c>
      <c r="B367" t="s">
        <v>4351</v>
      </c>
      <c r="C367" t="s">
        <v>4352</v>
      </c>
      <c r="D367" t="s">
        <v>4335</v>
      </c>
      <c r="E367">
        <v>4</v>
      </c>
      <c r="F367" s="62" t="s">
        <v>4347</v>
      </c>
      <c r="G367" s="62" t="s">
        <v>4348</v>
      </c>
      <c r="H367" s="62" t="s">
        <v>4349</v>
      </c>
      <c r="U367" t="s">
        <v>4824</v>
      </c>
    </row>
    <row r="368" spans="1:21" x14ac:dyDescent="0.35">
      <c r="A368" t="s">
        <v>3003</v>
      </c>
      <c r="B368" t="s">
        <v>2324</v>
      </c>
      <c r="C368" t="s">
        <v>2324</v>
      </c>
      <c r="D368" t="s">
        <v>4374</v>
      </c>
      <c r="E368">
        <v>1</v>
      </c>
      <c r="U368" t="s">
        <v>4825</v>
      </c>
    </row>
    <row r="369" spans="1:21" x14ac:dyDescent="0.35">
      <c r="A369" t="s">
        <v>3004</v>
      </c>
      <c r="B369" t="s">
        <v>2324</v>
      </c>
      <c r="C369" t="s">
        <v>2324</v>
      </c>
      <c r="D369" t="s">
        <v>4375</v>
      </c>
      <c r="E369">
        <v>1</v>
      </c>
      <c r="U369" t="s">
        <v>4826</v>
      </c>
    </row>
    <row r="370" spans="1:21" x14ac:dyDescent="0.35">
      <c r="A370" t="s">
        <v>3005</v>
      </c>
      <c r="B370" t="s">
        <v>2324</v>
      </c>
      <c r="C370" t="s">
        <v>2324</v>
      </c>
      <c r="D370" t="s">
        <v>4376</v>
      </c>
      <c r="E370">
        <v>1</v>
      </c>
      <c r="U370" t="s">
        <v>4827</v>
      </c>
    </row>
    <row r="371" spans="1:21" x14ac:dyDescent="0.35">
      <c r="A371" t="s">
        <v>3006</v>
      </c>
      <c r="B371" t="s">
        <v>2324</v>
      </c>
      <c r="C371" t="s">
        <v>2324</v>
      </c>
      <c r="D371" t="s">
        <v>4377</v>
      </c>
      <c r="E371">
        <v>1</v>
      </c>
      <c r="U371" t="s">
        <v>4828</v>
      </c>
    </row>
    <row r="372" spans="1:21" x14ac:dyDescent="0.35">
      <c r="A372" t="s">
        <v>3007</v>
      </c>
      <c r="B372" t="s">
        <v>2324</v>
      </c>
      <c r="C372" t="s">
        <v>2324</v>
      </c>
      <c r="D372" t="s">
        <v>4377</v>
      </c>
      <c r="E372">
        <v>1</v>
      </c>
      <c r="U372" t="s">
        <v>4829</v>
      </c>
    </row>
    <row r="373" spans="1:21" x14ac:dyDescent="0.35">
      <c r="A373" t="s">
        <v>3008</v>
      </c>
      <c r="B373" t="s">
        <v>2324</v>
      </c>
      <c r="C373" t="s">
        <v>2324</v>
      </c>
      <c r="D373" t="s">
        <v>4378</v>
      </c>
      <c r="E373">
        <v>1</v>
      </c>
      <c r="U373" t="s">
        <v>4830</v>
      </c>
    </row>
    <row r="374" spans="1:21" x14ac:dyDescent="0.35">
      <c r="A374" t="s">
        <v>3009</v>
      </c>
      <c r="B374" t="s">
        <v>2324</v>
      </c>
      <c r="C374" t="s">
        <v>2324</v>
      </c>
      <c r="D374" t="s">
        <v>4379</v>
      </c>
      <c r="E374">
        <v>1</v>
      </c>
      <c r="U374" t="s">
        <v>4831</v>
      </c>
    </row>
    <row r="375" spans="1:21" x14ac:dyDescent="0.35">
      <c r="A375" t="s">
        <v>3010</v>
      </c>
      <c r="B375" t="s">
        <v>2324</v>
      </c>
      <c r="C375" t="s">
        <v>2324</v>
      </c>
      <c r="D375" t="s">
        <v>4379</v>
      </c>
      <c r="E375">
        <v>1</v>
      </c>
      <c r="U375" t="s">
        <v>4832</v>
      </c>
    </row>
    <row r="376" spans="1:21" x14ac:dyDescent="0.35">
      <c r="A376" t="s">
        <v>3011</v>
      </c>
      <c r="B376" t="s">
        <v>2324</v>
      </c>
      <c r="C376" t="s">
        <v>2324</v>
      </c>
      <c r="D376" t="s">
        <v>4380</v>
      </c>
      <c r="E376">
        <v>1</v>
      </c>
      <c r="U376" t="s">
        <v>4833</v>
      </c>
    </row>
    <row r="377" spans="1:21" x14ac:dyDescent="0.35">
      <c r="A377" t="s">
        <v>3012</v>
      </c>
      <c r="B377" t="s">
        <v>2324</v>
      </c>
      <c r="C377" t="s">
        <v>2324</v>
      </c>
      <c r="D377" t="s">
        <v>4381</v>
      </c>
      <c r="E377">
        <v>1</v>
      </c>
      <c r="U377" t="s">
        <v>4834</v>
      </c>
    </row>
    <row r="378" spans="1:21" x14ac:dyDescent="0.35">
      <c r="A378" t="s">
        <v>3013</v>
      </c>
      <c r="B378" t="s">
        <v>2324</v>
      </c>
      <c r="C378" t="s">
        <v>2324</v>
      </c>
      <c r="D378" t="s">
        <v>4382</v>
      </c>
      <c r="E378">
        <v>1</v>
      </c>
      <c r="U378" t="s">
        <v>4835</v>
      </c>
    </row>
    <row r="379" spans="1:21" x14ac:dyDescent="0.35">
      <c r="A379" t="s">
        <v>3014</v>
      </c>
      <c r="B379" t="s">
        <v>5134</v>
      </c>
      <c r="C379" t="s">
        <v>5135</v>
      </c>
      <c r="D379" t="s">
        <v>5136</v>
      </c>
      <c r="E379">
        <v>4</v>
      </c>
      <c r="U379" t="s">
        <v>4836</v>
      </c>
    </row>
    <row r="380" spans="1:21" x14ac:dyDescent="0.35">
      <c r="A380" t="s">
        <v>3015</v>
      </c>
      <c r="B380" t="s">
        <v>5134</v>
      </c>
      <c r="C380" t="s">
        <v>5135</v>
      </c>
      <c r="D380" t="s">
        <v>5136</v>
      </c>
      <c r="E380">
        <v>4</v>
      </c>
      <c r="U380" t="s">
        <v>4837</v>
      </c>
    </row>
    <row r="381" spans="1:21" ht="29" x14ac:dyDescent="0.35">
      <c r="A381" t="s">
        <v>3016</v>
      </c>
      <c r="B381" t="s">
        <v>4351</v>
      </c>
      <c r="C381" t="s">
        <v>4352</v>
      </c>
      <c r="D381" t="s">
        <v>4383</v>
      </c>
      <c r="E381">
        <v>4</v>
      </c>
      <c r="F381" s="62" t="s">
        <v>4347</v>
      </c>
      <c r="G381" s="62" t="s">
        <v>4348</v>
      </c>
      <c r="H381" s="62" t="s">
        <v>4349</v>
      </c>
      <c r="U381" t="s">
        <v>4838</v>
      </c>
    </row>
    <row r="382" spans="1:21" x14ac:dyDescent="0.35">
      <c r="A382" t="s">
        <v>3017</v>
      </c>
      <c r="B382" t="s">
        <v>2324</v>
      </c>
      <c r="C382" t="s">
        <v>2324</v>
      </c>
      <c r="D382" t="s">
        <v>4384</v>
      </c>
      <c r="E382">
        <v>2</v>
      </c>
      <c r="U382" t="s">
        <v>4839</v>
      </c>
    </row>
    <row r="383" spans="1:21" x14ac:dyDescent="0.35">
      <c r="A383" t="s">
        <v>3018</v>
      </c>
      <c r="B383" t="s">
        <v>2324</v>
      </c>
      <c r="C383" t="s">
        <v>2324</v>
      </c>
      <c r="D383" t="s">
        <v>4385</v>
      </c>
      <c r="E383">
        <v>1</v>
      </c>
      <c r="U383" t="s">
        <v>4840</v>
      </c>
    </row>
    <row r="384" spans="1:21" x14ac:dyDescent="0.35">
      <c r="A384" t="s">
        <v>3019</v>
      </c>
      <c r="B384" t="s">
        <v>2324</v>
      </c>
      <c r="C384" t="s">
        <v>2324</v>
      </c>
      <c r="D384" t="s">
        <v>4386</v>
      </c>
      <c r="E384">
        <v>1</v>
      </c>
      <c r="U384" t="s">
        <v>4841</v>
      </c>
    </row>
    <row r="385" spans="1:21" x14ac:dyDescent="0.35">
      <c r="A385" t="s">
        <v>3020</v>
      </c>
      <c r="B385" t="s">
        <v>4361</v>
      </c>
      <c r="C385" t="s">
        <v>4362</v>
      </c>
      <c r="D385" t="s">
        <v>4336</v>
      </c>
      <c r="E385">
        <v>4</v>
      </c>
      <c r="F385" t="s">
        <v>2199</v>
      </c>
      <c r="G385" s="62" t="s">
        <v>4360</v>
      </c>
      <c r="H385">
        <v>1997</v>
      </c>
      <c r="U385" t="s">
        <v>4842</v>
      </c>
    </row>
    <row r="386" spans="1:21" x14ac:dyDescent="0.35">
      <c r="A386" t="s">
        <v>3021</v>
      </c>
      <c r="B386" t="s">
        <v>2324</v>
      </c>
      <c r="C386" t="s">
        <v>2324</v>
      </c>
      <c r="D386" t="s">
        <v>4387</v>
      </c>
      <c r="E386">
        <v>1</v>
      </c>
      <c r="U386" t="s">
        <v>4843</v>
      </c>
    </row>
    <row r="387" spans="1:21" x14ac:dyDescent="0.35">
      <c r="A387" t="s">
        <v>3022</v>
      </c>
      <c r="B387" t="s">
        <v>2324</v>
      </c>
      <c r="C387" t="s">
        <v>2324</v>
      </c>
      <c r="D387" t="s">
        <v>4388</v>
      </c>
      <c r="E387">
        <v>1</v>
      </c>
      <c r="U387" t="s">
        <v>4844</v>
      </c>
    </row>
    <row r="388" spans="1:21" x14ac:dyDescent="0.35">
      <c r="A388" t="s">
        <v>3023</v>
      </c>
      <c r="B388" t="s">
        <v>2324</v>
      </c>
      <c r="C388" t="s">
        <v>2324</v>
      </c>
      <c r="D388" t="s">
        <v>4389</v>
      </c>
      <c r="E388">
        <v>1</v>
      </c>
      <c r="U388" t="s">
        <v>4457</v>
      </c>
    </row>
    <row r="389" spans="1:21" ht="29" x14ac:dyDescent="0.35">
      <c r="A389" t="s">
        <v>3024</v>
      </c>
      <c r="B389" t="s">
        <v>4351</v>
      </c>
      <c r="C389" t="s">
        <v>4352</v>
      </c>
      <c r="D389" t="s">
        <v>4390</v>
      </c>
      <c r="E389">
        <v>4</v>
      </c>
      <c r="F389" s="62" t="s">
        <v>4347</v>
      </c>
      <c r="G389" s="62" t="s">
        <v>4348</v>
      </c>
      <c r="H389" s="62" t="s">
        <v>4349</v>
      </c>
      <c r="U389" t="s">
        <v>4458</v>
      </c>
    </row>
    <row r="390" spans="1:21" x14ac:dyDescent="0.35">
      <c r="A390" t="s">
        <v>3025</v>
      </c>
      <c r="B390" t="s">
        <v>2324</v>
      </c>
      <c r="C390" t="s">
        <v>2324</v>
      </c>
      <c r="D390" t="s">
        <v>4391</v>
      </c>
      <c r="E390">
        <v>1</v>
      </c>
      <c r="U390" t="s">
        <v>4459</v>
      </c>
    </row>
    <row r="391" spans="1:21" x14ac:dyDescent="0.35">
      <c r="A391" t="s">
        <v>3026</v>
      </c>
      <c r="B391" t="s">
        <v>2324</v>
      </c>
      <c r="C391" t="s">
        <v>2324</v>
      </c>
      <c r="D391" t="s">
        <v>4392</v>
      </c>
      <c r="E391">
        <v>1</v>
      </c>
      <c r="U391" t="s">
        <v>4845</v>
      </c>
    </row>
    <row r="392" spans="1:21" x14ac:dyDescent="0.35">
      <c r="A392" t="s">
        <v>3027</v>
      </c>
      <c r="B392" t="s">
        <v>2324</v>
      </c>
      <c r="C392" t="s">
        <v>2324</v>
      </c>
      <c r="D392" t="s">
        <v>4393</v>
      </c>
      <c r="E392">
        <v>1</v>
      </c>
      <c r="U392" t="s">
        <v>4846</v>
      </c>
    </row>
    <row r="393" spans="1:21" ht="29" x14ac:dyDescent="0.35">
      <c r="A393" t="s">
        <v>3028</v>
      </c>
      <c r="B393" t="s">
        <v>4351</v>
      </c>
      <c r="C393" t="s">
        <v>4352</v>
      </c>
      <c r="D393" t="s">
        <v>4394</v>
      </c>
      <c r="E393">
        <v>4</v>
      </c>
      <c r="F393" s="62" t="s">
        <v>4347</v>
      </c>
      <c r="G393" s="62" t="s">
        <v>4348</v>
      </c>
      <c r="H393" s="62" t="s">
        <v>4349</v>
      </c>
      <c r="U393" t="s">
        <v>4847</v>
      </c>
    </row>
    <row r="394" spans="1:21" ht="29" x14ac:dyDescent="0.35">
      <c r="A394" t="s">
        <v>3029</v>
      </c>
      <c r="B394" t="s">
        <v>4351</v>
      </c>
      <c r="C394" t="s">
        <v>4352</v>
      </c>
      <c r="D394" t="s">
        <v>4390</v>
      </c>
      <c r="E394">
        <v>4</v>
      </c>
      <c r="F394" s="62" t="s">
        <v>4347</v>
      </c>
      <c r="G394" s="62" t="s">
        <v>4348</v>
      </c>
      <c r="H394" s="62" t="s">
        <v>4349</v>
      </c>
      <c r="U394" t="s">
        <v>4848</v>
      </c>
    </row>
    <row r="395" spans="1:21" x14ac:dyDescent="0.35">
      <c r="A395" t="s">
        <v>3030</v>
      </c>
      <c r="B395" t="s">
        <v>2324</v>
      </c>
      <c r="C395" t="s">
        <v>2324</v>
      </c>
      <c r="D395" t="s">
        <v>4399</v>
      </c>
      <c r="E395">
        <v>1</v>
      </c>
      <c r="U395" t="s">
        <v>4849</v>
      </c>
    </row>
    <row r="396" spans="1:21" ht="29" x14ac:dyDescent="0.35">
      <c r="A396" t="s">
        <v>3031</v>
      </c>
      <c r="B396" t="s">
        <v>4351</v>
      </c>
      <c r="C396" t="s">
        <v>4352</v>
      </c>
      <c r="D396" t="s">
        <v>4396</v>
      </c>
      <c r="E396">
        <v>4</v>
      </c>
      <c r="F396" s="62" t="s">
        <v>4347</v>
      </c>
      <c r="G396" s="62" t="s">
        <v>4348</v>
      </c>
      <c r="H396" s="62" t="s">
        <v>4349</v>
      </c>
      <c r="U396" t="s">
        <v>4850</v>
      </c>
    </row>
    <row r="397" spans="1:21" ht="29" x14ac:dyDescent="0.35">
      <c r="A397" t="s">
        <v>3032</v>
      </c>
      <c r="B397" t="s">
        <v>4351</v>
      </c>
      <c r="C397" t="s">
        <v>4352</v>
      </c>
      <c r="D397" t="s">
        <v>4397</v>
      </c>
      <c r="E397">
        <v>4</v>
      </c>
      <c r="F397" s="62" t="s">
        <v>4347</v>
      </c>
      <c r="G397" s="62" t="s">
        <v>4348</v>
      </c>
      <c r="H397" s="62" t="s">
        <v>4349</v>
      </c>
      <c r="U397" t="s">
        <v>4851</v>
      </c>
    </row>
    <row r="398" spans="1:21" ht="29" x14ac:dyDescent="0.35">
      <c r="A398" t="s">
        <v>3033</v>
      </c>
      <c r="B398" t="s">
        <v>4351</v>
      </c>
      <c r="C398" t="s">
        <v>4352</v>
      </c>
      <c r="D398" t="s">
        <v>4395</v>
      </c>
      <c r="E398">
        <v>4</v>
      </c>
      <c r="F398" s="62" t="s">
        <v>4347</v>
      </c>
      <c r="G398" s="62" t="s">
        <v>4348</v>
      </c>
      <c r="H398" s="62" t="s">
        <v>4349</v>
      </c>
      <c r="U398" t="s">
        <v>4852</v>
      </c>
    </row>
    <row r="399" spans="1:21" x14ac:dyDescent="0.35">
      <c r="A399" t="s">
        <v>3034</v>
      </c>
      <c r="B399" t="s">
        <v>2324</v>
      </c>
      <c r="C399" t="s">
        <v>2324</v>
      </c>
      <c r="D399" t="s">
        <v>4398</v>
      </c>
      <c r="E399">
        <v>1</v>
      </c>
      <c r="U399" t="s">
        <v>4853</v>
      </c>
    </row>
    <row r="400" spans="1:21" x14ac:dyDescent="0.35">
      <c r="A400" t="s">
        <v>3035</v>
      </c>
      <c r="B400" t="s">
        <v>2324</v>
      </c>
      <c r="C400" t="s">
        <v>2324</v>
      </c>
      <c r="D400" t="s">
        <v>4400</v>
      </c>
      <c r="E400">
        <v>4</v>
      </c>
      <c r="F400" t="s">
        <v>2232</v>
      </c>
      <c r="G400" s="62" t="s">
        <v>4401</v>
      </c>
      <c r="H400">
        <v>2002</v>
      </c>
      <c r="U400" t="s">
        <v>4854</v>
      </c>
    </row>
    <row r="401" spans="1:21" x14ac:dyDescent="0.35">
      <c r="A401" t="s">
        <v>3036</v>
      </c>
      <c r="B401" t="s">
        <v>2324</v>
      </c>
      <c r="C401" t="s">
        <v>2324</v>
      </c>
      <c r="D401" t="s">
        <v>4402</v>
      </c>
      <c r="E401">
        <v>2</v>
      </c>
      <c r="U401" t="s">
        <v>4855</v>
      </c>
    </row>
    <row r="402" spans="1:21" x14ac:dyDescent="0.35">
      <c r="A402" t="s">
        <v>3037</v>
      </c>
      <c r="B402" t="s">
        <v>2324</v>
      </c>
      <c r="C402" t="s">
        <v>2324</v>
      </c>
      <c r="D402" t="s">
        <v>4402</v>
      </c>
      <c r="E402">
        <v>2</v>
      </c>
      <c r="U402" t="s">
        <v>4856</v>
      </c>
    </row>
    <row r="403" spans="1:21" x14ac:dyDescent="0.35">
      <c r="A403" t="s">
        <v>3038</v>
      </c>
      <c r="B403" t="s">
        <v>4318</v>
      </c>
      <c r="C403" t="s">
        <v>4320</v>
      </c>
      <c r="D403" t="s">
        <v>4321</v>
      </c>
      <c r="E403">
        <v>4</v>
      </c>
      <c r="F403" t="s">
        <v>2220</v>
      </c>
      <c r="G403" t="s">
        <v>4319</v>
      </c>
      <c r="H403">
        <v>2007</v>
      </c>
      <c r="U403" t="s">
        <v>4857</v>
      </c>
    </row>
    <row r="404" spans="1:21" x14ac:dyDescent="0.35">
      <c r="A404" t="s">
        <v>3040</v>
      </c>
      <c r="B404" t="s">
        <v>4408</v>
      </c>
      <c r="C404" t="s">
        <v>4411</v>
      </c>
      <c r="D404" t="s">
        <v>4409</v>
      </c>
      <c r="E404">
        <v>4</v>
      </c>
      <c r="F404" t="s">
        <v>2212</v>
      </c>
      <c r="G404" t="s">
        <v>4410</v>
      </c>
      <c r="H404">
        <v>1998</v>
      </c>
      <c r="U404" t="s">
        <v>4858</v>
      </c>
    </row>
    <row r="405" spans="1:21" x14ac:dyDescent="0.35">
      <c r="A405" t="s">
        <v>3041</v>
      </c>
      <c r="B405" t="s">
        <v>4408</v>
      </c>
      <c r="C405" t="s">
        <v>4411</v>
      </c>
      <c r="D405" t="s">
        <v>4409</v>
      </c>
      <c r="E405">
        <v>4</v>
      </c>
      <c r="F405" t="s">
        <v>2212</v>
      </c>
      <c r="G405" t="s">
        <v>4410</v>
      </c>
      <c r="H405">
        <v>1998</v>
      </c>
      <c r="U405" t="s">
        <v>4859</v>
      </c>
    </row>
    <row r="406" spans="1:21" x14ac:dyDescent="0.35">
      <c r="A406" t="s">
        <v>3042</v>
      </c>
      <c r="B406" t="s">
        <v>4408</v>
      </c>
      <c r="C406" t="s">
        <v>4411</v>
      </c>
      <c r="D406" t="s">
        <v>4409</v>
      </c>
      <c r="E406">
        <v>4</v>
      </c>
      <c r="F406" t="s">
        <v>2212</v>
      </c>
      <c r="G406" t="s">
        <v>4410</v>
      </c>
      <c r="H406">
        <v>1998</v>
      </c>
      <c r="U406" t="s">
        <v>4860</v>
      </c>
    </row>
    <row r="407" spans="1:21" x14ac:dyDescent="0.35">
      <c r="A407" t="s">
        <v>3043</v>
      </c>
      <c r="B407" t="s">
        <v>2324</v>
      </c>
      <c r="C407" t="s">
        <v>2324</v>
      </c>
      <c r="D407" t="s">
        <v>5175</v>
      </c>
      <c r="E407">
        <v>1</v>
      </c>
      <c r="U407" t="s">
        <v>4861</v>
      </c>
    </row>
    <row r="408" spans="1:21" x14ac:dyDescent="0.35">
      <c r="A408" t="s">
        <v>3045</v>
      </c>
      <c r="B408" t="s">
        <v>422</v>
      </c>
      <c r="C408" t="s">
        <v>422</v>
      </c>
      <c r="D408" t="s">
        <v>4412</v>
      </c>
      <c r="E408">
        <v>4</v>
      </c>
      <c r="U408" t="s">
        <v>4862</v>
      </c>
    </row>
    <row r="409" spans="1:21" x14ac:dyDescent="0.35">
      <c r="A409" t="s">
        <v>3046</v>
      </c>
      <c r="B409" t="s">
        <v>422</v>
      </c>
      <c r="C409" t="s">
        <v>422</v>
      </c>
      <c r="D409" t="s">
        <v>4412</v>
      </c>
      <c r="E409">
        <v>4</v>
      </c>
      <c r="U409" t="s">
        <v>4863</v>
      </c>
    </row>
    <row r="410" spans="1:21" x14ac:dyDescent="0.35">
      <c r="A410" t="s">
        <v>3047</v>
      </c>
      <c r="B410" t="s">
        <v>422</v>
      </c>
      <c r="C410" t="s">
        <v>422</v>
      </c>
      <c r="D410" t="s">
        <v>4412</v>
      </c>
      <c r="E410">
        <v>4</v>
      </c>
      <c r="U410" t="s">
        <v>4864</v>
      </c>
    </row>
    <row r="411" spans="1:21" x14ac:dyDescent="0.35">
      <c r="A411" t="s">
        <v>3048</v>
      </c>
      <c r="B411" t="s">
        <v>5134</v>
      </c>
      <c r="C411" t="s">
        <v>5135</v>
      </c>
      <c r="D411" t="s">
        <v>5136</v>
      </c>
      <c r="E411">
        <v>4</v>
      </c>
      <c r="U411" t="s">
        <v>4865</v>
      </c>
    </row>
    <row r="412" spans="1:21" x14ac:dyDescent="0.35">
      <c r="A412" t="s">
        <v>3049</v>
      </c>
      <c r="B412" t="s">
        <v>5134</v>
      </c>
      <c r="C412" t="s">
        <v>5135</v>
      </c>
      <c r="D412" t="s">
        <v>5136</v>
      </c>
      <c r="E412">
        <v>4</v>
      </c>
      <c r="U412" t="s">
        <v>4866</v>
      </c>
    </row>
    <row r="413" spans="1:21" x14ac:dyDescent="0.35">
      <c r="A413" t="s">
        <v>3050</v>
      </c>
      <c r="B413" t="s">
        <v>422</v>
      </c>
      <c r="C413" t="s">
        <v>422</v>
      </c>
      <c r="D413" t="s">
        <v>4384</v>
      </c>
      <c r="E413">
        <v>2</v>
      </c>
      <c r="U413" t="s">
        <v>4867</v>
      </c>
    </row>
    <row r="414" spans="1:21" x14ac:dyDescent="0.35">
      <c r="A414" t="s">
        <v>3051</v>
      </c>
      <c r="B414" t="s">
        <v>422</v>
      </c>
      <c r="C414" t="s">
        <v>422</v>
      </c>
      <c r="D414" t="s">
        <v>4384</v>
      </c>
      <c r="E414">
        <v>2</v>
      </c>
      <c r="U414" t="s">
        <v>4868</v>
      </c>
    </row>
    <row r="415" spans="1:21" x14ac:dyDescent="0.35">
      <c r="A415" t="s">
        <v>3052</v>
      </c>
      <c r="B415" t="s">
        <v>422</v>
      </c>
      <c r="C415" t="s">
        <v>422</v>
      </c>
      <c r="D415" t="s">
        <v>4402</v>
      </c>
      <c r="E415">
        <v>2</v>
      </c>
      <c r="U415" t="s">
        <v>4869</v>
      </c>
    </row>
    <row r="416" spans="1:21" x14ac:dyDescent="0.35">
      <c r="A416" t="s">
        <v>3053</v>
      </c>
      <c r="B416" t="s">
        <v>4356</v>
      </c>
      <c r="C416" t="s">
        <v>4357</v>
      </c>
      <c r="D416" t="s">
        <v>4342</v>
      </c>
      <c r="E416">
        <v>4</v>
      </c>
      <c r="F416" t="s">
        <v>4340</v>
      </c>
      <c r="G416" t="s">
        <v>4341</v>
      </c>
      <c r="H416">
        <v>2004</v>
      </c>
      <c r="U416" t="s">
        <v>4870</v>
      </c>
    </row>
    <row r="417" spans="1:21" x14ac:dyDescent="0.35">
      <c r="A417" t="s">
        <v>3055</v>
      </c>
      <c r="B417" t="s">
        <v>2324</v>
      </c>
      <c r="C417" t="s">
        <v>2324</v>
      </c>
      <c r="D417" t="s">
        <v>4413</v>
      </c>
      <c r="E417">
        <v>1</v>
      </c>
      <c r="U417" t="s">
        <v>4871</v>
      </c>
    </row>
    <row r="418" spans="1:21" x14ac:dyDescent="0.35">
      <c r="A418" t="s">
        <v>3056</v>
      </c>
      <c r="B418" t="s">
        <v>422</v>
      </c>
      <c r="C418" t="s">
        <v>422</v>
      </c>
      <c r="D418" t="s">
        <v>4402</v>
      </c>
      <c r="E418">
        <v>2</v>
      </c>
      <c r="U418" t="s">
        <v>4872</v>
      </c>
    </row>
    <row r="419" spans="1:21" x14ac:dyDescent="0.35">
      <c r="A419" t="s">
        <v>3057</v>
      </c>
      <c r="B419" t="s">
        <v>422</v>
      </c>
      <c r="C419" t="s">
        <v>422</v>
      </c>
      <c r="D419" t="s">
        <v>4402</v>
      </c>
      <c r="E419">
        <v>2</v>
      </c>
      <c r="U419" t="s">
        <v>4873</v>
      </c>
    </row>
    <row r="420" spans="1:21" x14ac:dyDescent="0.35">
      <c r="A420" t="s">
        <v>3058</v>
      </c>
      <c r="B420" t="s">
        <v>4416</v>
      </c>
      <c r="C420" t="s">
        <v>4417</v>
      </c>
      <c r="D420" t="s">
        <v>4415</v>
      </c>
      <c r="E420">
        <v>4</v>
      </c>
      <c r="F420" t="s">
        <v>4414</v>
      </c>
      <c r="G420" t="s">
        <v>4319</v>
      </c>
      <c r="H420">
        <v>2012</v>
      </c>
      <c r="U420" t="s">
        <v>4874</v>
      </c>
    </row>
    <row r="421" spans="1:21" x14ac:dyDescent="0.35">
      <c r="A421" t="s">
        <v>3060</v>
      </c>
      <c r="B421" t="s">
        <v>4416</v>
      </c>
      <c r="C421" t="s">
        <v>4417</v>
      </c>
      <c r="D421" t="s">
        <v>4415</v>
      </c>
      <c r="E421">
        <v>4</v>
      </c>
      <c r="F421" t="s">
        <v>4414</v>
      </c>
      <c r="G421" t="s">
        <v>4319</v>
      </c>
      <c r="H421">
        <v>2012</v>
      </c>
      <c r="U421" t="s">
        <v>4875</v>
      </c>
    </row>
    <row r="422" spans="1:21" x14ac:dyDescent="0.35">
      <c r="A422" t="s">
        <v>3062</v>
      </c>
      <c r="B422" t="s">
        <v>2324</v>
      </c>
      <c r="C422" t="s">
        <v>2324</v>
      </c>
      <c r="D422" t="s">
        <v>4418</v>
      </c>
      <c r="E422">
        <v>1</v>
      </c>
      <c r="U422" t="s">
        <v>4876</v>
      </c>
    </row>
    <row r="423" spans="1:21" x14ac:dyDescent="0.35">
      <c r="A423" t="s">
        <v>3063</v>
      </c>
      <c r="B423" t="s">
        <v>2324</v>
      </c>
      <c r="C423" t="s">
        <v>2324</v>
      </c>
      <c r="D423" t="s">
        <v>4419</v>
      </c>
      <c r="E423">
        <v>1</v>
      </c>
      <c r="U423" t="s">
        <v>4877</v>
      </c>
    </row>
    <row r="424" spans="1:21" x14ac:dyDescent="0.35">
      <c r="A424" t="s">
        <v>3064</v>
      </c>
      <c r="B424" t="s">
        <v>4351</v>
      </c>
      <c r="C424" t="s">
        <v>4352</v>
      </c>
      <c r="D424" t="s">
        <v>4420</v>
      </c>
      <c r="E424">
        <v>2</v>
      </c>
      <c r="F424" s="62"/>
      <c r="G424" s="62"/>
      <c r="H424" s="62"/>
      <c r="U424" t="s">
        <v>4878</v>
      </c>
    </row>
    <row r="425" spans="1:21" x14ac:dyDescent="0.35">
      <c r="A425" t="s">
        <v>3065</v>
      </c>
      <c r="B425" t="s">
        <v>4351</v>
      </c>
      <c r="C425" t="s">
        <v>4352</v>
      </c>
      <c r="D425" t="s">
        <v>4420</v>
      </c>
      <c r="E425">
        <v>2</v>
      </c>
      <c r="F425" s="62"/>
      <c r="G425" s="62"/>
      <c r="H425" s="62"/>
      <c r="U425" t="s">
        <v>4879</v>
      </c>
    </row>
    <row r="426" spans="1:21" x14ac:dyDescent="0.35">
      <c r="A426" t="s">
        <v>3066</v>
      </c>
      <c r="B426" t="s">
        <v>4351</v>
      </c>
      <c r="C426" t="s">
        <v>4352</v>
      </c>
      <c r="D426" t="s">
        <v>4421</v>
      </c>
      <c r="E426">
        <v>2</v>
      </c>
      <c r="F426" s="62"/>
      <c r="G426" s="62"/>
      <c r="H426" s="62"/>
      <c r="U426" t="s">
        <v>4880</v>
      </c>
    </row>
    <row r="427" spans="1:21" x14ac:dyDescent="0.35">
      <c r="A427" t="s">
        <v>3067</v>
      </c>
      <c r="B427" t="s">
        <v>4351</v>
      </c>
      <c r="C427" t="s">
        <v>4352</v>
      </c>
      <c r="D427" t="s">
        <v>4421</v>
      </c>
      <c r="E427">
        <v>2</v>
      </c>
      <c r="F427" s="62"/>
      <c r="G427" s="62"/>
      <c r="H427" s="62"/>
      <c r="U427" t="s">
        <v>4881</v>
      </c>
    </row>
    <row r="428" spans="1:21" x14ac:dyDescent="0.35">
      <c r="A428" t="s">
        <v>3068</v>
      </c>
      <c r="B428" t="s">
        <v>4351</v>
      </c>
      <c r="C428" t="s">
        <v>4352</v>
      </c>
      <c r="D428" t="s">
        <v>4423</v>
      </c>
      <c r="E428">
        <v>2</v>
      </c>
      <c r="U428" t="s">
        <v>4882</v>
      </c>
    </row>
    <row r="429" spans="1:21" x14ac:dyDescent="0.35">
      <c r="A429" t="s">
        <v>3069</v>
      </c>
      <c r="B429" t="s">
        <v>4351</v>
      </c>
      <c r="C429" t="s">
        <v>4352</v>
      </c>
      <c r="D429" t="s">
        <v>4423</v>
      </c>
      <c r="E429">
        <v>2</v>
      </c>
      <c r="U429" t="s">
        <v>4883</v>
      </c>
    </row>
    <row r="430" spans="1:21" x14ac:dyDescent="0.35">
      <c r="A430" t="s">
        <v>3070</v>
      </c>
      <c r="B430" t="s">
        <v>4351</v>
      </c>
      <c r="C430" t="s">
        <v>4352</v>
      </c>
      <c r="D430" t="s">
        <v>4422</v>
      </c>
      <c r="E430">
        <v>2</v>
      </c>
      <c r="U430" t="s">
        <v>4884</v>
      </c>
    </row>
    <row r="431" spans="1:21" x14ac:dyDescent="0.35">
      <c r="A431" t="s">
        <v>3071</v>
      </c>
      <c r="B431" t="s">
        <v>4351</v>
      </c>
      <c r="C431" t="s">
        <v>4352</v>
      </c>
      <c r="D431" t="s">
        <v>4422</v>
      </c>
      <c r="E431">
        <v>2</v>
      </c>
      <c r="U431" t="s">
        <v>4885</v>
      </c>
    </row>
    <row r="432" spans="1:21" x14ac:dyDescent="0.35">
      <c r="A432" t="s">
        <v>3072</v>
      </c>
      <c r="B432" t="s">
        <v>2324</v>
      </c>
      <c r="C432" t="s">
        <v>2324</v>
      </c>
      <c r="D432" t="s">
        <v>4424</v>
      </c>
      <c r="E432">
        <v>1</v>
      </c>
      <c r="U432" t="s">
        <v>4886</v>
      </c>
    </row>
    <row r="433" spans="1:21" x14ac:dyDescent="0.35">
      <c r="A433" t="s">
        <v>3073</v>
      </c>
      <c r="B433" t="s">
        <v>2324</v>
      </c>
      <c r="C433" t="s">
        <v>2324</v>
      </c>
      <c r="D433" t="s">
        <v>4425</v>
      </c>
      <c r="E433">
        <v>1</v>
      </c>
      <c r="G433" t="s">
        <v>4341</v>
      </c>
      <c r="H433">
        <v>2004</v>
      </c>
      <c r="U433" t="s">
        <v>4887</v>
      </c>
    </row>
    <row r="434" spans="1:21" x14ac:dyDescent="0.35">
      <c r="A434" t="s">
        <v>3074</v>
      </c>
      <c r="B434" t="s">
        <v>4358</v>
      </c>
      <c r="C434" t="s">
        <v>4359</v>
      </c>
      <c r="D434" t="s">
        <v>4343</v>
      </c>
      <c r="E434">
        <v>4</v>
      </c>
      <c r="F434" t="s">
        <v>4340</v>
      </c>
      <c r="G434" t="s">
        <v>4341</v>
      </c>
      <c r="H434">
        <v>2004</v>
      </c>
      <c r="U434" t="s">
        <v>4888</v>
      </c>
    </row>
    <row r="435" spans="1:21" x14ac:dyDescent="0.35">
      <c r="A435" t="s">
        <v>3076</v>
      </c>
      <c r="B435" t="s">
        <v>4358</v>
      </c>
      <c r="C435" t="s">
        <v>4359</v>
      </c>
      <c r="D435" t="s">
        <v>4343</v>
      </c>
      <c r="E435">
        <v>4</v>
      </c>
      <c r="F435" t="s">
        <v>4340</v>
      </c>
      <c r="G435" t="s">
        <v>4341</v>
      </c>
      <c r="H435">
        <v>2004</v>
      </c>
      <c r="U435" t="s">
        <v>4889</v>
      </c>
    </row>
    <row r="436" spans="1:21" x14ac:dyDescent="0.35">
      <c r="A436" t="s">
        <v>3078</v>
      </c>
      <c r="B436" t="s">
        <v>4358</v>
      </c>
      <c r="C436" t="s">
        <v>4359</v>
      </c>
      <c r="D436" t="s">
        <v>4343</v>
      </c>
      <c r="E436">
        <v>4</v>
      </c>
      <c r="F436" t="s">
        <v>4340</v>
      </c>
      <c r="U436" t="s">
        <v>4890</v>
      </c>
    </row>
    <row r="437" spans="1:21" x14ac:dyDescent="0.35">
      <c r="A437" t="s">
        <v>3080</v>
      </c>
      <c r="B437" t="s">
        <v>2324</v>
      </c>
      <c r="C437" t="s">
        <v>2324</v>
      </c>
      <c r="D437" t="s">
        <v>4426</v>
      </c>
      <c r="E437">
        <v>1</v>
      </c>
      <c r="U437" t="s">
        <v>4891</v>
      </c>
    </row>
    <row r="438" spans="1:21" x14ac:dyDescent="0.35">
      <c r="A438" t="s">
        <v>3081</v>
      </c>
      <c r="B438" t="s">
        <v>2324</v>
      </c>
      <c r="C438" t="s">
        <v>2324</v>
      </c>
      <c r="D438" t="s">
        <v>4426</v>
      </c>
      <c r="E438">
        <v>1</v>
      </c>
      <c r="U438" t="s">
        <v>4892</v>
      </c>
    </row>
    <row r="439" spans="1:21" x14ac:dyDescent="0.35">
      <c r="A439" t="s">
        <v>3082</v>
      </c>
      <c r="B439" t="s">
        <v>4351</v>
      </c>
      <c r="C439" t="s">
        <v>4352</v>
      </c>
      <c r="D439" t="s">
        <v>4427</v>
      </c>
      <c r="E439">
        <v>2</v>
      </c>
      <c r="U439" t="s">
        <v>4893</v>
      </c>
    </row>
    <row r="440" spans="1:21" x14ac:dyDescent="0.35">
      <c r="A440" t="s">
        <v>3083</v>
      </c>
      <c r="B440" t="s">
        <v>2324</v>
      </c>
      <c r="C440" t="s">
        <v>2324</v>
      </c>
      <c r="D440" t="s">
        <v>4428</v>
      </c>
      <c r="E440">
        <v>1</v>
      </c>
      <c r="U440" t="s">
        <v>4894</v>
      </c>
    </row>
    <row r="441" spans="1:21" x14ac:dyDescent="0.35">
      <c r="A441" t="s">
        <v>3084</v>
      </c>
      <c r="B441" t="s">
        <v>2324</v>
      </c>
      <c r="C441" t="s">
        <v>2324</v>
      </c>
      <c r="D441" t="s">
        <v>4429</v>
      </c>
      <c r="E441">
        <v>1</v>
      </c>
      <c r="U441" t="s">
        <v>4895</v>
      </c>
    </row>
    <row r="442" spans="1:21" x14ac:dyDescent="0.35">
      <c r="A442" t="s">
        <v>3085</v>
      </c>
      <c r="B442" t="s">
        <v>2324</v>
      </c>
      <c r="C442" t="s">
        <v>2324</v>
      </c>
      <c r="D442" t="s">
        <v>4430</v>
      </c>
      <c r="E442">
        <v>1</v>
      </c>
      <c r="U442" t="s">
        <v>4896</v>
      </c>
    </row>
    <row r="443" spans="1:21" x14ac:dyDescent="0.35">
      <c r="A443" t="s">
        <v>3086</v>
      </c>
      <c r="B443" t="s">
        <v>2324</v>
      </c>
      <c r="C443" t="s">
        <v>2324</v>
      </c>
      <c r="D443" t="s">
        <v>4430</v>
      </c>
      <c r="E443">
        <v>1</v>
      </c>
      <c r="U443" t="s">
        <v>4897</v>
      </c>
    </row>
    <row r="444" spans="1:21" x14ac:dyDescent="0.35">
      <c r="A444" t="s">
        <v>3087</v>
      </c>
      <c r="B444" t="s">
        <v>2324</v>
      </c>
      <c r="C444" t="s">
        <v>2324</v>
      </c>
      <c r="D444" t="s">
        <v>4384</v>
      </c>
      <c r="E444">
        <v>2</v>
      </c>
      <c r="U444" t="s">
        <v>4898</v>
      </c>
    </row>
    <row r="445" spans="1:21" x14ac:dyDescent="0.35">
      <c r="A445" t="s">
        <v>3089</v>
      </c>
      <c r="B445" t="s">
        <v>4351</v>
      </c>
      <c r="C445" t="s">
        <v>4352</v>
      </c>
      <c r="D445" t="s">
        <v>4431</v>
      </c>
      <c r="E445">
        <v>2</v>
      </c>
      <c r="U445" t="s">
        <v>4899</v>
      </c>
    </row>
    <row r="446" spans="1:21" x14ac:dyDescent="0.35">
      <c r="A446" t="s">
        <v>3090</v>
      </c>
      <c r="B446" t="s">
        <v>2324</v>
      </c>
      <c r="C446" t="s">
        <v>2324</v>
      </c>
      <c r="D446" t="s">
        <v>4432</v>
      </c>
      <c r="E446">
        <v>1</v>
      </c>
      <c r="U446" t="s">
        <v>4900</v>
      </c>
    </row>
    <row r="447" spans="1:21" x14ac:dyDescent="0.35">
      <c r="A447" t="s">
        <v>3091</v>
      </c>
      <c r="B447" t="s">
        <v>2324</v>
      </c>
      <c r="C447" t="s">
        <v>2324</v>
      </c>
      <c r="D447" t="s">
        <v>4433</v>
      </c>
      <c r="E447">
        <v>1</v>
      </c>
      <c r="U447" t="s">
        <v>4901</v>
      </c>
    </row>
    <row r="448" spans="1:21" x14ac:dyDescent="0.35">
      <c r="A448" t="s">
        <v>3092</v>
      </c>
      <c r="B448" t="s">
        <v>4351</v>
      </c>
      <c r="C448" t="s">
        <v>4352</v>
      </c>
      <c r="D448" t="s">
        <v>4434</v>
      </c>
      <c r="E448">
        <v>2</v>
      </c>
      <c r="U448" t="s">
        <v>4902</v>
      </c>
    </row>
    <row r="449" spans="1:21" x14ac:dyDescent="0.35">
      <c r="A449" t="s">
        <v>3093</v>
      </c>
      <c r="B449" t="s">
        <v>4351</v>
      </c>
      <c r="C449" t="s">
        <v>4352</v>
      </c>
      <c r="D449" t="s">
        <v>4435</v>
      </c>
      <c r="E449">
        <v>2</v>
      </c>
      <c r="U449" t="s">
        <v>4903</v>
      </c>
    </row>
    <row r="450" spans="1:21" x14ac:dyDescent="0.35">
      <c r="A450" t="s">
        <v>3094</v>
      </c>
      <c r="B450" t="s">
        <v>4351</v>
      </c>
      <c r="C450" t="s">
        <v>4352</v>
      </c>
      <c r="D450" t="s">
        <v>4436</v>
      </c>
      <c r="E450">
        <v>2</v>
      </c>
      <c r="U450" t="s">
        <v>4904</v>
      </c>
    </row>
    <row r="451" spans="1:21" x14ac:dyDescent="0.35">
      <c r="A451" t="s">
        <v>3095</v>
      </c>
      <c r="B451" t="s">
        <v>4351</v>
      </c>
      <c r="C451" t="s">
        <v>4352</v>
      </c>
      <c r="D451" t="s">
        <v>4437</v>
      </c>
      <c r="E451">
        <v>2</v>
      </c>
      <c r="U451" t="s">
        <v>4905</v>
      </c>
    </row>
    <row r="452" spans="1:21" ht="29" x14ac:dyDescent="0.35">
      <c r="A452" t="s">
        <v>3096</v>
      </c>
      <c r="B452" t="s">
        <v>4351</v>
      </c>
      <c r="C452" t="s">
        <v>4352</v>
      </c>
      <c r="D452" t="s">
        <v>4438</v>
      </c>
      <c r="E452">
        <v>4</v>
      </c>
      <c r="F452" s="62" t="s">
        <v>4347</v>
      </c>
      <c r="G452" s="62" t="s">
        <v>4348</v>
      </c>
      <c r="H452" s="62" t="s">
        <v>4349</v>
      </c>
      <c r="U452" t="s">
        <v>4906</v>
      </c>
    </row>
    <row r="453" spans="1:21" ht="29" x14ac:dyDescent="0.35">
      <c r="A453" t="s">
        <v>3097</v>
      </c>
      <c r="B453" t="s">
        <v>4351</v>
      </c>
      <c r="C453" t="s">
        <v>4352</v>
      </c>
      <c r="D453" t="s">
        <v>4383</v>
      </c>
      <c r="E453">
        <v>4</v>
      </c>
      <c r="F453" s="62" t="s">
        <v>4347</v>
      </c>
      <c r="G453" s="62" t="s">
        <v>4348</v>
      </c>
      <c r="H453" s="62" t="s">
        <v>4349</v>
      </c>
      <c r="U453" t="s">
        <v>4907</v>
      </c>
    </row>
    <row r="454" spans="1:21" ht="29" x14ac:dyDescent="0.35">
      <c r="A454" t="s">
        <v>3098</v>
      </c>
      <c r="B454" t="s">
        <v>4351</v>
      </c>
      <c r="C454" t="s">
        <v>4352</v>
      </c>
      <c r="D454" t="s">
        <v>4439</v>
      </c>
      <c r="E454">
        <v>4</v>
      </c>
      <c r="F454" s="62" t="s">
        <v>4347</v>
      </c>
      <c r="G454" s="62" t="s">
        <v>4348</v>
      </c>
      <c r="H454" s="62" t="s">
        <v>4349</v>
      </c>
      <c r="U454" t="s">
        <v>4908</v>
      </c>
    </row>
    <row r="455" spans="1:21" x14ac:dyDescent="0.35">
      <c r="A455" t="s">
        <v>3099</v>
      </c>
      <c r="B455" t="s">
        <v>2324</v>
      </c>
      <c r="C455" t="s">
        <v>2324</v>
      </c>
      <c r="D455" t="s">
        <v>4440</v>
      </c>
      <c r="E455">
        <v>2</v>
      </c>
      <c r="U455" t="s">
        <v>4909</v>
      </c>
    </row>
    <row r="456" spans="1:21" x14ac:dyDescent="0.35">
      <c r="A456" t="s">
        <v>3100</v>
      </c>
      <c r="B456" t="s">
        <v>2324</v>
      </c>
      <c r="C456" t="s">
        <v>2324</v>
      </c>
      <c r="D456" t="s">
        <v>4440</v>
      </c>
      <c r="E456">
        <v>2</v>
      </c>
      <c r="U456" t="s">
        <v>4910</v>
      </c>
    </row>
    <row r="457" spans="1:21" x14ac:dyDescent="0.35">
      <c r="A457" t="s">
        <v>3101</v>
      </c>
      <c r="B457" t="s">
        <v>2324</v>
      </c>
      <c r="C457" t="s">
        <v>2324</v>
      </c>
      <c r="D457" t="s">
        <v>4440</v>
      </c>
      <c r="E457">
        <v>2</v>
      </c>
      <c r="U457" t="s">
        <v>4911</v>
      </c>
    </row>
    <row r="458" spans="1:21" x14ac:dyDescent="0.35">
      <c r="A458" t="s">
        <v>3102</v>
      </c>
      <c r="B458" t="s">
        <v>2324</v>
      </c>
      <c r="C458" t="s">
        <v>2324</v>
      </c>
      <c r="D458" t="s">
        <v>4440</v>
      </c>
      <c r="E458">
        <v>2</v>
      </c>
      <c r="U458" t="s">
        <v>4912</v>
      </c>
    </row>
    <row r="459" spans="1:21" x14ac:dyDescent="0.35">
      <c r="A459" t="s">
        <v>3103</v>
      </c>
      <c r="B459" t="s">
        <v>2324</v>
      </c>
      <c r="C459" t="s">
        <v>2324</v>
      </c>
      <c r="D459" t="s">
        <v>4440</v>
      </c>
      <c r="E459">
        <v>2</v>
      </c>
      <c r="U459" t="s">
        <v>4913</v>
      </c>
    </row>
    <row r="460" spans="1:21" x14ac:dyDescent="0.35">
      <c r="A460" t="s">
        <v>3104</v>
      </c>
      <c r="B460" t="s">
        <v>2324</v>
      </c>
      <c r="C460" t="s">
        <v>2324</v>
      </c>
      <c r="D460" t="s">
        <v>4440</v>
      </c>
      <c r="E460">
        <v>2</v>
      </c>
      <c r="U460" t="s">
        <v>4914</v>
      </c>
    </row>
    <row r="461" spans="1:21" x14ac:dyDescent="0.35">
      <c r="A461" t="s">
        <v>3105</v>
      </c>
      <c r="B461" t="s">
        <v>2324</v>
      </c>
      <c r="C461" t="s">
        <v>2324</v>
      </c>
      <c r="D461" t="s">
        <v>4440</v>
      </c>
      <c r="E461">
        <v>2</v>
      </c>
      <c r="U461" t="s">
        <v>4915</v>
      </c>
    </row>
    <row r="462" spans="1:21" x14ac:dyDescent="0.35">
      <c r="A462" t="s">
        <v>3106</v>
      </c>
      <c r="B462" t="s">
        <v>2324</v>
      </c>
      <c r="C462" t="s">
        <v>2324</v>
      </c>
      <c r="D462" t="s">
        <v>4440</v>
      </c>
      <c r="E462">
        <v>2</v>
      </c>
      <c r="U462" t="s">
        <v>4916</v>
      </c>
    </row>
    <row r="463" spans="1:21" x14ac:dyDescent="0.35">
      <c r="A463" t="s">
        <v>3107</v>
      </c>
      <c r="B463" t="s">
        <v>4406</v>
      </c>
      <c r="C463" t="s">
        <v>4407</v>
      </c>
      <c r="D463" t="s">
        <v>4405</v>
      </c>
      <c r="E463">
        <v>4</v>
      </c>
      <c r="F463" t="s">
        <v>4340</v>
      </c>
      <c r="G463" t="s">
        <v>4341</v>
      </c>
      <c r="H463">
        <v>2004</v>
      </c>
      <c r="U463" t="s">
        <v>4917</v>
      </c>
    </row>
    <row r="464" spans="1:21" x14ac:dyDescent="0.35">
      <c r="A464" t="s">
        <v>3109</v>
      </c>
      <c r="B464" t="s">
        <v>4406</v>
      </c>
      <c r="C464" t="s">
        <v>4407</v>
      </c>
      <c r="D464" t="s">
        <v>4405</v>
      </c>
      <c r="E464">
        <v>4</v>
      </c>
      <c r="F464" t="s">
        <v>4340</v>
      </c>
      <c r="G464" t="s">
        <v>4341</v>
      </c>
      <c r="H464">
        <v>2004</v>
      </c>
      <c r="U464" t="s">
        <v>4918</v>
      </c>
    </row>
    <row r="465" spans="1:21" x14ac:dyDescent="0.35">
      <c r="A465" t="s">
        <v>3111</v>
      </c>
      <c r="B465" t="s">
        <v>422</v>
      </c>
      <c r="C465" t="s">
        <v>422</v>
      </c>
      <c r="D465" t="s">
        <v>4403</v>
      </c>
      <c r="E465">
        <v>2</v>
      </c>
      <c r="U465" t="s">
        <v>4919</v>
      </c>
    </row>
    <row r="466" spans="1:21" x14ac:dyDescent="0.35">
      <c r="A466" t="s">
        <v>3113</v>
      </c>
      <c r="B466" t="s">
        <v>422</v>
      </c>
      <c r="C466" t="s">
        <v>422</v>
      </c>
      <c r="D466" t="s">
        <v>4404</v>
      </c>
      <c r="E466">
        <v>2</v>
      </c>
      <c r="U466" t="s">
        <v>4920</v>
      </c>
    </row>
    <row r="467" spans="1:21" x14ac:dyDescent="0.35">
      <c r="A467" t="s">
        <v>3115</v>
      </c>
      <c r="B467" t="s">
        <v>4309</v>
      </c>
      <c r="D467" t="s">
        <v>4310</v>
      </c>
      <c r="E467">
        <v>2</v>
      </c>
      <c r="U467" t="s">
        <v>4921</v>
      </c>
    </row>
    <row r="468" spans="1:21" x14ac:dyDescent="0.35">
      <c r="A468" t="s">
        <v>3116</v>
      </c>
      <c r="B468" t="s">
        <v>4309</v>
      </c>
      <c r="D468" t="s">
        <v>4310</v>
      </c>
      <c r="E468">
        <v>2</v>
      </c>
      <c r="U468" t="s">
        <v>4922</v>
      </c>
    </row>
    <row r="469" spans="1:21" x14ac:dyDescent="0.35">
      <c r="A469" t="s">
        <v>3118</v>
      </c>
      <c r="B469" t="s">
        <v>4309</v>
      </c>
      <c r="D469" t="s">
        <v>4310</v>
      </c>
      <c r="E469">
        <v>2</v>
      </c>
      <c r="U469" t="s">
        <v>4923</v>
      </c>
    </row>
    <row r="470" spans="1:21" x14ac:dyDescent="0.35">
      <c r="A470" t="s">
        <v>3120</v>
      </c>
      <c r="B470" t="s">
        <v>4309</v>
      </c>
      <c r="D470" t="s">
        <v>4310</v>
      </c>
      <c r="E470">
        <v>2</v>
      </c>
      <c r="U470" t="s">
        <v>4924</v>
      </c>
    </row>
    <row r="471" spans="1:21" x14ac:dyDescent="0.35">
      <c r="A471" t="s">
        <v>3121</v>
      </c>
      <c r="B471" t="s">
        <v>4309</v>
      </c>
      <c r="D471" t="s">
        <v>4310</v>
      </c>
      <c r="E471">
        <v>2</v>
      </c>
      <c r="U471" t="s">
        <v>4925</v>
      </c>
    </row>
    <row r="472" spans="1:21" x14ac:dyDescent="0.35">
      <c r="A472" t="s">
        <v>3122</v>
      </c>
      <c r="B472" t="s">
        <v>4309</v>
      </c>
      <c r="D472" t="s">
        <v>4310</v>
      </c>
      <c r="E472">
        <v>2</v>
      </c>
      <c r="U472" t="s">
        <v>4926</v>
      </c>
    </row>
    <row r="473" spans="1:21" x14ac:dyDescent="0.35">
      <c r="A473" t="s">
        <v>3123</v>
      </c>
      <c r="B473" t="s">
        <v>4309</v>
      </c>
      <c r="D473" t="s">
        <v>4310</v>
      </c>
      <c r="E473">
        <v>2</v>
      </c>
      <c r="U473" t="s">
        <v>4927</v>
      </c>
    </row>
    <row r="474" spans="1:21" x14ac:dyDescent="0.35">
      <c r="A474" t="s">
        <v>3124</v>
      </c>
      <c r="B474" t="s">
        <v>4309</v>
      </c>
      <c r="D474" t="s">
        <v>4310</v>
      </c>
      <c r="E474">
        <v>2</v>
      </c>
      <c r="U474" t="s">
        <v>4928</v>
      </c>
    </row>
    <row r="475" spans="1:21" x14ac:dyDescent="0.35">
      <c r="A475" t="s">
        <v>3125</v>
      </c>
      <c r="B475" t="s">
        <v>4309</v>
      </c>
      <c r="D475" t="s">
        <v>4310</v>
      </c>
      <c r="E475">
        <v>2</v>
      </c>
      <c r="U475" t="s">
        <v>4929</v>
      </c>
    </row>
    <row r="476" spans="1:21" x14ac:dyDescent="0.35">
      <c r="A476" t="s">
        <v>3126</v>
      </c>
      <c r="B476" t="s">
        <v>4309</v>
      </c>
      <c r="D476" t="s">
        <v>4310</v>
      </c>
      <c r="E476">
        <v>2</v>
      </c>
      <c r="U476" t="s">
        <v>4930</v>
      </c>
    </row>
    <row r="477" spans="1:21" x14ac:dyDescent="0.35">
      <c r="A477" t="s">
        <v>3127</v>
      </c>
      <c r="B477" t="s">
        <v>4309</v>
      </c>
      <c r="D477" t="s">
        <v>4310</v>
      </c>
      <c r="E477">
        <v>2</v>
      </c>
      <c r="U477" t="s">
        <v>4931</v>
      </c>
    </row>
    <row r="478" spans="1:21" x14ac:dyDescent="0.35">
      <c r="A478" t="s">
        <v>3128</v>
      </c>
      <c r="B478" t="s">
        <v>4309</v>
      </c>
      <c r="D478" t="s">
        <v>4310</v>
      </c>
      <c r="E478">
        <v>2</v>
      </c>
      <c r="U478" t="s">
        <v>4932</v>
      </c>
    </row>
    <row r="479" spans="1:21" x14ac:dyDescent="0.35">
      <c r="A479" t="s">
        <v>3129</v>
      </c>
      <c r="B479" t="s">
        <v>4309</v>
      </c>
      <c r="D479" t="s">
        <v>4310</v>
      </c>
      <c r="E479">
        <v>2</v>
      </c>
      <c r="U479" t="s">
        <v>4933</v>
      </c>
    </row>
    <row r="480" spans="1:21" x14ac:dyDescent="0.35">
      <c r="A480" t="s">
        <v>3130</v>
      </c>
      <c r="B480" t="s">
        <v>4309</v>
      </c>
      <c r="D480" t="s">
        <v>4310</v>
      </c>
      <c r="E480">
        <v>2</v>
      </c>
      <c r="U480" t="s">
        <v>4934</v>
      </c>
    </row>
    <row r="481" spans="1:21" x14ac:dyDescent="0.35">
      <c r="A481" t="s">
        <v>3131</v>
      </c>
      <c r="B481" t="s">
        <v>4309</v>
      </c>
      <c r="D481" t="s">
        <v>4310</v>
      </c>
      <c r="E481">
        <v>2</v>
      </c>
      <c r="U481" t="s">
        <v>4935</v>
      </c>
    </row>
    <row r="482" spans="1:21" x14ac:dyDescent="0.35">
      <c r="A482" t="s">
        <v>3132</v>
      </c>
      <c r="B482" t="s">
        <v>4309</v>
      </c>
      <c r="D482" t="s">
        <v>4310</v>
      </c>
      <c r="E482">
        <v>2</v>
      </c>
      <c r="U482" t="s">
        <v>4936</v>
      </c>
    </row>
    <row r="483" spans="1:21" x14ac:dyDescent="0.35">
      <c r="A483" t="s">
        <v>3133</v>
      </c>
      <c r="B483" t="s">
        <v>4309</v>
      </c>
      <c r="D483" t="s">
        <v>4310</v>
      </c>
      <c r="E483">
        <v>2</v>
      </c>
      <c r="U483" t="s">
        <v>4937</v>
      </c>
    </row>
    <row r="484" spans="1:21" x14ac:dyDescent="0.35">
      <c r="A484" t="s">
        <v>3134</v>
      </c>
      <c r="B484" t="s">
        <v>4309</v>
      </c>
      <c r="D484" t="s">
        <v>4310</v>
      </c>
      <c r="E484">
        <v>2</v>
      </c>
      <c r="U484" t="s">
        <v>4938</v>
      </c>
    </row>
    <row r="485" spans="1:21" x14ac:dyDescent="0.35">
      <c r="A485" t="s">
        <v>3135</v>
      </c>
      <c r="B485" t="s">
        <v>4309</v>
      </c>
      <c r="D485" t="s">
        <v>4310</v>
      </c>
      <c r="E485">
        <v>2</v>
      </c>
      <c r="U485" t="s">
        <v>4939</v>
      </c>
    </row>
    <row r="486" spans="1:21" x14ac:dyDescent="0.35">
      <c r="A486" t="s">
        <v>3136</v>
      </c>
      <c r="B486" t="s">
        <v>4309</v>
      </c>
      <c r="D486" t="s">
        <v>4310</v>
      </c>
      <c r="E486">
        <v>2</v>
      </c>
      <c r="U486" t="s">
        <v>4940</v>
      </c>
    </row>
    <row r="487" spans="1:21" x14ac:dyDescent="0.35">
      <c r="A487" t="s">
        <v>3138</v>
      </c>
      <c r="B487" t="s">
        <v>4309</v>
      </c>
      <c r="D487" t="s">
        <v>4310</v>
      </c>
      <c r="E487">
        <v>2</v>
      </c>
      <c r="U487" t="s">
        <v>4941</v>
      </c>
    </row>
    <row r="488" spans="1:21" x14ac:dyDescent="0.35">
      <c r="A488" t="s">
        <v>3139</v>
      </c>
      <c r="B488" t="s">
        <v>4309</v>
      </c>
      <c r="D488" t="s">
        <v>4310</v>
      </c>
      <c r="E488">
        <v>2</v>
      </c>
      <c r="U488" t="s">
        <v>4942</v>
      </c>
    </row>
    <row r="489" spans="1:21" x14ac:dyDescent="0.35">
      <c r="A489" t="s">
        <v>3140</v>
      </c>
      <c r="B489" t="s">
        <v>4309</v>
      </c>
      <c r="D489" t="s">
        <v>4310</v>
      </c>
      <c r="E489">
        <v>2</v>
      </c>
      <c r="U489" t="s">
        <v>4943</v>
      </c>
    </row>
    <row r="490" spans="1:21" x14ac:dyDescent="0.35">
      <c r="A490" t="s">
        <v>3141</v>
      </c>
      <c r="B490" t="s">
        <v>4309</v>
      </c>
      <c r="D490" t="s">
        <v>4310</v>
      </c>
      <c r="E490">
        <v>2</v>
      </c>
      <c r="U490" t="s">
        <v>4944</v>
      </c>
    </row>
    <row r="491" spans="1:21" x14ac:dyDescent="0.35">
      <c r="A491" t="s">
        <v>3142</v>
      </c>
      <c r="B491" t="s">
        <v>4309</v>
      </c>
      <c r="D491" t="s">
        <v>4310</v>
      </c>
      <c r="E491">
        <v>2</v>
      </c>
      <c r="U491" t="s">
        <v>4945</v>
      </c>
    </row>
    <row r="492" spans="1:21" x14ac:dyDescent="0.35">
      <c r="A492" t="s">
        <v>3143</v>
      </c>
      <c r="B492" t="s">
        <v>4309</v>
      </c>
      <c r="D492" t="s">
        <v>4310</v>
      </c>
      <c r="E492">
        <v>2</v>
      </c>
      <c r="U492" t="s">
        <v>4946</v>
      </c>
    </row>
    <row r="493" spans="1:21" x14ac:dyDescent="0.35">
      <c r="A493" t="s">
        <v>3144</v>
      </c>
      <c r="B493" t="s">
        <v>4309</v>
      </c>
      <c r="D493" t="s">
        <v>4310</v>
      </c>
      <c r="E493">
        <v>2</v>
      </c>
      <c r="U493" t="s">
        <v>4947</v>
      </c>
    </row>
    <row r="494" spans="1:21" x14ac:dyDescent="0.35">
      <c r="A494" t="s">
        <v>3145</v>
      </c>
      <c r="B494" t="s">
        <v>4309</v>
      </c>
      <c r="D494" t="s">
        <v>4310</v>
      </c>
      <c r="E494">
        <v>2</v>
      </c>
      <c r="U494" t="s">
        <v>4948</v>
      </c>
    </row>
    <row r="495" spans="1:21" x14ac:dyDescent="0.35">
      <c r="A495" t="s">
        <v>3146</v>
      </c>
      <c r="B495" t="s">
        <v>4309</v>
      </c>
      <c r="D495" t="s">
        <v>4310</v>
      </c>
      <c r="E495">
        <v>2</v>
      </c>
      <c r="U495" t="s">
        <v>4949</v>
      </c>
    </row>
    <row r="496" spans="1:21" x14ac:dyDescent="0.35">
      <c r="A496" t="s">
        <v>3147</v>
      </c>
      <c r="B496" t="s">
        <v>4309</v>
      </c>
      <c r="D496" t="s">
        <v>4310</v>
      </c>
      <c r="E496">
        <v>2</v>
      </c>
      <c r="U496" t="s">
        <v>4950</v>
      </c>
    </row>
    <row r="497" spans="1:21" x14ac:dyDescent="0.35">
      <c r="A497" t="s">
        <v>3148</v>
      </c>
      <c r="B497" t="s">
        <v>4309</v>
      </c>
      <c r="D497" t="s">
        <v>4310</v>
      </c>
      <c r="E497">
        <v>2</v>
      </c>
      <c r="U497" t="s">
        <v>4951</v>
      </c>
    </row>
    <row r="498" spans="1:21" x14ac:dyDescent="0.35">
      <c r="A498" t="s">
        <v>3149</v>
      </c>
      <c r="B498" t="s">
        <v>4309</v>
      </c>
      <c r="D498" t="s">
        <v>4310</v>
      </c>
      <c r="E498">
        <v>2</v>
      </c>
      <c r="U498" t="s">
        <v>4952</v>
      </c>
    </row>
    <row r="499" spans="1:21" x14ac:dyDescent="0.35">
      <c r="A499" t="s">
        <v>3150</v>
      </c>
      <c r="B499" t="s">
        <v>4309</v>
      </c>
      <c r="D499" t="s">
        <v>4310</v>
      </c>
      <c r="E499">
        <v>2</v>
      </c>
      <c r="U499" t="s">
        <v>4953</v>
      </c>
    </row>
    <row r="500" spans="1:21" x14ac:dyDescent="0.35">
      <c r="A500" t="s">
        <v>3151</v>
      </c>
      <c r="B500" t="s">
        <v>422</v>
      </c>
      <c r="C500" t="s">
        <v>4308</v>
      </c>
      <c r="D500" t="s">
        <v>4307</v>
      </c>
      <c r="E500">
        <v>2</v>
      </c>
      <c r="U500" t="s">
        <v>4954</v>
      </c>
    </row>
    <row r="501" spans="1:21" x14ac:dyDescent="0.35">
      <c r="A501" t="s">
        <v>3153</v>
      </c>
      <c r="B501" t="s">
        <v>422</v>
      </c>
      <c r="C501" t="s">
        <v>4308</v>
      </c>
      <c r="D501" t="s">
        <v>4307</v>
      </c>
      <c r="E501">
        <v>2</v>
      </c>
      <c r="U501" t="s">
        <v>4955</v>
      </c>
    </row>
    <row r="502" spans="1:21" x14ac:dyDescent="0.35">
      <c r="A502" t="s">
        <v>3154</v>
      </c>
      <c r="B502" t="s">
        <v>422</v>
      </c>
      <c r="C502" t="s">
        <v>4308</v>
      </c>
      <c r="D502" t="s">
        <v>4307</v>
      </c>
      <c r="E502">
        <v>2</v>
      </c>
      <c r="U502" t="s">
        <v>4956</v>
      </c>
    </row>
    <row r="503" spans="1:21" x14ac:dyDescent="0.35">
      <c r="A503" t="s">
        <v>3156</v>
      </c>
      <c r="B503" t="s">
        <v>422</v>
      </c>
      <c r="C503" t="s">
        <v>4308</v>
      </c>
      <c r="D503" t="s">
        <v>4307</v>
      </c>
      <c r="E503">
        <v>2</v>
      </c>
      <c r="U503" t="s">
        <v>4957</v>
      </c>
    </row>
    <row r="504" spans="1:21" x14ac:dyDescent="0.35">
      <c r="A504" t="s">
        <v>3157</v>
      </c>
      <c r="B504" t="s">
        <v>422</v>
      </c>
      <c r="C504" t="s">
        <v>4308</v>
      </c>
      <c r="D504" t="s">
        <v>4307</v>
      </c>
      <c r="E504">
        <v>2</v>
      </c>
      <c r="U504" t="s">
        <v>4958</v>
      </c>
    </row>
    <row r="505" spans="1:21" x14ac:dyDescent="0.35">
      <c r="A505" t="s">
        <v>3158</v>
      </c>
      <c r="B505" t="s">
        <v>422</v>
      </c>
      <c r="C505" t="s">
        <v>4308</v>
      </c>
      <c r="D505" t="s">
        <v>4307</v>
      </c>
      <c r="E505">
        <v>2</v>
      </c>
      <c r="U505" t="s">
        <v>4959</v>
      </c>
    </row>
    <row r="506" spans="1:21" x14ac:dyDescent="0.35">
      <c r="A506" t="s">
        <v>3159</v>
      </c>
      <c r="B506" t="s">
        <v>422</v>
      </c>
      <c r="C506" t="s">
        <v>4308</v>
      </c>
      <c r="D506" t="s">
        <v>4307</v>
      </c>
      <c r="E506">
        <v>2</v>
      </c>
      <c r="U506" t="s">
        <v>4960</v>
      </c>
    </row>
    <row r="507" spans="1:21" x14ac:dyDescent="0.35">
      <c r="A507" t="s">
        <v>3160</v>
      </c>
      <c r="B507" t="s">
        <v>422</v>
      </c>
      <c r="C507" t="s">
        <v>4308</v>
      </c>
      <c r="D507" t="s">
        <v>4307</v>
      </c>
      <c r="E507">
        <v>2</v>
      </c>
      <c r="U507" t="s">
        <v>4961</v>
      </c>
    </row>
    <row r="508" spans="1:21" x14ac:dyDescent="0.35">
      <c r="A508" t="s">
        <v>3161</v>
      </c>
      <c r="B508" t="s">
        <v>422</v>
      </c>
      <c r="C508" t="s">
        <v>4308</v>
      </c>
      <c r="D508" t="s">
        <v>4307</v>
      </c>
      <c r="E508">
        <v>2</v>
      </c>
      <c r="U508" t="s">
        <v>4962</v>
      </c>
    </row>
    <row r="509" spans="1:21" x14ac:dyDescent="0.35">
      <c r="A509" t="s">
        <v>3162</v>
      </c>
      <c r="B509" t="s">
        <v>422</v>
      </c>
      <c r="C509" t="s">
        <v>4308</v>
      </c>
      <c r="D509" t="s">
        <v>4307</v>
      </c>
      <c r="E509">
        <v>2</v>
      </c>
      <c r="U509" t="s">
        <v>4963</v>
      </c>
    </row>
    <row r="510" spans="1:21" x14ac:dyDescent="0.35">
      <c r="A510" t="s">
        <v>3163</v>
      </c>
      <c r="B510" t="s">
        <v>422</v>
      </c>
      <c r="C510" t="s">
        <v>4308</v>
      </c>
      <c r="D510" t="s">
        <v>4307</v>
      </c>
      <c r="E510">
        <v>2</v>
      </c>
      <c r="U510" t="s">
        <v>4964</v>
      </c>
    </row>
    <row r="511" spans="1:21" x14ac:dyDescent="0.35">
      <c r="A511" t="s">
        <v>3164</v>
      </c>
      <c r="B511" t="s">
        <v>422</v>
      </c>
      <c r="C511" t="s">
        <v>4308</v>
      </c>
      <c r="D511" t="s">
        <v>4307</v>
      </c>
      <c r="E511">
        <v>2</v>
      </c>
      <c r="U511" t="s">
        <v>4965</v>
      </c>
    </row>
    <row r="512" spans="1:21" x14ac:dyDescent="0.35">
      <c r="A512" t="s">
        <v>3165</v>
      </c>
      <c r="B512" t="s">
        <v>422</v>
      </c>
      <c r="C512" t="s">
        <v>4308</v>
      </c>
      <c r="D512" t="s">
        <v>4307</v>
      </c>
      <c r="E512">
        <v>2</v>
      </c>
      <c r="U512" t="s">
        <v>4966</v>
      </c>
    </row>
    <row r="513" spans="1:21" x14ac:dyDescent="0.35">
      <c r="A513" t="s">
        <v>3166</v>
      </c>
      <c r="B513" t="s">
        <v>422</v>
      </c>
      <c r="C513" t="s">
        <v>4308</v>
      </c>
      <c r="D513" t="s">
        <v>4307</v>
      </c>
      <c r="E513">
        <v>2</v>
      </c>
      <c r="U513" t="s">
        <v>4967</v>
      </c>
    </row>
    <row r="514" spans="1:21" x14ac:dyDescent="0.35">
      <c r="A514" t="s">
        <v>3167</v>
      </c>
      <c r="B514" t="s">
        <v>422</v>
      </c>
      <c r="C514" t="s">
        <v>4308</v>
      </c>
      <c r="D514" t="s">
        <v>4307</v>
      </c>
      <c r="E514">
        <v>2</v>
      </c>
      <c r="U514" t="s">
        <v>4968</v>
      </c>
    </row>
    <row r="515" spans="1:21" x14ac:dyDescent="0.35">
      <c r="A515" t="s">
        <v>3168</v>
      </c>
      <c r="B515" t="s">
        <v>422</v>
      </c>
      <c r="C515" t="s">
        <v>4308</v>
      </c>
      <c r="D515" t="s">
        <v>4307</v>
      </c>
      <c r="E515">
        <v>2</v>
      </c>
      <c r="U515" t="s">
        <v>4969</v>
      </c>
    </row>
    <row r="516" spans="1:21" x14ac:dyDescent="0.35">
      <c r="A516" t="s">
        <v>3169</v>
      </c>
      <c r="B516" t="s">
        <v>422</v>
      </c>
      <c r="C516" t="s">
        <v>4308</v>
      </c>
      <c r="D516" t="s">
        <v>4307</v>
      </c>
      <c r="E516">
        <v>2</v>
      </c>
      <c r="U516" t="s">
        <v>4970</v>
      </c>
    </row>
    <row r="517" spans="1:21" x14ac:dyDescent="0.35">
      <c r="A517" t="s">
        <v>3170</v>
      </c>
      <c r="B517" t="s">
        <v>422</v>
      </c>
      <c r="C517" t="s">
        <v>4308</v>
      </c>
      <c r="D517" t="s">
        <v>4307</v>
      </c>
      <c r="E517">
        <v>2</v>
      </c>
      <c r="U517" t="s">
        <v>4971</v>
      </c>
    </row>
    <row r="518" spans="1:21" x14ac:dyDescent="0.35">
      <c r="A518" t="s">
        <v>3171</v>
      </c>
      <c r="B518" t="s">
        <v>422</v>
      </c>
      <c r="C518" t="s">
        <v>4308</v>
      </c>
      <c r="D518" t="s">
        <v>4307</v>
      </c>
      <c r="E518">
        <v>2</v>
      </c>
      <c r="U518" t="s">
        <v>4972</v>
      </c>
    </row>
    <row r="519" spans="1:21" x14ac:dyDescent="0.35">
      <c r="A519" t="s">
        <v>3172</v>
      </c>
      <c r="B519" t="s">
        <v>422</v>
      </c>
      <c r="C519" t="s">
        <v>4308</v>
      </c>
      <c r="D519" t="s">
        <v>4307</v>
      </c>
      <c r="E519">
        <v>2</v>
      </c>
      <c r="U519" t="s">
        <v>4973</v>
      </c>
    </row>
    <row r="520" spans="1:21" x14ac:dyDescent="0.35">
      <c r="U520" t="s">
        <v>4974</v>
      </c>
    </row>
    <row r="521" spans="1:21" x14ac:dyDescent="0.35">
      <c r="U521" t="s">
        <v>4975</v>
      </c>
    </row>
    <row r="522" spans="1:21" x14ac:dyDescent="0.35">
      <c r="U522" t="s">
        <v>4976</v>
      </c>
    </row>
    <row r="523" spans="1:21" x14ac:dyDescent="0.35">
      <c r="U523" t="s">
        <v>4977</v>
      </c>
    </row>
    <row r="524" spans="1:21" x14ac:dyDescent="0.35">
      <c r="U524" t="s">
        <v>4978</v>
      </c>
    </row>
    <row r="525" spans="1:21" x14ac:dyDescent="0.35">
      <c r="U525" t="s">
        <v>4979</v>
      </c>
    </row>
    <row r="526" spans="1:21" x14ac:dyDescent="0.35">
      <c r="U526" t="s">
        <v>4980</v>
      </c>
    </row>
    <row r="527" spans="1:21" x14ac:dyDescent="0.35">
      <c r="U527" t="s">
        <v>4981</v>
      </c>
    </row>
    <row r="528" spans="1:21" x14ac:dyDescent="0.35">
      <c r="U528" t="s">
        <v>4982</v>
      </c>
    </row>
    <row r="529" spans="21:21" x14ac:dyDescent="0.35">
      <c r="U529" t="s">
        <v>4983</v>
      </c>
    </row>
    <row r="530" spans="21:21" x14ac:dyDescent="0.35">
      <c r="U530" t="s">
        <v>4984</v>
      </c>
    </row>
    <row r="531" spans="21:21" x14ac:dyDescent="0.35">
      <c r="U531" t="s">
        <v>4985</v>
      </c>
    </row>
    <row r="532" spans="21:21" x14ac:dyDescent="0.35">
      <c r="U532" t="s">
        <v>4986</v>
      </c>
    </row>
    <row r="533" spans="21:21" x14ac:dyDescent="0.35">
      <c r="U533" t="s">
        <v>4987</v>
      </c>
    </row>
    <row r="534" spans="21:21" x14ac:dyDescent="0.35">
      <c r="U534" t="s">
        <v>4988</v>
      </c>
    </row>
    <row r="535" spans="21:21" x14ac:dyDescent="0.35">
      <c r="U535" t="s">
        <v>4989</v>
      </c>
    </row>
    <row r="536" spans="21:21" x14ac:dyDescent="0.35">
      <c r="U536" t="s">
        <v>4990</v>
      </c>
    </row>
    <row r="537" spans="21:21" x14ac:dyDescent="0.35">
      <c r="U537" t="s">
        <v>4991</v>
      </c>
    </row>
    <row r="538" spans="21:21" x14ac:dyDescent="0.35">
      <c r="U538" t="s">
        <v>4992</v>
      </c>
    </row>
    <row r="539" spans="21:21" x14ac:dyDescent="0.35">
      <c r="U539" t="s">
        <v>4993</v>
      </c>
    </row>
    <row r="540" spans="21:21" x14ac:dyDescent="0.35">
      <c r="U540" t="s">
        <v>4994</v>
      </c>
    </row>
    <row r="541" spans="21:21" x14ac:dyDescent="0.35">
      <c r="U541" t="s">
        <v>4995</v>
      </c>
    </row>
    <row r="542" spans="21:21" x14ac:dyDescent="0.35">
      <c r="U542" t="s">
        <v>4996</v>
      </c>
    </row>
    <row r="543" spans="21:21" x14ac:dyDescent="0.35">
      <c r="U543" t="s">
        <v>4997</v>
      </c>
    </row>
    <row r="544" spans="21:21" x14ac:dyDescent="0.35">
      <c r="U544" t="s">
        <v>4998</v>
      </c>
    </row>
    <row r="545" spans="21:21" x14ac:dyDescent="0.35">
      <c r="U545" t="s">
        <v>4999</v>
      </c>
    </row>
    <row r="546" spans="21:21" x14ac:dyDescent="0.35">
      <c r="U546" t="s">
        <v>5000</v>
      </c>
    </row>
    <row r="547" spans="21:21" x14ac:dyDescent="0.35">
      <c r="U547" t="s">
        <v>5001</v>
      </c>
    </row>
    <row r="548" spans="21:21" x14ac:dyDescent="0.35">
      <c r="U548" t="s">
        <v>5002</v>
      </c>
    </row>
    <row r="549" spans="21:21" x14ac:dyDescent="0.35">
      <c r="U549" t="s">
        <v>5003</v>
      </c>
    </row>
    <row r="550" spans="21:21" x14ac:dyDescent="0.35">
      <c r="U550" t="s">
        <v>5004</v>
      </c>
    </row>
    <row r="551" spans="21:21" x14ac:dyDescent="0.35">
      <c r="U551" t="s">
        <v>5005</v>
      </c>
    </row>
    <row r="552" spans="21:21" x14ac:dyDescent="0.35">
      <c r="U552" t="s">
        <v>5006</v>
      </c>
    </row>
    <row r="553" spans="21:21" x14ac:dyDescent="0.35">
      <c r="U553" t="s">
        <v>5007</v>
      </c>
    </row>
    <row r="554" spans="21:21" x14ac:dyDescent="0.35">
      <c r="U554" t="s">
        <v>5008</v>
      </c>
    </row>
    <row r="555" spans="21:21" x14ac:dyDescent="0.35">
      <c r="U555" t="s">
        <v>5009</v>
      </c>
    </row>
    <row r="556" spans="21:21" x14ac:dyDescent="0.35">
      <c r="U556" t="s">
        <v>5010</v>
      </c>
    </row>
    <row r="557" spans="21:21" x14ac:dyDescent="0.35">
      <c r="U557" t="s">
        <v>5011</v>
      </c>
    </row>
    <row r="558" spans="21:21" x14ac:dyDescent="0.35">
      <c r="U558" t="s">
        <v>5012</v>
      </c>
    </row>
    <row r="559" spans="21:21" x14ac:dyDescent="0.35">
      <c r="U559" t="s">
        <v>5013</v>
      </c>
    </row>
    <row r="560" spans="21:21" x14ac:dyDescent="0.35">
      <c r="U560" t="s">
        <v>5014</v>
      </c>
    </row>
    <row r="561" spans="21:21" x14ac:dyDescent="0.35">
      <c r="U561" t="s">
        <v>5015</v>
      </c>
    </row>
    <row r="562" spans="21:21" x14ac:dyDescent="0.35">
      <c r="U562" t="s">
        <v>5016</v>
      </c>
    </row>
    <row r="563" spans="21:21" x14ac:dyDescent="0.35">
      <c r="U563" t="s">
        <v>5017</v>
      </c>
    </row>
    <row r="564" spans="21:21" x14ac:dyDescent="0.35">
      <c r="U564" t="s">
        <v>5018</v>
      </c>
    </row>
    <row r="565" spans="21:21" x14ac:dyDescent="0.35">
      <c r="U565" t="s">
        <v>5019</v>
      </c>
    </row>
    <row r="566" spans="21:21" x14ac:dyDescent="0.35">
      <c r="U566" t="s">
        <v>5020</v>
      </c>
    </row>
    <row r="567" spans="21:21" x14ac:dyDescent="0.35">
      <c r="U567" t="s">
        <v>5021</v>
      </c>
    </row>
    <row r="568" spans="21:21" x14ac:dyDescent="0.35">
      <c r="U568" t="s">
        <v>5022</v>
      </c>
    </row>
    <row r="569" spans="21:21" x14ac:dyDescent="0.35">
      <c r="U569" t="s">
        <v>5023</v>
      </c>
    </row>
    <row r="570" spans="21:21" x14ac:dyDescent="0.35">
      <c r="U570" t="s">
        <v>5024</v>
      </c>
    </row>
    <row r="571" spans="21:21" x14ac:dyDescent="0.35">
      <c r="U571" t="s">
        <v>5025</v>
      </c>
    </row>
    <row r="572" spans="21:21" x14ac:dyDescent="0.35">
      <c r="U572" t="s">
        <v>5026</v>
      </c>
    </row>
    <row r="573" spans="21:21" x14ac:dyDescent="0.35">
      <c r="U573" t="s">
        <v>5027</v>
      </c>
    </row>
    <row r="574" spans="21:21" x14ac:dyDescent="0.35">
      <c r="U574" t="s">
        <v>5028</v>
      </c>
    </row>
    <row r="575" spans="21:21" x14ac:dyDescent="0.35">
      <c r="U575" t="s">
        <v>5029</v>
      </c>
    </row>
    <row r="576" spans="21:21" x14ac:dyDescent="0.35">
      <c r="U576" t="s">
        <v>5030</v>
      </c>
    </row>
    <row r="577" spans="21:21" x14ac:dyDescent="0.35">
      <c r="U577" t="s">
        <v>5031</v>
      </c>
    </row>
    <row r="578" spans="21:21" x14ac:dyDescent="0.35">
      <c r="U578" t="s">
        <v>5032</v>
      </c>
    </row>
    <row r="579" spans="21:21" x14ac:dyDescent="0.35">
      <c r="U579" t="s">
        <v>5033</v>
      </c>
    </row>
    <row r="580" spans="21:21" x14ac:dyDescent="0.35">
      <c r="U580" t="s">
        <v>5034</v>
      </c>
    </row>
    <row r="581" spans="21:21" x14ac:dyDescent="0.35">
      <c r="U581" t="s">
        <v>5035</v>
      </c>
    </row>
    <row r="582" spans="21:21" x14ac:dyDescent="0.35">
      <c r="U582" t="s">
        <v>5036</v>
      </c>
    </row>
    <row r="583" spans="21:21" x14ac:dyDescent="0.35">
      <c r="U583" t="s">
        <v>5037</v>
      </c>
    </row>
    <row r="584" spans="21:21" x14ac:dyDescent="0.35">
      <c r="U584" t="s">
        <v>5038</v>
      </c>
    </row>
    <row r="585" spans="21:21" x14ac:dyDescent="0.35">
      <c r="U585" t="s">
        <v>5039</v>
      </c>
    </row>
    <row r="586" spans="21:21" x14ac:dyDescent="0.35">
      <c r="U586" t="s">
        <v>5040</v>
      </c>
    </row>
    <row r="587" spans="21:21" x14ac:dyDescent="0.35">
      <c r="U587" t="s">
        <v>5041</v>
      </c>
    </row>
    <row r="588" spans="21:21" x14ac:dyDescent="0.35">
      <c r="U588" t="s">
        <v>5042</v>
      </c>
    </row>
    <row r="589" spans="21:21" x14ac:dyDescent="0.35">
      <c r="U589" t="s">
        <v>5043</v>
      </c>
    </row>
    <row r="590" spans="21:21" x14ac:dyDescent="0.35">
      <c r="U590" t="s">
        <v>5044</v>
      </c>
    </row>
    <row r="591" spans="21:21" x14ac:dyDescent="0.35">
      <c r="U591" t="s">
        <v>5045</v>
      </c>
    </row>
    <row r="592" spans="21:21" x14ac:dyDescent="0.35">
      <c r="U592" t="s">
        <v>5046</v>
      </c>
    </row>
    <row r="593" spans="21:21" x14ac:dyDescent="0.35">
      <c r="U593" t="s">
        <v>5047</v>
      </c>
    </row>
    <row r="594" spans="21:21" x14ac:dyDescent="0.35">
      <c r="U594" t="s">
        <v>5048</v>
      </c>
    </row>
    <row r="595" spans="21:21" x14ac:dyDescent="0.35">
      <c r="U595" t="s">
        <v>5049</v>
      </c>
    </row>
    <row r="596" spans="21:21" x14ac:dyDescent="0.35">
      <c r="U596" t="s">
        <v>5050</v>
      </c>
    </row>
    <row r="597" spans="21:21" x14ac:dyDescent="0.35">
      <c r="U597" t="s">
        <v>5051</v>
      </c>
    </row>
    <row r="598" spans="21:21" x14ac:dyDescent="0.35">
      <c r="U598" t="s">
        <v>5052</v>
      </c>
    </row>
    <row r="599" spans="21:21" x14ac:dyDescent="0.35">
      <c r="U599" t="s">
        <v>5053</v>
      </c>
    </row>
    <row r="600" spans="21:21" x14ac:dyDescent="0.35">
      <c r="U600" t="s">
        <v>5054</v>
      </c>
    </row>
    <row r="601" spans="21:21" x14ac:dyDescent="0.35">
      <c r="U601" t="s">
        <v>5055</v>
      </c>
    </row>
    <row r="602" spans="21:21" x14ac:dyDescent="0.35">
      <c r="U602" t="s">
        <v>5056</v>
      </c>
    </row>
    <row r="603" spans="21:21" x14ac:dyDescent="0.35">
      <c r="U603" t="s">
        <v>5057</v>
      </c>
    </row>
    <row r="604" spans="21:21" x14ac:dyDescent="0.35">
      <c r="U604" t="s">
        <v>5058</v>
      </c>
    </row>
    <row r="605" spans="21:21" x14ac:dyDescent="0.35">
      <c r="U605" t="s">
        <v>5059</v>
      </c>
    </row>
    <row r="606" spans="21:21" x14ac:dyDescent="0.35">
      <c r="U606" t="s">
        <v>5060</v>
      </c>
    </row>
    <row r="607" spans="21:21" x14ac:dyDescent="0.35">
      <c r="U607" t="s">
        <v>5061</v>
      </c>
    </row>
    <row r="608" spans="21:21" x14ac:dyDescent="0.35">
      <c r="U608" t="s">
        <v>5062</v>
      </c>
    </row>
    <row r="609" spans="21:21" x14ac:dyDescent="0.35">
      <c r="U609" t="s">
        <v>5063</v>
      </c>
    </row>
    <row r="610" spans="21:21" x14ac:dyDescent="0.35">
      <c r="U610" t="s">
        <v>5064</v>
      </c>
    </row>
    <row r="611" spans="21:21" x14ac:dyDescent="0.35">
      <c r="U611" t="s">
        <v>5065</v>
      </c>
    </row>
    <row r="612" spans="21:21" x14ac:dyDescent="0.35">
      <c r="U612" t="s">
        <v>5066</v>
      </c>
    </row>
    <row r="613" spans="21:21" x14ac:dyDescent="0.35">
      <c r="U613" t="s">
        <v>5067</v>
      </c>
    </row>
    <row r="614" spans="21:21" x14ac:dyDescent="0.35">
      <c r="U614" t="s">
        <v>5068</v>
      </c>
    </row>
    <row r="615" spans="21:21" x14ac:dyDescent="0.35">
      <c r="U615" t="s">
        <v>5069</v>
      </c>
    </row>
    <row r="616" spans="21:21" x14ac:dyDescent="0.35">
      <c r="U616" t="s">
        <v>5070</v>
      </c>
    </row>
    <row r="617" spans="21:21" x14ac:dyDescent="0.35">
      <c r="U617" t="s">
        <v>5071</v>
      </c>
    </row>
    <row r="618" spans="21:21" x14ac:dyDescent="0.35">
      <c r="U618" t="s">
        <v>5072</v>
      </c>
    </row>
    <row r="619" spans="21:21" x14ac:dyDescent="0.35">
      <c r="U619" t="s">
        <v>5073</v>
      </c>
    </row>
    <row r="620" spans="21:21" x14ac:dyDescent="0.35">
      <c r="U620" t="s">
        <v>5074</v>
      </c>
    </row>
    <row r="621" spans="21:21" x14ac:dyDescent="0.35">
      <c r="U621" t="s">
        <v>5075</v>
      </c>
    </row>
    <row r="622" spans="21:21" x14ac:dyDescent="0.35">
      <c r="U622" t="s">
        <v>5076</v>
      </c>
    </row>
    <row r="623" spans="21:21" x14ac:dyDescent="0.35">
      <c r="U623" t="s">
        <v>5077</v>
      </c>
    </row>
    <row r="624" spans="21:21" x14ac:dyDescent="0.35">
      <c r="U624" t="s">
        <v>5078</v>
      </c>
    </row>
    <row r="625" spans="21:21" x14ac:dyDescent="0.35">
      <c r="U625" t="s">
        <v>5079</v>
      </c>
    </row>
    <row r="626" spans="21:21" x14ac:dyDescent="0.35">
      <c r="U626" t="s">
        <v>5080</v>
      </c>
    </row>
    <row r="627" spans="21:21" x14ac:dyDescent="0.35">
      <c r="U627" t="s">
        <v>5081</v>
      </c>
    </row>
    <row r="628" spans="21:21" x14ac:dyDescent="0.35">
      <c r="U628" t="s">
        <v>5082</v>
      </c>
    </row>
    <row r="629" spans="21:21" x14ac:dyDescent="0.35">
      <c r="U629" t="s">
        <v>5083</v>
      </c>
    </row>
    <row r="630" spans="21:21" x14ac:dyDescent="0.35">
      <c r="U630" t="s">
        <v>5084</v>
      </c>
    </row>
    <row r="631" spans="21:21" x14ac:dyDescent="0.35">
      <c r="U631" t="s">
        <v>5085</v>
      </c>
    </row>
    <row r="632" spans="21:21" x14ac:dyDescent="0.35">
      <c r="U632" t="s">
        <v>5086</v>
      </c>
    </row>
    <row r="633" spans="21:21" x14ac:dyDescent="0.35">
      <c r="U633" t="s">
        <v>5087</v>
      </c>
    </row>
    <row r="634" spans="21:21" x14ac:dyDescent="0.35">
      <c r="U634" t="s">
        <v>5088</v>
      </c>
    </row>
    <row r="635" spans="21:21" x14ac:dyDescent="0.35">
      <c r="U635" t="s">
        <v>5089</v>
      </c>
    </row>
    <row r="636" spans="21:21" x14ac:dyDescent="0.35">
      <c r="U636" t="s">
        <v>5090</v>
      </c>
    </row>
    <row r="637" spans="21:21" x14ac:dyDescent="0.35">
      <c r="U637" t="s">
        <v>5091</v>
      </c>
    </row>
    <row r="638" spans="21:21" x14ac:dyDescent="0.35">
      <c r="U638" t="s">
        <v>5092</v>
      </c>
    </row>
    <row r="639" spans="21:21" x14ac:dyDescent="0.35">
      <c r="U639" t="s">
        <v>5093</v>
      </c>
    </row>
    <row r="640" spans="21:21" x14ac:dyDescent="0.35">
      <c r="U640" t="s">
        <v>5094</v>
      </c>
    </row>
    <row r="641" spans="21:21" x14ac:dyDescent="0.35">
      <c r="U641" t="s">
        <v>5095</v>
      </c>
    </row>
    <row r="642" spans="21:21" x14ac:dyDescent="0.35">
      <c r="U642" t="s">
        <v>5096</v>
      </c>
    </row>
    <row r="643" spans="21:21" x14ac:dyDescent="0.35">
      <c r="U643" t="s">
        <v>5097</v>
      </c>
    </row>
    <row r="644" spans="21:21" x14ac:dyDescent="0.35">
      <c r="U644" t="s">
        <v>5098</v>
      </c>
    </row>
    <row r="645" spans="21:21" x14ac:dyDescent="0.35">
      <c r="U645" t="s">
        <v>5099</v>
      </c>
    </row>
    <row r="646" spans="21:21" x14ac:dyDescent="0.35">
      <c r="U646" t="s">
        <v>5100</v>
      </c>
    </row>
    <row r="647" spans="21:21" x14ac:dyDescent="0.35">
      <c r="U647" t="s">
        <v>5101</v>
      </c>
    </row>
    <row r="648" spans="21:21" x14ac:dyDescent="0.35">
      <c r="U648" t="s">
        <v>5102</v>
      </c>
    </row>
    <row r="649" spans="21:21" x14ac:dyDescent="0.35">
      <c r="U649" t="s">
        <v>5103</v>
      </c>
    </row>
    <row r="650" spans="21:21" x14ac:dyDescent="0.35">
      <c r="U650" t="s">
        <v>5104</v>
      </c>
    </row>
    <row r="651" spans="21:21" x14ac:dyDescent="0.35">
      <c r="U651" t="s">
        <v>5105</v>
      </c>
    </row>
    <row r="652" spans="21:21" x14ac:dyDescent="0.35">
      <c r="U652" t="s">
        <v>5106</v>
      </c>
    </row>
    <row r="653" spans="21:21" x14ac:dyDescent="0.35">
      <c r="U653" t="s">
        <v>5107</v>
      </c>
    </row>
    <row r="654" spans="21:21" x14ac:dyDescent="0.35">
      <c r="U654" t="s">
        <v>5108</v>
      </c>
    </row>
    <row r="655" spans="21:21" x14ac:dyDescent="0.35">
      <c r="U655" t="s">
        <v>5109</v>
      </c>
    </row>
    <row r="656" spans="21:21" x14ac:dyDescent="0.35">
      <c r="U656" t="s">
        <v>5110</v>
      </c>
    </row>
    <row r="657" spans="21:21" x14ac:dyDescent="0.35">
      <c r="U657" t="s">
        <v>5111</v>
      </c>
    </row>
    <row r="658" spans="21:21" x14ac:dyDescent="0.35">
      <c r="U658" t="s">
        <v>5112</v>
      </c>
    </row>
    <row r="659" spans="21:21" x14ac:dyDescent="0.35">
      <c r="U659" t="s">
        <v>5113</v>
      </c>
    </row>
    <row r="660" spans="21:21" x14ac:dyDescent="0.35">
      <c r="U660" t="s">
        <v>5114</v>
      </c>
    </row>
    <row r="661" spans="21:21" x14ac:dyDescent="0.35">
      <c r="U661" t="s">
        <v>5115</v>
      </c>
    </row>
    <row r="662" spans="21:21" x14ac:dyDescent="0.35">
      <c r="U662" t="s">
        <v>5116</v>
      </c>
    </row>
    <row r="663" spans="21:21" x14ac:dyDescent="0.35">
      <c r="U663" t="s">
        <v>5117</v>
      </c>
    </row>
    <row r="664" spans="21:21" x14ac:dyDescent="0.35">
      <c r="U664" t="s">
        <v>5118</v>
      </c>
    </row>
    <row r="665" spans="21:21" x14ac:dyDescent="0.35">
      <c r="U665" t="s">
        <v>5119</v>
      </c>
    </row>
    <row r="666" spans="21:21" x14ac:dyDescent="0.35">
      <c r="U666" t="s">
        <v>5120</v>
      </c>
    </row>
    <row r="667" spans="21:21" x14ac:dyDescent="0.35">
      <c r="U667" t="s">
        <v>5121</v>
      </c>
    </row>
    <row r="668" spans="21:21" x14ac:dyDescent="0.35">
      <c r="U668" t="s">
        <v>5137</v>
      </c>
    </row>
    <row r="669" spans="21:21" x14ac:dyDescent="0.35">
      <c r="U669" t="s">
        <v>5138</v>
      </c>
    </row>
    <row r="670" spans="21:21" x14ac:dyDescent="0.35">
      <c r="U670" t="s">
        <v>5139</v>
      </c>
    </row>
    <row r="671" spans="21:21" x14ac:dyDescent="0.35">
      <c r="U671" t="s">
        <v>5140</v>
      </c>
    </row>
    <row r="672" spans="21:21" x14ac:dyDescent="0.35">
      <c r="U672" t="s">
        <v>5141</v>
      </c>
    </row>
    <row r="673" spans="21:21" x14ac:dyDescent="0.35">
      <c r="U673" t="s">
        <v>5142</v>
      </c>
    </row>
    <row r="674" spans="21:21" x14ac:dyDescent="0.35">
      <c r="U674" t="s">
        <v>5143</v>
      </c>
    </row>
    <row r="675" spans="21:21" x14ac:dyDescent="0.35">
      <c r="U675" t="s">
        <v>5144</v>
      </c>
    </row>
    <row r="676" spans="21:21" x14ac:dyDescent="0.35">
      <c r="U676" t="s">
        <v>5145</v>
      </c>
    </row>
    <row r="677" spans="21:21" x14ac:dyDescent="0.35">
      <c r="U677" t="s">
        <v>5146</v>
      </c>
    </row>
    <row r="678" spans="21:21" x14ac:dyDescent="0.35">
      <c r="U678" t="s">
        <v>5147</v>
      </c>
    </row>
    <row r="679" spans="21:21" x14ac:dyDescent="0.35">
      <c r="U679" t="s">
        <v>5148</v>
      </c>
    </row>
    <row r="680" spans="21:21" x14ac:dyDescent="0.35">
      <c r="U680" t="s">
        <v>5149</v>
      </c>
    </row>
    <row r="681" spans="21:21" x14ac:dyDescent="0.35">
      <c r="U681" t="s">
        <v>5150</v>
      </c>
    </row>
    <row r="682" spans="21:21" x14ac:dyDescent="0.35">
      <c r="U682" t="s">
        <v>5151</v>
      </c>
    </row>
    <row r="683" spans="21:21" x14ac:dyDescent="0.35">
      <c r="U683" t="s">
        <v>5152</v>
      </c>
    </row>
    <row r="684" spans="21:21" x14ac:dyDescent="0.35">
      <c r="U684" t="s">
        <v>5153</v>
      </c>
    </row>
    <row r="685" spans="21:21" x14ac:dyDescent="0.35">
      <c r="U685" t="s">
        <v>5154</v>
      </c>
    </row>
    <row r="686" spans="21:21" x14ac:dyDescent="0.35">
      <c r="U686" t="s">
        <v>5155</v>
      </c>
    </row>
    <row r="687" spans="21:21" x14ac:dyDescent="0.35">
      <c r="U687" t="s">
        <v>5156</v>
      </c>
    </row>
    <row r="688" spans="21:21" x14ac:dyDescent="0.35">
      <c r="U688" t="s">
        <v>5157</v>
      </c>
    </row>
    <row r="689" spans="21:21" x14ac:dyDescent="0.35">
      <c r="U689" t="s">
        <v>5158</v>
      </c>
    </row>
    <row r="690" spans="21:21" x14ac:dyDescent="0.35">
      <c r="U690" t="s">
        <v>5159</v>
      </c>
    </row>
    <row r="691" spans="21:21" x14ac:dyDescent="0.35">
      <c r="U691" t="s">
        <v>5160</v>
      </c>
    </row>
    <row r="692" spans="21:21" x14ac:dyDescent="0.35">
      <c r="U692" t="s">
        <v>5161</v>
      </c>
    </row>
    <row r="693" spans="21:21" x14ac:dyDescent="0.35">
      <c r="U693" t="s">
        <v>5162</v>
      </c>
    </row>
    <row r="694" spans="21:21" x14ac:dyDescent="0.35">
      <c r="U694" t="s">
        <v>5163</v>
      </c>
    </row>
    <row r="695" spans="21:21" x14ac:dyDescent="0.35">
      <c r="U695" t="s">
        <v>5164</v>
      </c>
    </row>
    <row r="696" spans="21:21" x14ac:dyDescent="0.35">
      <c r="U696" t="s">
        <v>5165</v>
      </c>
    </row>
    <row r="697" spans="21:21" x14ac:dyDescent="0.35">
      <c r="U697" t="s">
        <v>5166</v>
      </c>
    </row>
    <row r="698" spans="21:21" x14ac:dyDescent="0.35">
      <c r="U698" t="s">
        <v>5167</v>
      </c>
    </row>
    <row r="699" spans="21:21" x14ac:dyDescent="0.35">
      <c r="U699" t="s">
        <v>5168</v>
      </c>
    </row>
    <row r="700" spans="21:21" x14ac:dyDescent="0.35">
      <c r="U700" t="s">
        <v>5169</v>
      </c>
    </row>
    <row r="701" spans="21:21" x14ac:dyDescent="0.35">
      <c r="U701" t="s">
        <v>5170</v>
      </c>
    </row>
    <row r="702" spans="21:21" x14ac:dyDescent="0.35">
      <c r="U702" t="s">
        <v>5171</v>
      </c>
    </row>
    <row r="703" spans="21:21" x14ac:dyDescent="0.35">
      <c r="U703" t="s">
        <v>5172</v>
      </c>
    </row>
    <row r="704" spans="21:21" x14ac:dyDescent="0.35">
      <c r="U704" t="s">
        <v>5173</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60"/>
  <sheetViews>
    <sheetView topLeftCell="C1" zoomScale="130" zoomScaleNormal="130" workbookViewId="0">
      <selection activeCell="F12" sqref="F12"/>
    </sheetView>
  </sheetViews>
  <sheetFormatPr defaultRowHeight="14.5" x14ac:dyDescent="0.35"/>
  <cols>
    <col min="1" max="1" width="24.1796875" bestFit="1" customWidth="1"/>
    <col min="2" max="2" width="11" customWidth="1"/>
    <col min="3" max="3" width="21.1796875" bestFit="1" customWidth="1"/>
    <col min="4" max="4" width="20.54296875" bestFit="1" customWidth="1"/>
    <col min="5" max="5" width="27.7265625" bestFit="1" customWidth="1"/>
    <col min="6" max="6" width="21.1796875" customWidth="1"/>
    <col min="7" max="7" width="30.26953125" bestFit="1" customWidth="1"/>
    <col min="8" max="8" width="13.26953125" bestFit="1" customWidth="1"/>
  </cols>
  <sheetData>
    <row r="1" spans="1:9" x14ac:dyDescent="0.35">
      <c r="B1" t="s">
        <v>11</v>
      </c>
      <c r="C1" t="s">
        <v>2317</v>
      </c>
      <c r="D1" t="s">
        <v>2318</v>
      </c>
      <c r="E1" t="s">
        <v>2319</v>
      </c>
      <c r="F1" t="s">
        <v>75</v>
      </c>
      <c r="G1" t="s">
        <v>2320</v>
      </c>
      <c r="H1" t="s">
        <v>2321</v>
      </c>
      <c r="I1" t="s">
        <v>2503</v>
      </c>
    </row>
    <row r="2" spans="1:9" x14ac:dyDescent="0.35">
      <c r="A2" t="s">
        <v>2322</v>
      </c>
      <c r="B2" t="s">
        <v>78</v>
      </c>
      <c r="C2">
        <v>0.42499999999999999</v>
      </c>
      <c r="D2">
        <f>C2/1000</f>
        <v>4.2499999999999998E-4</v>
      </c>
      <c r="E2">
        <f>D2/$H$30</f>
        <v>2.4257990867579907E-6</v>
      </c>
      <c r="F2" s="49">
        <v>342.29649999999998</v>
      </c>
      <c r="G2" s="49">
        <f>E2/F2</f>
        <v>7.0868357893171293E-9</v>
      </c>
      <c r="H2" s="49">
        <f t="shared" ref="H2:H4" si="0">G2/$H$35</f>
        <v>5.794040502252125E-4</v>
      </c>
      <c r="I2" s="66">
        <v>1.4029532545631201E-8</v>
      </c>
    </row>
    <row r="3" spans="1:9" x14ac:dyDescent="0.35">
      <c r="A3" t="s">
        <v>2323</v>
      </c>
      <c r="B3" t="s">
        <v>2324</v>
      </c>
      <c r="C3">
        <v>6</v>
      </c>
      <c r="D3">
        <f>C3/1000</f>
        <v>6.0000000000000001E-3</v>
      </c>
      <c r="E3">
        <f t="shared" ref="E3:E22" si="1">D3/$H$30</f>
        <v>3.4246575342465758E-5</v>
      </c>
      <c r="F3" s="49"/>
      <c r="G3" s="49"/>
      <c r="H3" s="49"/>
    </row>
    <row r="4" spans="1:9" x14ac:dyDescent="0.35">
      <c r="A4" t="s">
        <v>400</v>
      </c>
      <c r="B4" t="s">
        <v>380</v>
      </c>
      <c r="C4">
        <f>G48*C3</f>
        <v>0.20399999999999952</v>
      </c>
      <c r="D4">
        <f t="shared" ref="D4:D22" si="2">C4/1000</f>
        <v>2.0399999999999951E-4</v>
      </c>
      <c r="E4">
        <f t="shared" si="1"/>
        <v>1.1643835616438329E-6</v>
      </c>
      <c r="F4">
        <v>338.5677</v>
      </c>
      <c r="G4" s="49">
        <f t="shared" ref="G4:G10" si="3">E4/F4</f>
        <v>3.4391454401699658E-9</v>
      </c>
      <c r="H4" s="49">
        <f t="shared" si="0"/>
        <v>2.8117693941093235E-4</v>
      </c>
      <c r="I4">
        <v>6.8083421595229147E-9</v>
      </c>
    </row>
    <row r="5" spans="1:9" x14ac:dyDescent="0.35">
      <c r="A5" t="s">
        <v>401</v>
      </c>
      <c r="B5" t="s">
        <v>381</v>
      </c>
      <c r="C5">
        <f>G47*C3</f>
        <v>1.278</v>
      </c>
      <c r="D5">
        <f t="shared" si="2"/>
        <v>1.2780000000000001E-3</v>
      </c>
      <c r="E5">
        <f>D5/$H$30</f>
        <v>7.2945205479452061E-6</v>
      </c>
      <c r="F5" s="49">
        <v>310.5145</v>
      </c>
      <c r="G5" s="49">
        <f t="shared" si="3"/>
        <v>2.3491722763172755E-8</v>
      </c>
      <c r="H5" s="49">
        <f>G5/$H$35</f>
        <v>1.9206313960693107E-3</v>
      </c>
      <c r="I5">
        <v>4.6505647775230133E-8</v>
      </c>
    </row>
    <row r="6" spans="1:9" x14ac:dyDescent="0.35">
      <c r="A6" t="s">
        <v>402</v>
      </c>
      <c r="B6" t="s">
        <v>382</v>
      </c>
      <c r="C6">
        <f>G46*C3</f>
        <v>0.10799999999999998</v>
      </c>
      <c r="D6">
        <f t="shared" si="2"/>
        <v>1.0799999999999998E-4</v>
      </c>
      <c r="E6">
        <f t="shared" si="1"/>
        <v>6.1643835616438352E-7</v>
      </c>
      <c r="F6" s="49">
        <v>340.58359999999999</v>
      </c>
      <c r="G6" s="49">
        <f>E6/F6</f>
        <v>1.8099472674679095E-9</v>
      </c>
      <c r="H6" s="49">
        <f t="shared" ref="H6:H22" si="4">G6/$H$35</f>
        <v>1.4797729320125986E-4</v>
      </c>
      <c r="I6">
        <v>3.5830820481398613E-9</v>
      </c>
    </row>
    <row r="7" spans="1:9" x14ac:dyDescent="0.35">
      <c r="A7" t="s">
        <v>403</v>
      </c>
      <c r="B7" t="s">
        <v>383</v>
      </c>
      <c r="C7">
        <f>G45*C3</f>
        <v>1.17</v>
      </c>
      <c r="D7">
        <f t="shared" si="2"/>
        <v>1.17E-3</v>
      </c>
      <c r="E7">
        <f t="shared" si="1"/>
        <v>6.6780821917808229E-6</v>
      </c>
      <c r="F7" s="49">
        <v>278.42959999999999</v>
      </c>
      <c r="G7" s="49">
        <f t="shared" si="3"/>
        <v>2.3984814085071499E-8</v>
      </c>
      <c r="H7" s="49">
        <f t="shared" si="4"/>
        <v>1.9609454540681862E-3</v>
      </c>
      <c r="I7">
        <v>4.7481801442988994E-8</v>
      </c>
    </row>
    <row r="8" spans="1:9" x14ac:dyDescent="0.35">
      <c r="A8" t="s">
        <v>404</v>
      </c>
      <c r="B8" t="s">
        <v>384</v>
      </c>
      <c r="C8">
        <f>G44*C3</f>
        <v>1.6800000000000002</v>
      </c>
      <c r="D8">
        <f t="shared" si="2"/>
        <v>1.6800000000000001E-3</v>
      </c>
      <c r="E8">
        <f t="shared" si="1"/>
        <v>9.5890410958904126E-6</v>
      </c>
      <c r="F8" s="49">
        <v>280.44549999999998</v>
      </c>
      <c r="G8" s="49">
        <f t="shared" si="3"/>
        <v>3.4192173152681763E-8</v>
      </c>
      <c r="H8" s="49">
        <f t="shared" si="4"/>
        <v>2.7954765990950855E-3</v>
      </c>
      <c r="I8">
        <v>6.7688912275139479E-8</v>
      </c>
    </row>
    <row r="9" spans="1:9" x14ac:dyDescent="0.35">
      <c r="A9" t="s">
        <v>405</v>
      </c>
      <c r="B9" t="s">
        <v>385</v>
      </c>
      <c r="C9">
        <f>G43*C3</f>
        <v>0.78</v>
      </c>
      <c r="D9">
        <f t="shared" si="2"/>
        <v>7.7999999999999999E-4</v>
      </c>
      <c r="E9">
        <f t="shared" si="1"/>
        <v>4.4520547945205486E-6</v>
      </c>
      <c r="F9" s="49">
        <v>282.46140000000003</v>
      </c>
      <c r="G9" s="49">
        <f t="shared" si="3"/>
        <v>1.5761639624106333E-8</v>
      </c>
      <c r="H9" s="49">
        <f t="shared" si="4"/>
        <v>1.2886368624716472E-3</v>
      </c>
      <c r="I9">
        <v>3.1202703527044394E-8</v>
      </c>
    </row>
    <row r="10" spans="1:9" x14ac:dyDescent="0.35">
      <c r="A10" t="s">
        <v>406</v>
      </c>
      <c r="B10" t="s">
        <v>386</v>
      </c>
      <c r="C10">
        <f>G42*C3</f>
        <v>0.28200000000000003</v>
      </c>
      <c r="D10">
        <f t="shared" si="2"/>
        <v>2.8200000000000002E-4</v>
      </c>
      <c r="E10">
        <f t="shared" si="1"/>
        <v>1.6095890410958907E-6</v>
      </c>
      <c r="F10" s="49">
        <v>284.2715</v>
      </c>
      <c r="G10" s="49">
        <f t="shared" si="3"/>
        <v>5.6621541065350925E-9</v>
      </c>
      <c r="H10" s="49">
        <f t="shared" si="4"/>
        <v>4.6292522076934843E-4</v>
      </c>
      <c r="I10">
        <v>1.120914575666608E-8</v>
      </c>
    </row>
    <row r="11" spans="1:9" x14ac:dyDescent="0.35">
      <c r="A11" t="s">
        <v>407</v>
      </c>
      <c r="B11" t="s">
        <v>83</v>
      </c>
      <c r="C11">
        <f>G41*C3</f>
        <v>0.498</v>
      </c>
      <c r="D11">
        <f t="shared" si="2"/>
        <v>4.9799999999999996E-4</v>
      </c>
      <c r="E11">
        <f t="shared" si="1"/>
        <v>2.8424657534246575E-6</v>
      </c>
      <c r="F11" s="49">
        <v>256.42410000000001</v>
      </c>
      <c r="G11" s="49">
        <f>E11/F11</f>
        <v>1.1085017958236599E-8</v>
      </c>
      <c r="H11" s="49">
        <f t="shared" si="4"/>
        <v>9.0628659852726417E-4</v>
      </c>
      <c r="I11">
        <v>2.1944577924102281E-8</v>
      </c>
    </row>
    <row r="12" spans="1:9" x14ac:dyDescent="0.35">
      <c r="A12" t="s">
        <v>2325</v>
      </c>
      <c r="C12">
        <v>6</v>
      </c>
      <c r="D12">
        <f t="shared" si="2"/>
        <v>6.0000000000000001E-3</v>
      </c>
      <c r="E12">
        <f t="shared" si="1"/>
        <v>3.4246575342465758E-5</v>
      </c>
      <c r="F12" s="49"/>
      <c r="G12" s="49"/>
      <c r="H12" s="49"/>
    </row>
    <row r="13" spans="1:9" x14ac:dyDescent="0.35">
      <c r="A13" t="s">
        <v>2326</v>
      </c>
      <c r="B13" t="s">
        <v>55</v>
      </c>
      <c r="C13">
        <f>0.13*C12</f>
        <v>0.78</v>
      </c>
      <c r="D13">
        <f t="shared" si="2"/>
        <v>7.7999999999999999E-4</v>
      </c>
      <c r="E13">
        <f t="shared" si="1"/>
        <v>4.4520547945205486E-6</v>
      </c>
      <c r="F13" s="49">
        <v>133.1027</v>
      </c>
      <c r="G13" s="49">
        <f t="shared" ref="G13:G21" si="5">E13/F13</f>
        <v>3.3448268100651213E-8</v>
      </c>
      <c r="H13" s="49">
        <f t="shared" si="4"/>
        <v>2.7346565641820104E-3</v>
      </c>
      <c r="I13">
        <v>6.6216232443323065E-8</v>
      </c>
    </row>
    <row r="14" spans="1:9" x14ac:dyDescent="0.35">
      <c r="A14" t="s">
        <v>2327</v>
      </c>
      <c r="B14" t="s">
        <v>64</v>
      </c>
      <c r="C14">
        <f>0.04*C12</f>
        <v>0.24</v>
      </c>
      <c r="D14">
        <f t="shared" si="2"/>
        <v>2.3999999999999998E-4</v>
      </c>
      <c r="E14">
        <f t="shared" si="1"/>
        <v>1.36986301369863E-6</v>
      </c>
      <c r="F14" s="49">
        <v>119.11920000000001</v>
      </c>
      <c r="G14" s="49">
        <f t="shared" si="5"/>
        <v>1.1499934634371536E-8</v>
      </c>
      <c r="H14" s="49">
        <f t="shared" si="4"/>
        <v>9.4020927005592533E-4</v>
      </c>
      <c r="I14">
        <v>2.2765972293128739E-8</v>
      </c>
    </row>
    <row r="15" spans="1:9" x14ac:dyDescent="0.35">
      <c r="A15" t="s">
        <v>2328</v>
      </c>
      <c r="B15" t="s">
        <v>63</v>
      </c>
      <c r="C15">
        <f>0.16*C12</f>
        <v>0.96</v>
      </c>
      <c r="D15">
        <f t="shared" si="2"/>
        <v>9.5999999999999992E-4</v>
      </c>
      <c r="E15">
        <f t="shared" si="1"/>
        <v>5.47945205479452E-6</v>
      </c>
      <c r="F15" s="49">
        <v>105.0926</v>
      </c>
      <c r="G15" s="49">
        <f t="shared" si="5"/>
        <v>5.2139275789109029E-8</v>
      </c>
      <c r="H15" s="49">
        <f t="shared" si="4"/>
        <v>4.2627920931310398E-3</v>
      </c>
      <c r="I15">
        <v>1.0321809173165992E-7</v>
      </c>
    </row>
    <row r="16" spans="1:9" x14ac:dyDescent="0.35">
      <c r="A16" t="s">
        <v>2329</v>
      </c>
      <c r="B16" t="s">
        <v>56</v>
      </c>
      <c r="C16">
        <f>0.25*C12</f>
        <v>1.5</v>
      </c>
      <c r="D16">
        <f t="shared" si="2"/>
        <v>1.5E-3</v>
      </c>
      <c r="E16">
        <f t="shared" si="1"/>
        <v>8.5616438356164394E-6</v>
      </c>
      <c r="F16" s="49">
        <v>147.1293</v>
      </c>
      <c r="G16" s="49">
        <f t="shared" si="5"/>
        <v>5.8191290488138253E-8</v>
      </c>
      <c r="H16" s="49">
        <f t="shared" si="4"/>
        <v>4.7575914553408894E-3</v>
      </c>
      <c r="I16">
        <v>1.151990293053313E-7</v>
      </c>
    </row>
    <row r="17" spans="1:9" x14ac:dyDescent="0.35">
      <c r="A17" t="s">
        <v>2330</v>
      </c>
      <c r="B17" t="s">
        <v>57</v>
      </c>
      <c r="C17">
        <f>0.02*C12</f>
        <v>0.12</v>
      </c>
      <c r="D17">
        <f t="shared" si="2"/>
        <v>1.1999999999999999E-4</v>
      </c>
      <c r="E17">
        <f t="shared" si="1"/>
        <v>6.84931506849315E-7</v>
      </c>
      <c r="F17" s="49">
        <v>146.14449999999999</v>
      </c>
      <c r="G17" s="49">
        <f t="shared" si="5"/>
        <v>4.6866731683321307E-9</v>
      </c>
      <c r="H17" s="49">
        <f t="shared" si="4"/>
        <v>3.831720525974149E-4</v>
      </c>
      <c r="I17">
        <v>9.2780241705286928E-9</v>
      </c>
    </row>
    <row r="18" spans="1:9" x14ac:dyDescent="0.35">
      <c r="A18" t="s">
        <v>2331</v>
      </c>
      <c r="B18" t="s">
        <v>70</v>
      </c>
      <c r="C18">
        <f>0.03*C12</f>
        <v>0.18</v>
      </c>
      <c r="D18">
        <f t="shared" si="2"/>
        <v>1.7999999999999998E-4</v>
      </c>
      <c r="E18">
        <f t="shared" si="1"/>
        <v>1.0273972602739725E-6</v>
      </c>
      <c r="F18" s="49">
        <v>115.1305</v>
      </c>
      <c r="G18" s="49">
        <f t="shared" si="5"/>
        <v>8.9237626890699909E-9</v>
      </c>
      <c r="H18" s="49">
        <f t="shared" si="4"/>
        <v>7.2958713860562011E-4</v>
      </c>
      <c r="I18">
        <v>1.7666025120057201E-8</v>
      </c>
    </row>
    <row r="19" spans="1:9" x14ac:dyDescent="0.35">
      <c r="A19" t="s">
        <v>2332</v>
      </c>
      <c r="B19" t="s">
        <v>58</v>
      </c>
      <c r="C19">
        <f>0.13*C12</f>
        <v>0.78</v>
      </c>
      <c r="D19">
        <f t="shared" si="2"/>
        <v>7.7999999999999999E-4</v>
      </c>
      <c r="E19">
        <f t="shared" si="1"/>
        <v>4.4520547945205486E-6</v>
      </c>
      <c r="F19" s="49">
        <v>75.066599999999994</v>
      </c>
      <c r="G19" s="49">
        <f t="shared" si="5"/>
        <v>5.9308065031859028E-8</v>
      </c>
      <c r="H19" s="49">
        <f t="shared" si="4"/>
        <v>4.8488964767999208E-3</v>
      </c>
      <c r="I19">
        <v>1.1740986433425649E-7</v>
      </c>
    </row>
    <row r="20" spans="1:9" x14ac:dyDescent="0.35">
      <c r="A20" t="s">
        <v>2333</v>
      </c>
      <c r="B20" t="s">
        <v>53</v>
      </c>
      <c r="C20">
        <f>0.1*C12</f>
        <v>0.60000000000000009</v>
      </c>
      <c r="D20">
        <f t="shared" si="2"/>
        <v>6.0000000000000006E-4</v>
      </c>
      <c r="E20">
        <f t="shared" si="1"/>
        <v>3.4246575342465759E-6</v>
      </c>
      <c r="F20" s="49">
        <v>89.093199999999996</v>
      </c>
      <c r="G20" s="49">
        <f t="shared" si="5"/>
        <v>3.8439045115076978E-8</v>
      </c>
      <c r="H20" s="49">
        <f t="shared" si="4"/>
        <v>3.1426914759388434E-3</v>
      </c>
      <c r="I20">
        <v>7.6096279143067638E-8</v>
      </c>
    </row>
    <row r="21" spans="1:9" x14ac:dyDescent="0.35">
      <c r="A21" t="s">
        <v>2334</v>
      </c>
      <c r="B21" t="s">
        <v>66</v>
      </c>
      <c r="C21">
        <f>0.04*C12</f>
        <v>0.24</v>
      </c>
      <c r="D21">
        <f t="shared" si="2"/>
        <v>2.3999999999999998E-4</v>
      </c>
      <c r="E21">
        <f t="shared" si="1"/>
        <v>1.36986301369863E-6</v>
      </c>
      <c r="F21" s="49">
        <v>117.1463</v>
      </c>
      <c r="G21" s="49">
        <f t="shared" si="5"/>
        <v>1.1693608877946893E-8</v>
      </c>
      <c r="H21" s="49">
        <f t="shared" si="4"/>
        <v>9.5604364868242359E-4</v>
      </c>
      <c r="I21">
        <v>2.3149381643121984E-8</v>
      </c>
    </row>
    <row r="22" spans="1:9" x14ac:dyDescent="0.35">
      <c r="A22" t="s">
        <v>2335</v>
      </c>
      <c r="B22" t="s">
        <v>61</v>
      </c>
      <c r="C22">
        <f>0.03*C12</f>
        <v>0.18</v>
      </c>
      <c r="D22">
        <f t="shared" si="2"/>
        <v>1.7999999999999998E-4</v>
      </c>
      <c r="E22">
        <f t="shared" si="1"/>
        <v>1.0273972602739725E-6</v>
      </c>
      <c r="F22" s="49">
        <v>131.1729</v>
      </c>
      <c r="G22" s="49">
        <f>E22/F22</f>
        <v>7.8323896191513078E-9</v>
      </c>
      <c r="H22" s="49">
        <f t="shared" si="4"/>
        <v>6.4035888557190048E-4</v>
      </c>
      <c r="I22">
        <v>1.5505476398591062E-8</v>
      </c>
    </row>
    <row r="23" spans="1:9" x14ac:dyDescent="0.35">
      <c r="F23" s="49"/>
      <c r="H23" t="s">
        <v>2336</v>
      </c>
    </row>
    <row r="24" spans="1:9" x14ac:dyDescent="0.35">
      <c r="F24" s="49"/>
      <c r="H24" t="s">
        <v>2337</v>
      </c>
    </row>
    <row r="25" spans="1:9" x14ac:dyDescent="0.35">
      <c r="F25" s="49"/>
    </row>
    <row r="26" spans="1:9" x14ac:dyDescent="0.35">
      <c r="F26" s="49"/>
    </row>
    <row r="28" spans="1:9" x14ac:dyDescent="0.35">
      <c r="E28" t="s">
        <v>2338</v>
      </c>
    </row>
    <row r="30" spans="1:9" x14ac:dyDescent="0.35">
      <c r="G30" t="s">
        <v>2339</v>
      </c>
      <c r="H30">
        <v>175.2</v>
      </c>
      <c r="I30" t="s">
        <v>2340</v>
      </c>
    </row>
    <row r="32" spans="1:9" x14ac:dyDescent="0.35">
      <c r="G32" t="s">
        <v>2341</v>
      </c>
      <c r="H32">
        <f>25.3-C12-C3-C2</f>
        <v>12.875</v>
      </c>
      <c r="I32" t="s">
        <v>2342</v>
      </c>
    </row>
    <row r="33" spans="6:9" x14ac:dyDescent="0.35">
      <c r="H33" s="49">
        <f>H32/10^6</f>
        <v>1.2875E-5</v>
      </c>
      <c r="I33" t="s">
        <v>2343</v>
      </c>
    </row>
    <row r="34" spans="6:9" x14ac:dyDescent="0.35">
      <c r="G34" t="s">
        <v>2344</v>
      </c>
      <c r="H34">
        <v>0.95</v>
      </c>
      <c r="I34" t="s">
        <v>2345</v>
      </c>
    </row>
    <row r="35" spans="6:9" x14ac:dyDescent="0.35">
      <c r="G35" t="s">
        <v>2346</v>
      </c>
      <c r="H35" s="49">
        <f>H33*H34</f>
        <v>1.2231249999999999E-5</v>
      </c>
      <c r="I35" t="s">
        <v>2347</v>
      </c>
    </row>
    <row r="40" spans="6:9" x14ac:dyDescent="0.35">
      <c r="F40" t="s">
        <v>2262</v>
      </c>
      <c r="G40" t="s">
        <v>2348</v>
      </c>
    </row>
    <row r="41" spans="6:9" x14ac:dyDescent="0.35">
      <c r="F41" s="54" t="s">
        <v>392</v>
      </c>
      <c r="G41">
        <v>8.3000000000000004E-2</v>
      </c>
    </row>
    <row r="42" spans="6:9" x14ac:dyDescent="0.35">
      <c r="F42" s="54" t="s">
        <v>393</v>
      </c>
      <c r="G42">
        <v>4.7E-2</v>
      </c>
    </row>
    <row r="43" spans="6:9" x14ac:dyDescent="0.35">
      <c r="F43" s="54" t="s">
        <v>394</v>
      </c>
      <c r="G43">
        <v>0.13</v>
      </c>
    </row>
    <row r="44" spans="6:9" x14ac:dyDescent="0.35">
      <c r="F44" s="54" t="s">
        <v>395</v>
      </c>
      <c r="G44">
        <v>0.28000000000000003</v>
      </c>
    </row>
    <row r="45" spans="6:9" x14ac:dyDescent="0.35">
      <c r="F45" s="55" t="s">
        <v>396</v>
      </c>
      <c r="G45">
        <v>0.19500000000000001</v>
      </c>
    </row>
    <row r="46" spans="6:9" x14ac:dyDescent="0.35">
      <c r="F46" s="54" t="s">
        <v>397</v>
      </c>
      <c r="G46">
        <v>1.7999999999999999E-2</v>
      </c>
    </row>
    <row r="47" spans="6:9" x14ac:dyDescent="0.35">
      <c r="F47" s="54" t="s">
        <v>398</v>
      </c>
      <c r="G47">
        <v>0.21299999999999999</v>
      </c>
    </row>
    <row r="48" spans="6:9" x14ac:dyDescent="0.35">
      <c r="F48" s="54" t="s">
        <v>399</v>
      </c>
      <c r="G48">
        <f>1-SUM(G41:G47)</f>
        <v>3.3999999999999919E-2</v>
      </c>
    </row>
    <row r="60" spans="2:2" x14ac:dyDescent="0.35">
      <c r="B60" t="s">
        <v>2349</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1"/>
  <sheetViews>
    <sheetView tabSelected="1" topLeftCell="D1" zoomScaleNormal="100" workbookViewId="0">
      <selection activeCell="I20" sqref="I20"/>
    </sheetView>
  </sheetViews>
  <sheetFormatPr defaultRowHeight="14.5" x14ac:dyDescent="0.35"/>
  <cols>
    <col min="1" max="1" width="12.1796875" bestFit="1" customWidth="1"/>
    <col min="2" max="2" width="39.81640625" bestFit="1" customWidth="1"/>
    <col min="3" max="3" width="12.54296875" bestFit="1" customWidth="1"/>
    <col min="6" max="6" width="17.1796875" customWidth="1"/>
    <col min="7" max="7" width="12.54296875" bestFit="1" customWidth="1"/>
    <col min="8" max="8" width="13.7265625" bestFit="1" customWidth="1"/>
    <col min="9" max="9" width="22.26953125" bestFit="1" customWidth="1"/>
    <col min="10" max="10" width="16.81640625" bestFit="1" customWidth="1"/>
    <col min="11" max="11" width="25" bestFit="1" customWidth="1"/>
    <col min="12" max="12" width="17.81640625" bestFit="1" customWidth="1"/>
    <col min="13" max="13" width="14" bestFit="1" customWidth="1"/>
    <col min="14" max="14" width="18.81640625" bestFit="1" customWidth="1"/>
    <col min="15" max="15" width="18.81640625" customWidth="1"/>
    <col min="16" max="17" width="14.81640625" bestFit="1" customWidth="1"/>
  </cols>
  <sheetData>
    <row r="1" spans="1:17" x14ac:dyDescent="0.35">
      <c r="A1" t="s">
        <v>140</v>
      </c>
      <c r="B1" t="s">
        <v>415</v>
      </c>
      <c r="J1" t="s">
        <v>170</v>
      </c>
      <c r="K1" t="s">
        <v>186</v>
      </c>
      <c r="N1" t="s">
        <v>168</v>
      </c>
      <c r="O1" t="s">
        <v>184</v>
      </c>
      <c r="Q1" t="s">
        <v>188</v>
      </c>
    </row>
    <row r="2" spans="1:17" x14ac:dyDescent="0.35">
      <c r="A2" t="s">
        <v>416</v>
      </c>
      <c r="E2" t="s">
        <v>417</v>
      </c>
    </row>
    <row r="3" spans="1:17" x14ac:dyDescent="0.35">
      <c r="A3" t="s">
        <v>11</v>
      </c>
      <c r="B3" t="s">
        <v>0</v>
      </c>
      <c r="C3" t="s">
        <v>166</v>
      </c>
      <c r="E3" t="s">
        <v>11</v>
      </c>
      <c r="F3" t="s">
        <v>0</v>
      </c>
      <c r="G3" t="s">
        <v>166</v>
      </c>
      <c r="H3" t="s">
        <v>169</v>
      </c>
      <c r="I3" t="s">
        <v>75</v>
      </c>
      <c r="J3" t="s">
        <v>171</v>
      </c>
      <c r="K3" t="s">
        <v>187</v>
      </c>
      <c r="L3" t="s">
        <v>163</v>
      </c>
      <c r="M3" t="s">
        <v>172</v>
      </c>
      <c r="N3" t="s">
        <v>183</v>
      </c>
      <c r="O3" t="s">
        <v>185</v>
      </c>
      <c r="P3" t="s">
        <v>174</v>
      </c>
      <c r="Q3" t="s">
        <v>189</v>
      </c>
    </row>
    <row r="4" spans="1:17" x14ac:dyDescent="0.35">
      <c r="A4" t="s">
        <v>54</v>
      </c>
      <c r="B4" t="s">
        <v>104</v>
      </c>
      <c r="C4">
        <v>0.39</v>
      </c>
      <c r="D4" s="11"/>
      <c r="E4" t="s">
        <v>54</v>
      </c>
      <c r="F4" t="s">
        <v>104</v>
      </c>
      <c r="G4">
        <v>0.39</v>
      </c>
      <c r="H4" s="11">
        <f t="shared" ref="H4:H28" si="0">G4/$G$29</f>
        <v>0.11455636247700444</v>
      </c>
      <c r="I4">
        <v>132.05350000000001</v>
      </c>
      <c r="J4">
        <f>I4*H4</f>
        <v>15.127568612357107</v>
      </c>
      <c r="K4">
        <f>H4/$J$29</f>
        <v>7.2607578309922074E-4</v>
      </c>
      <c r="L4">
        <f>K4*(1-0.135)</f>
        <v>6.2805555238082595E-4</v>
      </c>
      <c r="M4">
        <f>L4*I4</f>
        <v>8.293693388632141E-2</v>
      </c>
      <c r="N4">
        <f t="shared" ref="N4:N28" si="1">L4/$M$29</f>
        <v>7.2607578309922107E-4</v>
      </c>
      <c r="O4">
        <f>N4*1000</f>
        <v>0.72607578309922105</v>
      </c>
      <c r="Q4">
        <f>O4*I4/1000</f>
        <v>9.5880848423492995E-2</v>
      </c>
    </row>
    <row r="5" spans="1:17" x14ac:dyDescent="0.35">
      <c r="A5" t="s">
        <v>56</v>
      </c>
      <c r="B5" t="s">
        <v>116</v>
      </c>
      <c r="C5">
        <v>0.39</v>
      </c>
      <c r="D5" s="11"/>
      <c r="E5" t="s">
        <v>56</v>
      </c>
      <c r="F5" t="s">
        <v>116</v>
      </c>
      <c r="G5">
        <v>0.39</v>
      </c>
      <c r="H5" s="11">
        <f t="shared" si="0"/>
        <v>0.11455636247700444</v>
      </c>
      <c r="I5">
        <v>147.0532</v>
      </c>
      <c r="J5">
        <f t="shared" ref="J5:J28" si="2">I5*H5</f>
        <v>16.845879682603432</v>
      </c>
      <c r="K5">
        <f>H5/$J$29</f>
        <v>7.2607578309922074E-4</v>
      </c>
      <c r="L5">
        <f t="shared" ref="L5:L28" si="3">K5*(1-0.135)</f>
        <v>6.2805555238082595E-4</v>
      </c>
      <c r="M5">
        <f t="shared" ref="M5:M28" si="4">L5*I5</f>
        <v>9.2357578755368083E-2</v>
      </c>
      <c r="N5">
        <f t="shared" si="1"/>
        <v>7.2607578309922107E-4</v>
      </c>
      <c r="O5">
        <f t="shared" ref="O5:O28" si="5">N5*1000</f>
        <v>0.72607578309922105</v>
      </c>
      <c r="Q5">
        <f t="shared" ref="Q5:Q28" si="6">O5*I5/1000</f>
        <v>0.10677176734724639</v>
      </c>
    </row>
    <row r="6" spans="1:17" x14ac:dyDescent="0.35">
      <c r="A6" t="s">
        <v>57</v>
      </c>
      <c r="B6" t="s">
        <v>97</v>
      </c>
      <c r="C6">
        <v>0.35</v>
      </c>
      <c r="D6" s="11"/>
      <c r="E6" t="s">
        <v>57</v>
      </c>
      <c r="F6" t="s">
        <v>97</v>
      </c>
      <c r="G6">
        <v>0.35</v>
      </c>
      <c r="H6" s="11">
        <f t="shared" si="0"/>
        <v>0.10280699196654243</v>
      </c>
      <c r="I6">
        <v>146.06909999999999</v>
      </c>
      <c r="J6">
        <f t="shared" si="2"/>
        <v>15.016924790260083</v>
      </c>
      <c r="K6">
        <f t="shared" ref="K6:K28" si="7">H6/$J$29</f>
        <v>6.5160647201212101E-4</v>
      </c>
      <c r="L6">
        <f t="shared" si="3"/>
        <v>5.6363959829048465E-4</v>
      </c>
      <c r="M6">
        <f t="shared" si="4"/>
        <v>8.2330328846652631E-2</v>
      </c>
      <c r="N6">
        <f t="shared" si="1"/>
        <v>6.5160647201212122E-4</v>
      </c>
      <c r="O6">
        <f>N6*1000</f>
        <v>0.65160647201212119</v>
      </c>
      <c r="Q6">
        <f t="shared" si="6"/>
        <v>9.5179570920985723E-2</v>
      </c>
    </row>
    <row r="7" spans="1:17" x14ac:dyDescent="0.35">
      <c r="A7" t="s">
        <v>68</v>
      </c>
      <c r="B7" t="s">
        <v>108</v>
      </c>
      <c r="C7">
        <v>0.30499999999999999</v>
      </c>
      <c r="D7" s="11"/>
      <c r="E7" t="s">
        <v>68</v>
      </c>
      <c r="F7" t="s">
        <v>108</v>
      </c>
      <c r="G7">
        <v>0.30499999999999999</v>
      </c>
      <c r="H7" s="11">
        <f t="shared" si="0"/>
        <v>8.9588950142272694E-2</v>
      </c>
      <c r="I7">
        <v>162.14100000000002</v>
      </c>
      <c r="J7">
        <f t="shared" si="2"/>
        <v>14.526041965018239</v>
      </c>
      <c r="K7">
        <f t="shared" si="7"/>
        <v>5.6782849703913407E-4</v>
      </c>
      <c r="L7">
        <f t="shared" si="3"/>
        <v>4.9117164993885099E-4</v>
      </c>
      <c r="M7">
        <f t="shared" si="4"/>
        <v>7.9639062492735252E-2</v>
      </c>
      <c r="N7">
        <f t="shared" si="1"/>
        <v>5.6782849703913428E-4</v>
      </c>
      <c r="O7">
        <f t="shared" si="5"/>
        <v>0.56782849703913429</v>
      </c>
      <c r="Q7">
        <f t="shared" si="6"/>
        <v>9.2068280338422279E-2</v>
      </c>
    </row>
    <row r="8" spans="1:17" x14ac:dyDescent="0.35">
      <c r="A8" t="s">
        <v>91</v>
      </c>
      <c r="B8" t="s">
        <v>115</v>
      </c>
      <c r="C8">
        <v>0.28199999999999997</v>
      </c>
      <c r="D8" s="11"/>
      <c r="E8" t="s">
        <v>91</v>
      </c>
      <c r="F8" t="s">
        <v>115</v>
      </c>
      <c r="G8">
        <v>0.28199999999999997</v>
      </c>
      <c r="H8" s="11">
        <f t="shared" si="0"/>
        <v>8.2833062098757043E-2</v>
      </c>
      <c r="I8">
        <v>150.05279999999999</v>
      </c>
      <c r="J8">
        <f t="shared" si="2"/>
        <v>12.429332900492371</v>
      </c>
      <c r="K8">
        <f t="shared" si="7"/>
        <v>5.2500864316405184E-4</v>
      </c>
      <c r="L8">
        <f t="shared" si="3"/>
        <v>4.5413247633690486E-4</v>
      </c>
      <c r="M8">
        <f t="shared" si="4"/>
        <v>6.8143849645286317E-2</v>
      </c>
      <c r="N8">
        <f t="shared" si="1"/>
        <v>5.2500864316405206E-4</v>
      </c>
      <c r="O8">
        <f t="shared" si="5"/>
        <v>0.52500864316405205</v>
      </c>
      <c r="Q8">
        <f t="shared" si="6"/>
        <v>7.8779016930966866E-2</v>
      </c>
    </row>
    <row r="9" spans="1:17" x14ac:dyDescent="0.35">
      <c r="A9" t="s">
        <v>67</v>
      </c>
      <c r="B9" t="s">
        <v>5</v>
      </c>
      <c r="C9">
        <v>0.26500000000000001</v>
      </c>
      <c r="D9" s="11"/>
      <c r="E9" t="s">
        <v>67</v>
      </c>
      <c r="F9" t="s">
        <v>5</v>
      </c>
      <c r="G9">
        <v>0.26500000000000001</v>
      </c>
      <c r="H9" s="11">
        <f t="shared" si="0"/>
        <v>7.7839579631810707E-2</v>
      </c>
      <c r="I9">
        <v>324.28200000000004</v>
      </c>
      <c r="J9">
        <f t="shared" si="2"/>
        <v>25.241974562162842</v>
      </c>
      <c r="K9">
        <f t="shared" si="7"/>
        <v>4.9335918595203455E-4</v>
      </c>
      <c r="L9">
        <f t="shared" si="3"/>
        <v>4.2675569584850991E-4</v>
      </c>
      <c r="M9">
        <f t="shared" si="4"/>
        <v>0.13838919056114651</v>
      </c>
      <c r="N9">
        <f t="shared" si="1"/>
        <v>4.9335918595203477E-4</v>
      </c>
      <c r="O9">
        <f t="shared" si="5"/>
        <v>0.49335918595203476</v>
      </c>
      <c r="P9">
        <f>O9/2</f>
        <v>0.24667959297601738</v>
      </c>
      <c r="Q9">
        <f t="shared" si="6"/>
        <v>0.15998750353889776</v>
      </c>
    </row>
    <row r="10" spans="1:17" x14ac:dyDescent="0.35">
      <c r="A10" t="s">
        <v>63</v>
      </c>
      <c r="B10" t="s">
        <v>93</v>
      </c>
      <c r="C10">
        <v>0.21</v>
      </c>
      <c r="D10" s="11"/>
      <c r="E10" t="s">
        <v>63</v>
      </c>
      <c r="F10" t="s">
        <v>93</v>
      </c>
      <c r="G10">
        <v>0.21</v>
      </c>
      <c r="H10" s="11">
        <f t="shared" si="0"/>
        <v>6.1684195179925461E-2</v>
      </c>
      <c r="I10">
        <v>105.04259999999999</v>
      </c>
      <c r="J10">
        <f t="shared" si="2"/>
        <v>6.4794682406068373</v>
      </c>
      <c r="K10">
        <f t="shared" si="7"/>
        <v>3.9096388320727265E-4</v>
      </c>
      <c r="L10">
        <f t="shared" si="3"/>
        <v>3.3818375897429084E-4</v>
      </c>
      <c r="M10">
        <f t="shared" si="4"/>
        <v>3.5523701320432838E-2</v>
      </c>
      <c r="N10">
        <f t="shared" si="1"/>
        <v>3.9096388320727281E-4</v>
      </c>
      <c r="O10">
        <f t="shared" si="5"/>
        <v>0.39096388320727282</v>
      </c>
      <c r="Q10">
        <f t="shared" si="6"/>
        <v>4.1067862798188276E-2</v>
      </c>
    </row>
    <row r="11" spans="1:17" x14ac:dyDescent="0.35">
      <c r="A11" t="s">
        <v>55</v>
      </c>
      <c r="B11" t="s">
        <v>118</v>
      </c>
      <c r="C11">
        <v>0.16200000000000001</v>
      </c>
      <c r="D11" s="11"/>
      <c r="E11" t="s">
        <v>55</v>
      </c>
      <c r="F11" t="s">
        <v>118</v>
      </c>
      <c r="G11">
        <v>0.16200000000000001</v>
      </c>
      <c r="H11" s="11">
        <f t="shared" si="0"/>
        <v>4.7584950567371075E-2</v>
      </c>
      <c r="I11">
        <v>133.03749999999999</v>
      </c>
      <c r="J11">
        <f t="shared" si="2"/>
        <v>6.3305828611066293</v>
      </c>
      <c r="K11">
        <f t="shared" si="7"/>
        <v>3.0160070990275319E-4</v>
      </c>
      <c r="L11">
        <f t="shared" si="3"/>
        <v>2.608846140658815E-4</v>
      </c>
      <c r="M11">
        <f t="shared" si="4"/>
        <v>3.4707436843789706E-2</v>
      </c>
      <c r="N11">
        <f t="shared" si="1"/>
        <v>3.0160070990275329E-4</v>
      </c>
      <c r="O11">
        <f t="shared" si="5"/>
        <v>0.30160070990275328</v>
      </c>
      <c r="Q11">
        <f t="shared" si="6"/>
        <v>4.0124204443687542E-2</v>
      </c>
    </row>
    <row r="12" spans="1:17" x14ac:dyDescent="0.35">
      <c r="A12" t="s">
        <v>61</v>
      </c>
      <c r="B12" t="s">
        <v>8</v>
      </c>
      <c r="C12">
        <v>0.14000000000000001</v>
      </c>
      <c r="D12" s="11"/>
      <c r="E12" t="s">
        <v>61</v>
      </c>
      <c r="F12" t="s">
        <v>8</v>
      </c>
      <c r="G12">
        <v>0.14000000000000001</v>
      </c>
      <c r="H12" s="11">
        <f t="shared" si="0"/>
        <v>4.1122796786616983E-2</v>
      </c>
      <c r="I12">
        <v>131.09460000000001</v>
      </c>
      <c r="J12">
        <f t="shared" si="2"/>
        <v>5.3909765956228393</v>
      </c>
      <c r="K12">
        <f t="shared" si="7"/>
        <v>2.6064258880484847E-4</v>
      </c>
      <c r="L12">
        <f t="shared" si="3"/>
        <v>2.2545583931619391E-4</v>
      </c>
      <c r="M12">
        <f t="shared" si="4"/>
        <v>2.9556043072820719E-2</v>
      </c>
      <c r="N12">
        <f t="shared" si="1"/>
        <v>2.6064258880484858E-4</v>
      </c>
      <c r="O12">
        <f t="shared" si="5"/>
        <v>0.26064258880484859</v>
      </c>
      <c r="Q12">
        <f t="shared" si="6"/>
        <v>3.4168835922336105E-2</v>
      </c>
    </row>
    <row r="13" spans="1:17" x14ac:dyDescent="0.35">
      <c r="A13" t="s">
        <v>58</v>
      </c>
      <c r="B13" t="s">
        <v>119</v>
      </c>
      <c r="C13">
        <v>0.14000000000000001</v>
      </c>
      <c r="D13" s="11"/>
      <c r="E13" t="s">
        <v>58</v>
      </c>
      <c r="F13" t="s">
        <v>119</v>
      </c>
      <c r="G13">
        <v>0.14000000000000001</v>
      </c>
      <c r="H13" s="11">
        <f t="shared" si="0"/>
        <v>4.1122796786616983E-2</v>
      </c>
      <c r="I13">
        <v>75.031999999999996</v>
      </c>
      <c r="J13">
        <f t="shared" si="2"/>
        <v>3.0855256884934454</v>
      </c>
      <c r="K13">
        <f t="shared" si="7"/>
        <v>2.6064258880484847E-4</v>
      </c>
      <c r="L13">
        <f t="shared" si="3"/>
        <v>2.2545583931619391E-4</v>
      </c>
      <c r="M13">
        <f t="shared" si="4"/>
        <v>1.691640253557266E-2</v>
      </c>
      <c r="N13">
        <f t="shared" si="1"/>
        <v>2.6064258880484858E-4</v>
      </c>
      <c r="O13">
        <f t="shared" si="5"/>
        <v>0.26064258880484859</v>
      </c>
      <c r="Q13">
        <f t="shared" si="6"/>
        <v>1.9556534723205399E-2</v>
      </c>
    </row>
    <row r="14" spans="1:17" x14ac:dyDescent="0.35">
      <c r="A14" t="s">
        <v>53</v>
      </c>
      <c r="B14" t="s">
        <v>117</v>
      </c>
      <c r="C14">
        <v>0.107</v>
      </c>
      <c r="D14" s="11"/>
      <c r="E14" t="s">
        <v>53</v>
      </c>
      <c r="F14" t="s">
        <v>117</v>
      </c>
      <c r="G14">
        <v>0.107</v>
      </c>
      <c r="H14" s="11">
        <f t="shared" si="0"/>
        <v>3.1429566115485835E-2</v>
      </c>
      <c r="I14">
        <v>89.047700000000006</v>
      </c>
      <c r="J14">
        <f t="shared" si="2"/>
        <v>2.7987305745819482</v>
      </c>
      <c r="K14">
        <f t="shared" si="7"/>
        <v>1.9920540715799131E-4</v>
      </c>
      <c r="L14">
        <f t="shared" si="3"/>
        <v>1.7231267719166249E-4</v>
      </c>
      <c r="M14">
        <f t="shared" si="4"/>
        <v>1.5344047584760004E-2</v>
      </c>
      <c r="N14">
        <f t="shared" si="1"/>
        <v>1.9920540715799139E-4</v>
      </c>
      <c r="O14">
        <f t="shared" si="5"/>
        <v>0.1992054071579914</v>
      </c>
      <c r="Q14">
        <f t="shared" si="6"/>
        <v>1.7738783334982671E-2</v>
      </c>
    </row>
    <row r="15" spans="1:17" x14ac:dyDescent="0.35">
      <c r="A15" t="s">
        <v>66</v>
      </c>
      <c r="B15" t="s">
        <v>96</v>
      </c>
      <c r="C15">
        <v>0.1</v>
      </c>
      <c r="D15" s="11"/>
      <c r="E15" t="s">
        <v>66</v>
      </c>
      <c r="F15" t="s">
        <v>96</v>
      </c>
      <c r="G15">
        <v>0.1</v>
      </c>
      <c r="H15" s="11">
        <f t="shared" si="0"/>
        <v>2.9373426276154985E-2</v>
      </c>
      <c r="I15">
        <v>117.07899999999999</v>
      </c>
      <c r="J15">
        <f t="shared" si="2"/>
        <v>3.4390113749859492</v>
      </c>
      <c r="K15">
        <f t="shared" si="7"/>
        <v>1.861732777177489E-4</v>
      </c>
      <c r="L15">
        <f t="shared" si="3"/>
        <v>1.610398852258528E-4</v>
      </c>
      <c r="M15">
        <f t="shared" si="4"/>
        <v>1.8854388722357618E-2</v>
      </c>
      <c r="N15">
        <f t="shared" si="1"/>
        <v>1.8617327771774898E-4</v>
      </c>
      <c r="O15">
        <f t="shared" si="5"/>
        <v>0.18617327771774897</v>
      </c>
      <c r="Q15">
        <f t="shared" si="6"/>
        <v>2.1796981181916329E-2</v>
      </c>
    </row>
    <row r="16" spans="1:17" x14ac:dyDescent="0.35">
      <c r="A16" t="s">
        <v>78</v>
      </c>
      <c r="B16" t="s">
        <v>99</v>
      </c>
      <c r="C16">
        <v>9.6000000000000002E-2</v>
      </c>
      <c r="D16" s="11"/>
      <c r="E16" t="s">
        <v>78</v>
      </c>
      <c r="F16" t="s">
        <v>99</v>
      </c>
      <c r="G16">
        <v>9.6000000000000002E-2</v>
      </c>
      <c r="H16" s="11">
        <f t="shared" si="0"/>
        <v>2.8198489225108786E-2</v>
      </c>
      <c r="I16">
        <v>342.11619999999999</v>
      </c>
      <c r="J16">
        <f t="shared" si="2"/>
        <v>9.6471599794351626</v>
      </c>
      <c r="K16">
        <f t="shared" si="7"/>
        <v>1.7872634660903895E-4</v>
      </c>
      <c r="L16">
        <f t="shared" si="3"/>
        <v>1.545982898168187E-4</v>
      </c>
      <c r="M16">
        <f t="shared" si="4"/>
        <v>5.289057943862871E-2</v>
      </c>
      <c r="N16">
        <f t="shared" si="1"/>
        <v>1.7872634660903903E-4</v>
      </c>
      <c r="O16">
        <f t="shared" si="5"/>
        <v>0.17872634660903902</v>
      </c>
      <c r="Q16">
        <f t="shared" si="6"/>
        <v>6.1145178541767313E-2</v>
      </c>
    </row>
    <row r="17" spans="1:17" x14ac:dyDescent="0.35">
      <c r="A17" t="s">
        <v>64</v>
      </c>
      <c r="B17" t="s">
        <v>10</v>
      </c>
      <c r="C17">
        <v>8.5999999999999993E-2</v>
      </c>
      <c r="D17" s="11"/>
      <c r="E17" t="s">
        <v>64</v>
      </c>
      <c r="F17" t="s">
        <v>10</v>
      </c>
      <c r="G17">
        <v>8.5999999999999993E-2</v>
      </c>
      <c r="H17" s="11">
        <f t="shared" si="0"/>
        <v>2.5261146597493282E-2</v>
      </c>
      <c r="I17">
        <v>119.0582</v>
      </c>
      <c r="J17">
        <f t="shared" si="2"/>
        <v>3.0075466438336749</v>
      </c>
      <c r="K17">
        <f t="shared" si="7"/>
        <v>1.6010901883726402E-4</v>
      </c>
      <c r="L17">
        <f t="shared" si="3"/>
        <v>1.3849430129423337E-4</v>
      </c>
      <c r="M17">
        <f t="shared" si="4"/>
        <v>1.6488882222349094E-2</v>
      </c>
      <c r="N17">
        <f t="shared" si="1"/>
        <v>1.6010901883726407E-4</v>
      </c>
      <c r="O17">
        <f t="shared" si="5"/>
        <v>0.16010901883726408</v>
      </c>
      <c r="Q17">
        <f t="shared" si="6"/>
        <v>1.9062291586530753E-2</v>
      </c>
    </row>
    <row r="18" spans="1:17" x14ac:dyDescent="0.35">
      <c r="A18" t="s">
        <v>62</v>
      </c>
      <c r="B18" t="s">
        <v>101</v>
      </c>
      <c r="C18">
        <v>0.08</v>
      </c>
      <c r="D18" s="11"/>
      <c r="E18" t="s">
        <v>62</v>
      </c>
      <c r="F18" t="s">
        <v>101</v>
      </c>
      <c r="G18">
        <v>0.08</v>
      </c>
      <c r="H18" s="11">
        <f t="shared" si="0"/>
        <v>2.3498741020923988E-2</v>
      </c>
      <c r="I18">
        <v>165.07900000000001</v>
      </c>
      <c r="J18">
        <f t="shared" si="2"/>
        <v>3.8791486689931114</v>
      </c>
      <c r="K18">
        <f t="shared" si="7"/>
        <v>1.4893862217419911E-4</v>
      </c>
      <c r="L18">
        <f t="shared" si="3"/>
        <v>1.2883190818068223E-4</v>
      </c>
      <c r="M18">
        <f t="shared" si="4"/>
        <v>2.1267442570558844E-2</v>
      </c>
      <c r="N18">
        <f t="shared" si="1"/>
        <v>1.4893862217419917E-4</v>
      </c>
      <c r="O18">
        <f t="shared" si="5"/>
        <v>0.14893862217419918</v>
      </c>
      <c r="Q18">
        <f t="shared" si="6"/>
        <v>2.4586638809894628E-2</v>
      </c>
    </row>
    <row r="19" spans="1:17" x14ac:dyDescent="0.35">
      <c r="A19" t="s">
        <v>60</v>
      </c>
      <c r="B19" t="s">
        <v>7</v>
      </c>
      <c r="C19">
        <v>0.06</v>
      </c>
      <c r="D19" s="11"/>
      <c r="E19" t="s">
        <v>60</v>
      </c>
      <c r="F19" t="s">
        <v>7</v>
      </c>
      <c r="G19">
        <v>0.06</v>
      </c>
      <c r="H19" s="11">
        <f t="shared" si="0"/>
        <v>1.7624055765692991E-2</v>
      </c>
      <c r="I19">
        <v>131.1729</v>
      </c>
      <c r="J19">
        <f t="shared" si="2"/>
        <v>2.3117985045476703</v>
      </c>
      <c r="K19">
        <f t="shared" si="7"/>
        <v>1.1170396663064934E-4</v>
      </c>
      <c r="L19">
        <f t="shared" si="3"/>
        <v>9.6623931135511685E-5</v>
      </c>
      <c r="M19">
        <f t="shared" si="4"/>
        <v>1.2674441256445361E-2</v>
      </c>
      <c r="N19">
        <f t="shared" si="1"/>
        <v>1.117039666306494E-4</v>
      </c>
      <c r="O19">
        <f>N19*1000</f>
        <v>0.1117039666306494</v>
      </c>
      <c r="Q19">
        <f t="shared" si="6"/>
        <v>1.465253324444551E-2</v>
      </c>
    </row>
    <row r="20" spans="1:17" x14ac:dyDescent="0.35">
      <c r="A20" s="8" t="s">
        <v>81</v>
      </c>
      <c r="B20" s="8" t="s">
        <v>107</v>
      </c>
      <c r="C20" s="8">
        <v>5.6000000000000001E-2</v>
      </c>
      <c r="D20" s="11"/>
      <c r="E20" t="s">
        <v>126</v>
      </c>
      <c r="F20" t="s">
        <v>175</v>
      </c>
      <c r="G20">
        <v>5.2999999999999999E-2</v>
      </c>
      <c r="H20" s="11">
        <f t="shared" si="0"/>
        <v>1.5567915926362141E-2</v>
      </c>
      <c r="I20">
        <v>180.0634</v>
      </c>
      <c r="J20">
        <f t="shared" si="2"/>
        <v>2.8032118726149169</v>
      </c>
      <c r="K20">
        <f t="shared" si="7"/>
        <v>9.8671837190406915E-5</v>
      </c>
      <c r="L20">
        <f t="shared" si="3"/>
        <v>8.5351139169701984E-5</v>
      </c>
      <c r="M20">
        <f t="shared" si="4"/>
        <v>1.5368616312769716E-2</v>
      </c>
      <c r="N20">
        <f t="shared" si="1"/>
        <v>9.8671837190406956E-5</v>
      </c>
      <c r="O20">
        <f t="shared" si="5"/>
        <v>9.8671837190406952E-2</v>
      </c>
      <c r="Q20">
        <f t="shared" si="6"/>
        <v>1.776718648875112E-2</v>
      </c>
    </row>
    <row r="21" spans="1:17" x14ac:dyDescent="0.35">
      <c r="A21" t="s">
        <v>77</v>
      </c>
      <c r="B21" t="s">
        <v>92</v>
      </c>
      <c r="C21">
        <v>5.2999999999999999E-2</v>
      </c>
      <c r="D21" s="11"/>
      <c r="E21" t="s">
        <v>129</v>
      </c>
      <c r="F21" t="s">
        <v>176</v>
      </c>
      <c r="G21">
        <v>5.2999999999999999E-2</v>
      </c>
      <c r="H21" s="11">
        <f t="shared" si="0"/>
        <v>1.5567915926362141E-2</v>
      </c>
      <c r="I21">
        <v>180.0634</v>
      </c>
      <c r="J21">
        <f t="shared" si="2"/>
        <v>2.8032118726149169</v>
      </c>
      <c r="K21">
        <f t="shared" si="7"/>
        <v>9.8671837190406915E-5</v>
      </c>
      <c r="L21">
        <f t="shared" si="3"/>
        <v>8.5351139169701984E-5</v>
      </c>
      <c r="M21">
        <f t="shared" si="4"/>
        <v>1.5368616312769716E-2</v>
      </c>
      <c r="N21">
        <f t="shared" si="1"/>
        <v>9.8671837190406956E-5</v>
      </c>
      <c r="O21">
        <f>N21*1000</f>
        <v>9.8671837190406952E-2</v>
      </c>
      <c r="Q21">
        <f t="shared" si="6"/>
        <v>1.776718648875112E-2</v>
      </c>
    </row>
    <row r="22" spans="1:17" x14ac:dyDescent="0.35">
      <c r="A22" t="s">
        <v>82</v>
      </c>
      <c r="B22" t="s">
        <v>165</v>
      </c>
      <c r="C22">
        <v>5.2999999999999999E-2</v>
      </c>
      <c r="D22" s="11"/>
      <c r="E22" t="s">
        <v>69</v>
      </c>
      <c r="F22" t="s">
        <v>103</v>
      </c>
      <c r="G22">
        <v>0.04</v>
      </c>
      <c r="H22" s="11">
        <f t="shared" si="0"/>
        <v>1.1749370510461994E-2</v>
      </c>
      <c r="I22">
        <v>204.0899</v>
      </c>
      <c r="J22">
        <f t="shared" si="2"/>
        <v>2.3979278525431376</v>
      </c>
      <c r="K22">
        <f t="shared" si="7"/>
        <v>7.4469311087099556E-5</v>
      </c>
      <c r="L22">
        <f t="shared" si="3"/>
        <v>6.4415954090341114E-5</v>
      </c>
      <c r="M22">
        <f t="shared" si="4"/>
        <v>1.3146645628702309E-2</v>
      </c>
      <c r="N22">
        <f t="shared" si="1"/>
        <v>7.4469311087099584E-5</v>
      </c>
      <c r="O22">
        <f t="shared" si="5"/>
        <v>7.4469311087099588E-2</v>
      </c>
      <c r="Q22">
        <f t="shared" si="6"/>
        <v>1.5198434252835047E-2</v>
      </c>
    </row>
    <row r="23" spans="1:17" x14ac:dyDescent="0.35">
      <c r="A23" s="8" t="s">
        <v>80</v>
      </c>
      <c r="B23" s="8" t="s">
        <v>106</v>
      </c>
      <c r="C23" s="8">
        <v>4.8000000000000001E-2</v>
      </c>
      <c r="D23" s="11"/>
      <c r="E23" t="s">
        <v>65</v>
      </c>
      <c r="F23" t="s">
        <v>102</v>
      </c>
      <c r="G23">
        <v>0.03</v>
      </c>
      <c r="H23" s="11">
        <f t="shared" si="0"/>
        <v>8.8120278828464956E-3</v>
      </c>
      <c r="I23">
        <v>181.07390000000001</v>
      </c>
      <c r="J23">
        <f t="shared" si="2"/>
        <v>1.5956282556557582</v>
      </c>
      <c r="K23">
        <f t="shared" si="7"/>
        <v>5.5851983315324671E-5</v>
      </c>
      <c r="L23">
        <f t="shared" si="3"/>
        <v>4.8311965567755842E-5</v>
      </c>
      <c r="M23">
        <f t="shared" si="4"/>
        <v>8.7480360220192656E-3</v>
      </c>
      <c r="N23">
        <f t="shared" si="1"/>
        <v>5.5851983315324698E-5</v>
      </c>
      <c r="O23">
        <f t="shared" si="5"/>
        <v>5.5851983315324698E-2</v>
      </c>
      <c r="Q23">
        <f t="shared" si="6"/>
        <v>1.0113336441640775E-2</v>
      </c>
    </row>
    <row r="24" spans="1:17" x14ac:dyDescent="0.35">
      <c r="A24" t="s">
        <v>69</v>
      </c>
      <c r="B24" t="s">
        <v>103</v>
      </c>
      <c r="C24">
        <v>0.04</v>
      </c>
      <c r="D24" s="11"/>
      <c r="E24" t="s">
        <v>73</v>
      </c>
      <c r="F24" t="s">
        <v>95</v>
      </c>
      <c r="G24">
        <v>2.4E-2</v>
      </c>
      <c r="H24" s="11">
        <f t="shared" si="0"/>
        <v>7.0496223062771965E-3</v>
      </c>
      <c r="I24">
        <v>121.0197</v>
      </c>
      <c r="J24">
        <f t="shared" si="2"/>
        <v>0.85314317661897443</v>
      </c>
      <c r="K24">
        <f t="shared" si="7"/>
        <v>4.4681586652259738E-5</v>
      </c>
      <c r="L24">
        <f t="shared" si="3"/>
        <v>3.8649572454204674E-5</v>
      </c>
      <c r="M24">
        <f t="shared" si="4"/>
        <v>4.6773596635361131E-3</v>
      </c>
      <c r="N24">
        <f t="shared" si="1"/>
        <v>4.4681586652259758E-5</v>
      </c>
      <c r="O24">
        <f t="shared" si="5"/>
        <v>4.4681586652259755E-2</v>
      </c>
      <c r="Q24">
        <f t="shared" si="6"/>
        <v>5.4073522121804796E-3</v>
      </c>
    </row>
    <row r="25" spans="1:17" x14ac:dyDescent="0.35">
      <c r="A25" s="8" t="s">
        <v>79</v>
      </c>
      <c r="B25" s="8" t="s">
        <v>105</v>
      </c>
      <c r="C25" s="8">
        <v>0.04</v>
      </c>
      <c r="D25" s="11"/>
      <c r="E25" t="s">
        <v>70</v>
      </c>
      <c r="F25" t="s">
        <v>98</v>
      </c>
      <c r="G25">
        <v>0.01</v>
      </c>
      <c r="H25" s="11">
        <f t="shared" si="0"/>
        <v>2.9373426276154985E-3</v>
      </c>
      <c r="I25">
        <v>115.0633</v>
      </c>
      <c r="J25">
        <f t="shared" si="2"/>
        <v>0.33798033596411037</v>
      </c>
      <c r="K25">
        <f t="shared" si="7"/>
        <v>1.8617327771774889E-5</v>
      </c>
      <c r="L25">
        <f t="shared" si="3"/>
        <v>1.6103988522585279E-5</v>
      </c>
      <c r="M25">
        <f t="shared" si="4"/>
        <v>1.8529780625707866E-3</v>
      </c>
      <c r="N25">
        <f t="shared" si="1"/>
        <v>1.8617327771774896E-5</v>
      </c>
      <c r="O25">
        <f t="shared" si="5"/>
        <v>1.8617327771774897E-2</v>
      </c>
      <c r="Q25">
        <f t="shared" si="6"/>
        <v>2.1421711706020663E-3</v>
      </c>
    </row>
    <row r="26" spans="1:17" x14ac:dyDescent="0.35">
      <c r="A26" t="s">
        <v>65</v>
      </c>
      <c r="B26" t="s">
        <v>102</v>
      </c>
      <c r="C26">
        <v>0.03</v>
      </c>
      <c r="D26" s="11"/>
      <c r="E26" t="s">
        <v>72</v>
      </c>
      <c r="F26" t="s">
        <v>94</v>
      </c>
      <c r="G26">
        <v>2E-3</v>
      </c>
      <c r="H26" s="11">
        <f t="shared" si="0"/>
        <v>5.8746852552309971E-4</v>
      </c>
      <c r="I26">
        <v>149.21129999999999</v>
      </c>
      <c r="J26">
        <f t="shared" si="2"/>
        <v>8.7656942402384891E-2</v>
      </c>
      <c r="K26">
        <f t="shared" si="7"/>
        <v>3.7234655543549777E-6</v>
      </c>
      <c r="L26">
        <f t="shared" si="3"/>
        <v>3.2207977045170559E-6</v>
      </c>
      <c r="M26">
        <f t="shared" si="4"/>
        <v>4.8057941252800575E-4</v>
      </c>
      <c r="N26">
        <f t="shared" si="1"/>
        <v>3.7234655543549794E-6</v>
      </c>
      <c r="O26">
        <f t="shared" si="5"/>
        <v>3.7234655543549795E-3</v>
      </c>
      <c r="Q26">
        <f t="shared" si="6"/>
        <v>5.5558313587052708E-4</v>
      </c>
    </row>
    <row r="27" spans="1:17" x14ac:dyDescent="0.35">
      <c r="A27" s="8" t="s">
        <v>76</v>
      </c>
      <c r="B27" s="8" t="s">
        <v>4</v>
      </c>
      <c r="C27" s="8">
        <v>2.9000000000000001E-2</v>
      </c>
      <c r="D27" s="11"/>
      <c r="E27" t="s">
        <v>71</v>
      </c>
      <c r="F27" t="s">
        <v>100</v>
      </c>
      <c r="G27">
        <v>1E-3</v>
      </c>
      <c r="H27" s="11">
        <f t="shared" si="0"/>
        <v>2.9373426276154985E-4</v>
      </c>
      <c r="I27">
        <v>146.10550000000001</v>
      </c>
      <c r="J27">
        <f t="shared" si="2"/>
        <v>4.2916191327907624E-2</v>
      </c>
      <c r="K27">
        <f t="shared" si="7"/>
        <v>1.8617327771774889E-6</v>
      </c>
      <c r="L27">
        <f t="shared" si="3"/>
        <v>1.6103988522585279E-6</v>
      </c>
      <c r="M27">
        <f t="shared" si="4"/>
        <v>2.3528812950865836E-4</v>
      </c>
      <c r="N27">
        <f t="shared" si="1"/>
        <v>1.8617327771774897E-6</v>
      </c>
      <c r="O27">
        <f t="shared" si="5"/>
        <v>1.8617327771774897E-3</v>
      </c>
      <c r="Q27">
        <f t="shared" si="6"/>
        <v>2.7200939827590578E-4</v>
      </c>
    </row>
    <row r="28" spans="1:17" x14ac:dyDescent="0.35">
      <c r="A28" s="8" t="s">
        <v>83</v>
      </c>
      <c r="B28" s="8" t="s">
        <v>109</v>
      </c>
      <c r="C28" s="8">
        <v>2.5999999999999999E-2</v>
      </c>
      <c r="D28" s="11"/>
      <c r="E28" t="s">
        <v>59</v>
      </c>
      <c r="F28" t="s">
        <v>133</v>
      </c>
      <c r="G28" s="11">
        <f>G14*Biomass_Seed!D11/Biomass_Seed!D3</f>
        <v>2.843770705696962E-2</v>
      </c>
      <c r="H28" s="11">
        <f t="shared" si="0"/>
        <v>8.3531289170078946E-3</v>
      </c>
      <c r="I28">
        <v>155.06950000000001</v>
      </c>
      <c r="J28">
        <f t="shared" si="2"/>
        <v>1.2953155245959558</v>
      </c>
      <c r="K28">
        <f t="shared" si="7"/>
        <v>5.2943411335731926E-5</v>
      </c>
      <c r="L28">
        <f t="shared" si="3"/>
        <v>4.5796050805408119E-5</v>
      </c>
      <c r="M28">
        <f t="shared" si="4"/>
        <v>7.1015707003692346E-3</v>
      </c>
      <c r="N28">
        <f t="shared" si="1"/>
        <v>5.2943411335731953E-5</v>
      </c>
      <c r="O28">
        <f t="shared" si="5"/>
        <v>5.2943411335731952E-2</v>
      </c>
      <c r="Q28">
        <f t="shared" si="6"/>
        <v>8.209908324126285E-3</v>
      </c>
    </row>
    <row r="29" spans="1:17" x14ac:dyDescent="0.35">
      <c r="A29" t="s">
        <v>73</v>
      </c>
      <c r="B29" t="s">
        <v>95</v>
      </c>
      <c r="C29">
        <v>2.4E-2</v>
      </c>
      <c r="D29" s="11"/>
      <c r="G29">
        <f>SUM(G4:G28)</f>
        <v>3.4044377070569691</v>
      </c>
      <c r="I29" t="s">
        <v>167</v>
      </c>
      <c r="J29">
        <f>SUM(J4:J28)</f>
        <v>157.77466366943949</v>
      </c>
      <c r="L29" t="s">
        <v>173</v>
      </c>
      <c r="M29">
        <f>SUM(M4:M28)</f>
        <v>0.86499999999999966</v>
      </c>
      <c r="P29" t="s">
        <v>173</v>
      </c>
      <c r="Q29">
        <f>SUM(Q4:Q28)</f>
        <v>0.99999999999999989</v>
      </c>
    </row>
    <row r="30" spans="1:17" x14ac:dyDescent="0.35">
      <c r="A30" t="s">
        <v>70</v>
      </c>
      <c r="B30" t="s">
        <v>98</v>
      </c>
      <c r="C30">
        <v>0.01</v>
      </c>
      <c r="D30" s="11"/>
    </row>
    <row r="31" spans="1:17" x14ac:dyDescent="0.35">
      <c r="A31" s="8" t="s">
        <v>88</v>
      </c>
      <c r="B31" s="8" t="s">
        <v>6</v>
      </c>
      <c r="C31" s="8">
        <v>3.8999999999999998E-3</v>
      </c>
      <c r="D31" s="11"/>
    </row>
    <row r="32" spans="1:17" x14ac:dyDescent="0.35">
      <c r="A32" s="8" t="s">
        <v>89</v>
      </c>
      <c r="B32" s="8" t="s">
        <v>114</v>
      </c>
      <c r="C32" s="8">
        <v>3.2000000000000002E-3</v>
      </c>
      <c r="D32" s="11"/>
    </row>
    <row r="33" spans="1:12" x14ac:dyDescent="0.35">
      <c r="A33" s="8" t="s">
        <v>87</v>
      </c>
      <c r="B33" s="8" t="s">
        <v>113</v>
      </c>
      <c r="C33" s="8">
        <v>2.8E-3</v>
      </c>
      <c r="D33" s="11"/>
    </row>
    <row r="34" spans="1:12" x14ac:dyDescent="0.35">
      <c r="A34" s="8" t="s">
        <v>90</v>
      </c>
      <c r="B34" s="8" t="s">
        <v>9</v>
      </c>
      <c r="C34" s="8">
        <v>2.8E-3</v>
      </c>
      <c r="D34" s="11"/>
    </row>
    <row r="35" spans="1:12" x14ac:dyDescent="0.35">
      <c r="A35" s="8" t="s">
        <v>84</v>
      </c>
      <c r="B35" s="8" t="s">
        <v>110</v>
      </c>
      <c r="C35" s="8">
        <v>2.7000000000000001E-3</v>
      </c>
      <c r="D35" s="11"/>
      <c r="K35" t="s">
        <v>324</v>
      </c>
      <c r="L35" t="s">
        <v>166</v>
      </c>
    </row>
    <row r="36" spans="1:12" x14ac:dyDescent="0.35">
      <c r="A36" t="s">
        <v>72</v>
      </c>
      <c r="B36" t="s">
        <v>94</v>
      </c>
      <c r="C36">
        <v>2E-3</v>
      </c>
      <c r="D36" s="11"/>
      <c r="K36" t="s">
        <v>54</v>
      </c>
      <c r="L36">
        <v>0.72607578309922105</v>
      </c>
    </row>
    <row r="37" spans="1:12" x14ac:dyDescent="0.35">
      <c r="A37" s="8" t="s">
        <v>86</v>
      </c>
      <c r="B37" s="8" t="s">
        <v>112</v>
      </c>
      <c r="C37" s="8">
        <v>1.8E-3</v>
      </c>
      <c r="D37" s="11"/>
      <c r="K37" t="s">
        <v>56</v>
      </c>
      <c r="L37">
        <v>0.72607578309922105</v>
      </c>
    </row>
    <row r="38" spans="1:12" x14ac:dyDescent="0.35">
      <c r="A38" s="8" t="s">
        <v>85</v>
      </c>
      <c r="B38" s="8" t="s">
        <v>111</v>
      </c>
      <c r="C38" s="8">
        <v>1.66E-3</v>
      </c>
      <c r="D38" s="11"/>
      <c r="K38" t="s">
        <v>57</v>
      </c>
      <c r="L38">
        <v>0.65160647201212119</v>
      </c>
    </row>
    <row r="39" spans="1:12" x14ac:dyDescent="0.35">
      <c r="A39" t="s">
        <v>71</v>
      </c>
      <c r="B39" t="s">
        <v>100</v>
      </c>
      <c r="C39">
        <v>1E-3</v>
      </c>
      <c r="D39" s="11"/>
      <c r="K39" t="s">
        <v>68</v>
      </c>
      <c r="L39">
        <v>0.56782849703913429</v>
      </c>
    </row>
    <row r="40" spans="1:12" x14ac:dyDescent="0.35">
      <c r="A40" t="s">
        <v>59</v>
      </c>
      <c r="B40" t="s">
        <v>133</v>
      </c>
      <c r="C40">
        <f>C14*Biomass_Seed!K5</f>
        <v>0</v>
      </c>
      <c r="D40" s="11"/>
      <c r="K40" t="s">
        <v>91</v>
      </c>
      <c r="L40">
        <v>0.52500864316405205</v>
      </c>
    </row>
    <row r="41" spans="1:12" x14ac:dyDescent="0.35">
      <c r="B41" t="s">
        <v>132</v>
      </c>
      <c r="C41">
        <f>SUM(C4:C19,C21:C22,C24,C26,C29:C30,C36,C39,C40)</f>
        <v>3.3759999999999994</v>
      </c>
      <c r="K41" t="s">
        <v>67</v>
      </c>
      <c r="L41">
        <v>0.24667959297601738</v>
      </c>
    </row>
    <row r="42" spans="1:12" x14ac:dyDescent="0.35">
      <c r="K42" t="s">
        <v>67</v>
      </c>
      <c r="L42">
        <v>0.24667959297601738</v>
      </c>
    </row>
    <row r="43" spans="1:12" x14ac:dyDescent="0.35">
      <c r="A43" s="8"/>
      <c r="B43" t="s">
        <v>120</v>
      </c>
      <c r="K43" t="s">
        <v>63</v>
      </c>
      <c r="L43">
        <v>0.39096388320727282</v>
      </c>
    </row>
    <row r="44" spans="1:12" x14ac:dyDescent="0.35">
      <c r="B44" t="s">
        <v>121</v>
      </c>
      <c r="K44" t="s">
        <v>55</v>
      </c>
      <c r="L44">
        <v>0.30160070990275328</v>
      </c>
    </row>
    <row r="45" spans="1:12" x14ac:dyDescent="0.35">
      <c r="K45" t="s">
        <v>61</v>
      </c>
      <c r="L45">
        <v>0.26064258880484859</v>
      </c>
    </row>
    <row r="46" spans="1:12" x14ac:dyDescent="0.35">
      <c r="K46" t="s">
        <v>58</v>
      </c>
      <c r="L46">
        <v>0.26064258880484859</v>
      </c>
    </row>
    <row r="47" spans="1:12" x14ac:dyDescent="0.35">
      <c r="K47" t="s">
        <v>53</v>
      </c>
      <c r="L47">
        <v>0.1992054071579914</v>
      </c>
    </row>
    <row r="48" spans="1:12" x14ac:dyDescent="0.35">
      <c r="K48" t="s">
        <v>66</v>
      </c>
      <c r="L48">
        <v>0.18617327771774897</v>
      </c>
    </row>
    <row r="49" spans="11:12" x14ac:dyDescent="0.35">
      <c r="K49" t="s">
        <v>78</v>
      </c>
      <c r="L49">
        <v>0.17872634660903902</v>
      </c>
    </row>
    <row r="50" spans="11:12" x14ac:dyDescent="0.35">
      <c r="K50" t="s">
        <v>64</v>
      </c>
      <c r="L50">
        <v>0.16010901883726408</v>
      </c>
    </row>
    <row r="51" spans="11:12" x14ac:dyDescent="0.35">
      <c r="K51" t="s">
        <v>62</v>
      </c>
      <c r="L51">
        <v>0.14893862217419918</v>
      </c>
    </row>
    <row r="52" spans="11:12" x14ac:dyDescent="0.35">
      <c r="K52" t="s">
        <v>60</v>
      </c>
      <c r="L52">
        <v>0.1117039666306494</v>
      </c>
    </row>
    <row r="53" spans="11:12" x14ac:dyDescent="0.35">
      <c r="K53" t="s">
        <v>126</v>
      </c>
      <c r="L53">
        <v>9.8671837190406952E-2</v>
      </c>
    </row>
    <row r="54" spans="11:12" x14ac:dyDescent="0.35">
      <c r="K54" t="s">
        <v>129</v>
      </c>
      <c r="L54">
        <v>9.8671837190406952E-2</v>
      </c>
    </row>
    <row r="55" spans="11:12" x14ac:dyDescent="0.35">
      <c r="K55" t="s">
        <v>69</v>
      </c>
      <c r="L55">
        <v>7.4469311087099588E-2</v>
      </c>
    </row>
    <row r="56" spans="11:12" x14ac:dyDescent="0.35">
      <c r="K56" t="s">
        <v>65</v>
      </c>
      <c r="L56">
        <v>5.5851983315324698E-2</v>
      </c>
    </row>
    <row r="57" spans="11:12" x14ac:dyDescent="0.35">
      <c r="K57" t="s">
        <v>73</v>
      </c>
      <c r="L57">
        <v>4.4681586652259755E-2</v>
      </c>
    </row>
    <row r="58" spans="11:12" x14ac:dyDescent="0.35">
      <c r="K58" t="s">
        <v>70</v>
      </c>
      <c r="L58">
        <v>1.8617327771774897E-2</v>
      </c>
    </row>
    <row r="59" spans="11:12" x14ac:dyDescent="0.35">
      <c r="K59" t="s">
        <v>72</v>
      </c>
      <c r="L59">
        <v>3.7234655543549795E-3</v>
      </c>
    </row>
    <row r="60" spans="11:12" x14ac:dyDescent="0.35">
      <c r="K60" t="s">
        <v>71</v>
      </c>
      <c r="L60">
        <v>1.8617327771774897E-3</v>
      </c>
    </row>
    <row r="61" spans="11:12" x14ac:dyDescent="0.35">
      <c r="K61" t="s">
        <v>59</v>
      </c>
      <c r="L61">
        <v>5.2943411335731952E-2</v>
      </c>
    </row>
  </sheetData>
  <sortState xmlns:xlrd2="http://schemas.microsoft.com/office/spreadsheetml/2017/richdata2" ref="A3:C38">
    <sortCondition descending="1" ref="C3"/>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58"/>
  <sheetViews>
    <sheetView topLeftCell="B2" zoomScale="70" zoomScaleNormal="70" workbookViewId="0">
      <selection activeCell="B9" sqref="B9"/>
    </sheetView>
  </sheetViews>
  <sheetFormatPr defaultRowHeight="14.5" x14ac:dyDescent="0.35"/>
  <cols>
    <col min="1" max="1" width="14.453125" bestFit="1" customWidth="1"/>
    <col min="2" max="2" width="255.7265625" bestFit="1" customWidth="1"/>
  </cols>
  <sheetData>
    <row r="1" spans="1:2" x14ac:dyDescent="0.35">
      <c r="A1" t="s">
        <v>2512</v>
      </c>
    </row>
    <row r="2" spans="1:2" x14ac:dyDescent="0.35">
      <c r="A2" t="s">
        <v>1066</v>
      </c>
      <c r="B2" t="s">
        <v>2513</v>
      </c>
    </row>
    <row r="3" spans="1:2" x14ac:dyDescent="0.35">
      <c r="A3" t="s">
        <v>1067</v>
      </c>
      <c r="B3" t="s">
        <v>2514</v>
      </c>
    </row>
    <row r="4" spans="1:2" x14ac:dyDescent="0.35">
      <c r="A4" t="s">
        <v>1068</v>
      </c>
      <c r="B4" t="s">
        <v>2514</v>
      </c>
    </row>
    <row r="5" spans="1:2" x14ac:dyDescent="0.35">
      <c r="A5" t="s">
        <v>1069</v>
      </c>
      <c r="B5" t="s">
        <v>2514</v>
      </c>
    </row>
    <row r="6" spans="1:2" x14ac:dyDescent="0.35">
      <c r="A6" t="s">
        <v>1070</v>
      </c>
      <c r="B6" t="s">
        <v>1174</v>
      </c>
    </row>
    <row r="7" spans="1:2" x14ac:dyDescent="0.35">
      <c r="A7" t="s">
        <v>2515</v>
      </c>
    </row>
    <row r="8" spans="1:2" x14ac:dyDescent="0.35">
      <c r="A8" t="s">
        <v>2516</v>
      </c>
      <c r="B8" t="s">
        <v>1267</v>
      </c>
    </row>
    <row r="9" spans="1:2" x14ac:dyDescent="0.35">
      <c r="A9" t="s">
        <v>2517</v>
      </c>
      <c r="B9" t="s">
        <v>1268</v>
      </c>
    </row>
    <row r="10" spans="1:2" x14ac:dyDescent="0.35">
      <c r="A10" t="s">
        <v>2518</v>
      </c>
      <c r="B10" t="s">
        <v>1269</v>
      </c>
    </row>
    <row r="11" spans="1:2" x14ac:dyDescent="0.35">
      <c r="A11" t="s">
        <v>2519</v>
      </c>
      <c r="B11" t="s">
        <v>1270</v>
      </c>
    </row>
    <row r="12" spans="1:2" x14ac:dyDescent="0.35">
      <c r="A12" t="s">
        <v>2520</v>
      </c>
      <c r="B12" t="s">
        <v>1271</v>
      </c>
    </row>
    <row r="13" spans="1:2" x14ac:dyDescent="0.35">
      <c r="A13" t="s">
        <v>2521</v>
      </c>
      <c r="B13" t="s">
        <v>1272</v>
      </c>
    </row>
    <row r="14" spans="1:2" x14ac:dyDescent="0.35">
      <c r="A14" t="s">
        <v>2522</v>
      </c>
      <c r="B14" t="s">
        <v>1273</v>
      </c>
    </row>
    <row r="15" spans="1:2" x14ac:dyDescent="0.35">
      <c r="A15" t="s">
        <v>2523</v>
      </c>
      <c r="B15" t="s">
        <v>1274</v>
      </c>
    </row>
    <row r="16" spans="1:2" x14ac:dyDescent="0.35">
      <c r="A16" t="s">
        <v>2524</v>
      </c>
      <c r="B16" t="s">
        <v>1275</v>
      </c>
    </row>
    <row r="17" spans="1:2" x14ac:dyDescent="0.35">
      <c r="A17" t="s">
        <v>2525</v>
      </c>
      <c r="B17" t="s">
        <v>1276</v>
      </c>
    </row>
    <row r="18" spans="1:2" x14ac:dyDescent="0.35">
      <c r="A18" t="s">
        <v>2526</v>
      </c>
      <c r="B18" t="s">
        <v>1277</v>
      </c>
    </row>
    <row r="19" spans="1:2" x14ac:dyDescent="0.35">
      <c r="A19" t="s">
        <v>2527</v>
      </c>
      <c r="B19" t="s">
        <v>1278</v>
      </c>
    </row>
    <row r="20" spans="1:2" x14ac:dyDescent="0.35">
      <c r="A20" t="s">
        <v>2528</v>
      </c>
      <c r="B20" t="s">
        <v>1279</v>
      </c>
    </row>
    <row r="21" spans="1:2" x14ac:dyDescent="0.35">
      <c r="A21" t="s">
        <v>2529</v>
      </c>
      <c r="B21" t="s">
        <v>1280</v>
      </c>
    </row>
    <row r="22" spans="1:2" x14ac:dyDescent="0.35">
      <c r="A22" t="s">
        <v>2530</v>
      </c>
      <c r="B22" t="s">
        <v>2531</v>
      </c>
    </row>
    <row r="23" spans="1:2" x14ac:dyDescent="0.35">
      <c r="A23" t="s">
        <v>2532</v>
      </c>
      <c r="B23" t="s">
        <v>1281</v>
      </c>
    </row>
    <row r="24" spans="1:2" x14ac:dyDescent="0.35">
      <c r="A24" t="s">
        <v>2533</v>
      </c>
      <c r="B24" t="s">
        <v>1282</v>
      </c>
    </row>
    <row r="25" spans="1:2" x14ac:dyDescent="0.35">
      <c r="A25" t="s">
        <v>2534</v>
      </c>
      <c r="B25" t="s">
        <v>1283</v>
      </c>
    </row>
    <row r="26" spans="1:2" x14ac:dyDescent="0.35">
      <c r="A26" t="s">
        <v>2535</v>
      </c>
      <c r="B26" t="s">
        <v>2536</v>
      </c>
    </row>
    <row r="27" spans="1:2" x14ac:dyDescent="0.35">
      <c r="A27" t="s">
        <v>2537</v>
      </c>
      <c r="B27" t="s">
        <v>1284</v>
      </c>
    </row>
    <row r="28" spans="1:2" x14ac:dyDescent="0.35">
      <c r="A28" t="s">
        <v>2538</v>
      </c>
      <c r="B28" t="s">
        <v>1285</v>
      </c>
    </row>
    <row r="29" spans="1:2" x14ac:dyDescent="0.35">
      <c r="A29" t="s">
        <v>2539</v>
      </c>
      <c r="B29" t="s">
        <v>1286</v>
      </c>
    </row>
    <row r="30" spans="1:2" x14ac:dyDescent="0.35">
      <c r="A30" t="s">
        <v>2540</v>
      </c>
      <c r="B30" t="s">
        <v>2541</v>
      </c>
    </row>
    <row r="31" spans="1:2" x14ac:dyDescent="0.35">
      <c r="A31" t="s">
        <v>2542</v>
      </c>
      <c r="B31" t="s">
        <v>1287</v>
      </c>
    </row>
    <row r="32" spans="1:2" x14ac:dyDescent="0.35">
      <c r="A32" t="s">
        <v>2543</v>
      </c>
      <c r="B32" t="s">
        <v>2544</v>
      </c>
    </row>
    <row r="33" spans="1:2" x14ac:dyDescent="0.35">
      <c r="A33" t="s">
        <v>2545</v>
      </c>
      <c r="B33" t="s">
        <v>2546</v>
      </c>
    </row>
    <row r="34" spans="1:2" x14ac:dyDescent="0.35">
      <c r="A34" t="s">
        <v>2547</v>
      </c>
      <c r="B34" t="s">
        <v>2548</v>
      </c>
    </row>
    <row r="35" spans="1:2" x14ac:dyDescent="0.35">
      <c r="A35" t="s">
        <v>2549</v>
      </c>
    </row>
    <row r="36" spans="1:2" x14ac:dyDescent="0.35">
      <c r="A36" t="s">
        <v>2550</v>
      </c>
      <c r="B36" t="s">
        <v>1175</v>
      </c>
    </row>
    <row r="37" spans="1:2" x14ac:dyDescent="0.35">
      <c r="A37" t="s">
        <v>2551</v>
      </c>
      <c r="B37" t="s">
        <v>2552</v>
      </c>
    </row>
    <row r="38" spans="1:2" x14ac:dyDescent="0.35">
      <c r="A38" t="s">
        <v>2553</v>
      </c>
      <c r="B38" t="s">
        <v>1176</v>
      </c>
    </row>
    <row r="39" spans="1:2" x14ac:dyDescent="0.35">
      <c r="A39" t="s">
        <v>2554</v>
      </c>
      <c r="B39" t="s">
        <v>2555</v>
      </c>
    </row>
    <row r="40" spans="1:2" x14ac:dyDescent="0.35">
      <c r="A40" t="s">
        <v>2556</v>
      </c>
      <c r="B40" t="s">
        <v>1177</v>
      </c>
    </row>
    <row r="41" spans="1:2" x14ac:dyDescent="0.35">
      <c r="A41" t="s">
        <v>2557</v>
      </c>
      <c r="B41" t="s">
        <v>1178</v>
      </c>
    </row>
    <row r="42" spans="1:2" x14ac:dyDescent="0.35">
      <c r="A42" t="s">
        <v>2558</v>
      </c>
      <c r="B42" t="s">
        <v>1179</v>
      </c>
    </row>
    <row r="43" spans="1:2" x14ac:dyDescent="0.35">
      <c r="A43" t="s">
        <v>2559</v>
      </c>
    </row>
    <row r="44" spans="1:2" x14ac:dyDescent="0.35">
      <c r="A44" t="s">
        <v>2560</v>
      </c>
      <c r="B44" t="s">
        <v>2561</v>
      </c>
    </row>
    <row r="45" spans="1:2" x14ac:dyDescent="0.35">
      <c r="A45" t="s">
        <v>2562</v>
      </c>
      <c r="B45" t="s">
        <v>2563</v>
      </c>
    </row>
    <row r="46" spans="1:2" x14ac:dyDescent="0.35">
      <c r="A46" t="s">
        <v>2564</v>
      </c>
      <c r="B46" t="s">
        <v>2565</v>
      </c>
    </row>
    <row r="47" spans="1:2" x14ac:dyDescent="0.35">
      <c r="A47" t="s">
        <v>2566</v>
      </c>
      <c r="B47" t="s">
        <v>2567</v>
      </c>
    </row>
    <row r="48" spans="1:2" x14ac:dyDescent="0.35">
      <c r="A48" t="s">
        <v>2568</v>
      </c>
    </row>
    <row r="49" spans="1:2" x14ac:dyDescent="0.35">
      <c r="A49" t="s">
        <v>2569</v>
      </c>
      <c r="B49" t="s">
        <v>1180</v>
      </c>
    </row>
    <row r="50" spans="1:2" x14ac:dyDescent="0.35">
      <c r="A50" t="s">
        <v>2570</v>
      </c>
      <c r="B50" t="s">
        <v>1181</v>
      </c>
    </row>
    <row r="51" spans="1:2" x14ac:dyDescent="0.35">
      <c r="A51" t="s">
        <v>2571</v>
      </c>
      <c r="B51" t="s">
        <v>1182</v>
      </c>
    </row>
    <row r="52" spans="1:2" x14ac:dyDescent="0.35">
      <c r="A52" t="s">
        <v>2572</v>
      </c>
      <c r="B52" t="s">
        <v>1183</v>
      </c>
    </row>
    <row r="53" spans="1:2" x14ac:dyDescent="0.35">
      <c r="A53" t="s">
        <v>2573</v>
      </c>
      <c r="B53" t="s">
        <v>1184</v>
      </c>
    </row>
    <row r="54" spans="1:2" x14ac:dyDescent="0.35">
      <c r="A54" t="s">
        <v>2574</v>
      </c>
      <c r="B54" t="s">
        <v>1185</v>
      </c>
    </row>
    <row r="55" spans="1:2" x14ac:dyDescent="0.35">
      <c r="A55" t="s">
        <v>2575</v>
      </c>
      <c r="B55" t="s">
        <v>1186</v>
      </c>
    </row>
    <row r="56" spans="1:2" x14ac:dyDescent="0.35">
      <c r="A56" t="s">
        <v>2576</v>
      </c>
      <c r="B56" t="s">
        <v>1187</v>
      </c>
    </row>
    <row r="57" spans="1:2" x14ac:dyDescent="0.35">
      <c r="A57" t="s">
        <v>2577</v>
      </c>
      <c r="B57" t="s">
        <v>1188</v>
      </c>
    </row>
    <row r="58" spans="1:2" x14ac:dyDescent="0.35">
      <c r="A58" t="s">
        <v>2578</v>
      </c>
      <c r="B58" t="s">
        <v>1189</v>
      </c>
    </row>
    <row r="59" spans="1:2" x14ac:dyDescent="0.35">
      <c r="A59" t="s">
        <v>2579</v>
      </c>
      <c r="B59" t="s">
        <v>1190</v>
      </c>
    </row>
    <row r="60" spans="1:2" x14ac:dyDescent="0.35">
      <c r="A60" t="s">
        <v>2580</v>
      </c>
      <c r="B60" t="s">
        <v>1191</v>
      </c>
    </row>
    <row r="61" spans="1:2" x14ac:dyDescent="0.35">
      <c r="A61" t="s">
        <v>2581</v>
      </c>
      <c r="B61" t="s">
        <v>1192</v>
      </c>
    </row>
    <row r="62" spans="1:2" x14ac:dyDescent="0.35">
      <c r="A62" t="s">
        <v>2582</v>
      </c>
    </row>
    <row r="63" spans="1:2" x14ac:dyDescent="0.35">
      <c r="A63" t="s">
        <v>2583</v>
      </c>
      <c r="B63" t="s">
        <v>2584</v>
      </c>
    </row>
    <row r="64" spans="1:2" x14ac:dyDescent="0.35">
      <c r="A64" t="s">
        <v>2585</v>
      </c>
      <c r="B64" t="s">
        <v>2586</v>
      </c>
    </row>
    <row r="65" spans="1:2" x14ac:dyDescent="0.35">
      <c r="A65" t="s">
        <v>2587</v>
      </c>
      <c r="B65" t="s">
        <v>2588</v>
      </c>
    </row>
    <row r="66" spans="1:2" x14ac:dyDescent="0.35">
      <c r="A66" t="s">
        <v>2589</v>
      </c>
      <c r="B66" t="s">
        <v>2590</v>
      </c>
    </row>
    <row r="67" spans="1:2" x14ac:dyDescent="0.35">
      <c r="A67" t="s">
        <v>2591</v>
      </c>
      <c r="B67" t="s">
        <v>2592</v>
      </c>
    </row>
    <row r="68" spans="1:2" x14ac:dyDescent="0.35">
      <c r="A68" t="s">
        <v>2593</v>
      </c>
      <c r="B68" t="s">
        <v>2594</v>
      </c>
    </row>
    <row r="69" spans="1:2" x14ac:dyDescent="0.35">
      <c r="A69" t="s">
        <v>2595</v>
      </c>
      <c r="B69" t="s">
        <v>2596</v>
      </c>
    </row>
    <row r="70" spans="1:2" x14ac:dyDescent="0.35">
      <c r="A70" t="s">
        <v>2597</v>
      </c>
      <c r="B70" t="s">
        <v>2598</v>
      </c>
    </row>
    <row r="71" spans="1:2" x14ac:dyDescent="0.35">
      <c r="A71" t="s">
        <v>2599</v>
      </c>
      <c r="B71" t="s">
        <v>2600</v>
      </c>
    </row>
    <row r="72" spans="1:2" x14ac:dyDescent="0.35">
      <c r="A72" t="s">
        <v>2601</v>
      </c>
      <c r="B72" t="s">
        <v>2602</v>
      </c>
    </row>
    <row r="73" spans="1:2" x14ac:dyDescent="0.35">
      <c r="A73" t="s">
        <v>2603</v>
      </c>
      <c r="B73" t="s">
        <v>2604</v>
      </c>
    </row>
    <row r="74" spans="1:2" x14ac:dyDescent="0.35">
      <c r="A74" t="s">
        <v>2605</v>
      </c>
      <c r="B74" t="s">
        <v>2606</v>
      </c>
    </row>
    <row r="75" spans="1:2" x14ac:dyDescent="0.35">
      <c r="A75" t="s">
        <v>2607</v>
      </c>
    </row>
    <row r="76" spans="1:2" x14ac:dyDescent="0.35">
      <c r="A76" t="s">
        <v>2608</v>
      </c>
      <c r="B76" t="s">
        <v>2609</v>
      </c>
    </row>
    <row r="77" spans="1:2" x14ac:dyDescent="0.35">
      <c r="A77" t="s">
        <v>2610</v>
      </c>
      <c r="B77" t="s">
        <v>2611</v>
      </c>
    </row>
    <row r="78" spans="1:2" x14ac:dyDescent="0.35">
      <c r="A78" t="s">
        <v>2612</v>
      </c>
    </row>
    <row r="79" spans="1:2" x14ac:dyDescent="0.35">
      <c r="A79" t="s">
        <v>2613</v>
      </c>
      <c r="B79" t="s">
        <v>2614</v>
      </c>
    </row>
    <row r="80" spans="1:2" x14ac:dyDescent="0.35">
      <c r="A80" t="s">
        <v>2615</v>
      </c>
      <c r="B80" t="s">
        <v>1193</v>
      </c>
    </row>
    <row r="81" spans="1:2" x14ac:dyDescent="0.35">
      <c r="A81" t="s">
        <v>2616</v>
      </c>
      <c r="B81" t="s">
        <v>1194</v>
      </c>
    </row>
    <row r="82" spans="1:2" x14ac:dyDescent="0.35">
      <c r="A82" t="s">
        <v>2617</v>
      </c>
      <c r="B82" t="s">
        <v>1195</v>
      </c>
    </row>
    <row r="83" spans="1:2" x14ac:dyDescent="0.35">
      <c r="A83" t="s">
        <v>2618</v>
      </c>
      <c r="B83" t="s">
        <v>1196</v>
      </c>
    </row>
    <row r="84" spans="1:2" x14ac:dyDescent="0.35">
      <c r="A84" t="s">
        <v>2619</v>
      </c>
      <c r="B84" t="s">
        <v>2620</v>
      </c>
    </row>
    <row r="85" spans="1:2" x14ac:dyDescent="0.35">
      <c r="A85" t="s">
        <v>2621</v>
      </c>
      <c r="B85" t="s">
        <v>1197</v>
      </c>
    </row>
    <row r="86" spans="1:2" x14ac:dyDescent="0.35">
      <c r="A86" t="s">
        <v>2622</v>
      </c>
    </row>
    <row r="87" spans="1:2" x14ac:dyDescent="0.35">
      <c r="A87" t="s">
        <v>2623</v>
      </c>
      <c r="B87" t="s">
        <v>1198</v>
      </c>
    </row>
    <row r="88" spans="1:2" x14ac:dyDescent="0.35">
      <c r="A88" t="s">
        <v>2624</v>
      </c>
      <c r="B88" t="s">
        <v>1199</v>
      </c>
    </row>
    <row r="89" spans="1:2" x14ac:dyDescent="0.35">
      <c r="A89" t="s">
        <v>2625</v>
      </c>
      <c r="B89" t="s">
        <v>1200</v>
      </c>
    </row>
    <row r="90" spans="1:2" x14ac:dyDescent="0.35">
      <c r="A90" t="s">
        <v>2626</v>
      </c>
    </row>
    <row r="91" spans="1:2" x14ac:dyDescent="0.35">
      <c r="A91" t="s">
        <v>2627</v>
      </c>
      <c r="B91" t="s">
        <v>1201</v>
      </c>
    </row>
    <row r="92" spans="1:2" x14ac:dyDescent="0.35">
      <c r="A92" t="s">
        <v>2628</v>
      </c>
      <c r="B92" t="s">
        <v>1202</v>
      </c>
    </row>
    <row r="93" spans="1:2" x14ac:dyDescent="0.35">
      <c r="A93" t="s">
        <v>2629</v>
      </c>
      <c r="B93" t="s">
        <v>1203</v>
      </c>
    </row>
    <row r="94" spans="1:2" x14ac:dyDescent="0.35">
      <c r="A94" t="s">
        <v>2630</v>
      </c>
      <c r="B94" t="s">
        <v>1204</v>
      </c>
    </row>
    <row r="95" spans="1:2" x14ac:dyDescent="0.35">
      <c r="A95" t="s">
        <v>2631</v>
      </c>
      <c r="B95" t="s">
        <v>1205</v>
      </c>
    </row>
    <row r="96" spans="1:2" x14ac:dyDescent="0.35">
      <c r="A96" t="s">
        <v>2632</v>
      </c>
      <c r="B96" t="s">
        <v>1206</v>
      </c>
    </row>
    <row r="97" spans="1:2" x14ac:dyDescent="0.35">
      <c r="A97" t="s">
        <v>2633</v>
      </c>
      <c r="B97" t="s">
        <v>1207</v>
      </c>
    </row>
    <row r="98" spans="1:2" x14ac:dyDescent="0.35">
      <c r="A98" t="s">
        <v>2634</v>
      </c>
      <c r="B98" t="s">
        <v>1208</v>
      </c>
    </row>
    <row r="99" spans="1:2" x14ac:dyDescent="0.35">
      <c r="A99" t="s">
        <v>2635</v>
      </c>
      <c r="B99" t="s">
        <v>1209</v>
      </c>
    </row>
    <row r="100" spans="1:2" x14ac:dyDescent="0.35">
      <c r="A100" t="s">
        <v>2636</v>
      </c>
      <c r="B100" t="s">
        <v>2637</v>
      </c>
    </row>
    <row r="101" spans="1:2" x14ac:dyDescent="0.35">
      <c r="A101" t="s">
        <v>2638</v>
      </c>
      <c r="B101" t="s">
        <v>1210</v>
      </c>
    </row>
    <row r="102" spans="1:2" x14ac:dyDescent="0.35">
      <c r="A102" t="s">
        <v>2639</v>
      </c>
      <c r="B102" t="s">
        <v>2640</v>
      </c>
    </row>
    <row r="103" spans="1:2" x14ac:dyDescent="0.35">
      <c r="A103" t="s">
        <v>2641</v>
      </c>
      <c r="B103" t="s">
        <v>1211</v>
      </c>
    </row>
    <row r="104" spans="1:2" x14ac:dyDescent="0.35">
      <c r="A104" t="s">
        <v>2642</v>
      </c>
      <c r="B104" t="s">
        <v>1212</v>
      </c>
    </row>
    <row r="105" spans="1:2" x14ac:dyDescent="0.35">
      <c r="A105" t="s">
        <v>2643</v>
      </c>
      <c r="B105" t="s">
        <v>1213</v>
      </c>
    </row>
    <row r="106" spans="1:2" x14ac:dyDescent="0.35">
      <c r="A106" t="s">
        <v>2644</v>
      </c>
      <c r="B106" t="s">
        <v>2645</v>
      </c>
    </row>
    <row r="107" spans="1:2" x14ac:dyDescent="0.35">
      <c r="A107" t="s">
        <v>2646</v>
      </c>
      <c r="B107" t="s">
        <v>2647</v>
      </c>
    </row>
    <row r="108" spans="1:2" x14ac:dyDescent="0.35">
      <c r="A108" t="s">
        <v>2648</v>
      </c>
      <c r="B108" t="s">
        <v>1214</v>
      </c>
    </row>
    <row r="109" spans="1:2" x14ac:dyDescent="0.35">
      <c r="A109" t="s">
        <v>2649</v>
      </c>
      <c r="B109" t="s">
        <v>1215</v>
      </c>
    </row>
    <row r="110" spans="1:2" x14ac:dyDescent="0.35">
      <c r="A110" t="s">
        <v>2650</v>
      </c>
      <c r="B110" t="s">
        <v>1216</v>
      </c>
    </row>
    <row r="111" spans="1:2" x14ac:dyDescent="0.35">
      <c r="A111" t="s">
        <v>2651</v>
      </c>
    </row>
    <row r="112" spans="1:2" x14ac:dyDescent="0.35">
      <c r="A112" t="s">
        <v>2652</v>
      </c>
      <c r="B112" t="s">
        <v>1217</v>
      </c>
    </row>
    <row r="113" spans="1:2" x14ac:dyDescent="0.35">
      <c r="A113" t="s">
        <v>2653</v>
      </c>
      <c r="B113" t="s">
        <v>1218</v>
      </c>
    </row>
    <row r="114" spans="1:2" x14ac:dyDescent="0.35">
      <c r="A114" t="s">
        <v>2654</v>
      </c>
      <c r="B114" t="s">
        <v>1219</v>
      </c>
    </row>
    <row r="115" spans="1:2" x14ac:dyDescent="0.35">
      <c r="A115" t="s">
        <v>2655</v>
      </c>
      <c r="B115" t="s">
        <v>1220</v>
      </c>
    </row>
    <row r="116" spans="1:2" x14ac:dyDescent="0.35">
      <c r="A116" t="s">
        <v>2656</v>
      </c>
      <c r="B116" t="s">
        <v>1221</v>
      </c>
    </row>
    <row r="117" spans="1:2" x14ac:dyDescent="0.35">
      <c r="A117" t="s">
        <v>2657</v>
      </c>
      <c r="B117" t="s">
        <v>1222</v>
      </c>
    </row>
    <row r="118" spans="1:2" x14ac:dyDescent="0.35">
      <c r="A118" t="s">
        <v>2658</v>
      </c>
      <c r="B118" t="s">
        <v>1223</v>
      </c>
    </row>
    <row r="119" spans="1:2" x14ac:dyDescent="0.35">
      <c r="A119" t="s">
        <v>2659</v>
      </c>
      <c r="B119" t="s">
        <v>1224</v>
      </c>
    </row>
    <row r="120" spans="1:2" x14ac:dyDescent="0.35">
      <c r="A120" t="s">
        <v>2660</v>
      </c>
      <c r="B120" t="s">
        <v>1225</v>
      </c>
    </row>
    <row r="121" spans="1:2" x14ac:dyDescent="0.35">
      <c r="A121" t="s">
        <v>2661</v>
      </c>
      <c r="B121" t="s">
        <v>1226</v>
      </c>
    </row>
    <row r="122" spans="1:2" x14ac:dyDescent="0.35">
      <c r="A122" t="s">
        <v>2662</v>
      </c>
    </row>
    <row r="123" spans="1:2" x14ac:dyDescent="0.35">
      <c r="A123" t="s">
        <v>2663</v>
      </c>
      <c r="B123" t="s">
        <v>1227</v>
      </c>
    </row>
    <row r="124" spans="1:2" x14ac:dyDescent="0.35">
      <c r="A124" t="s">
        <v>2664</v>
      </c>
      <c r="B124" t="s">
        <v>1228</v>
      </c>
    </row>
    <row r="125" spans="1:2" x14ac:dyDescent="0.35">
      <c r="A125" t="s">
        <v>2665</v>
      </c>
      <c r="B125" t="s">
        <v>1229</v>
      </c>
    </row>
    <row r="126" spans="1:2" x14ac:dyDescent="0.35">
      <c r="A126" t="s">
        <v>2666</v>
      </c>
      <c r="B126" t="s">
        <v>1230</v>
      </c>
    </row>
    <row r="127" spans="1:2" x14ac:dyDescent="0.35">
      <c r="A127" t="s">
        <v>2667</v>
      </c>
      <c r="B127" t="s">
        <v>1231</v>
      </c>
    </row>
    <row r="128" spans="1:2" x14ac:dyDescent="0.35">
      <c r="A128" t="s">
        <v>2668</v>
      </c>
      <c r="B128" t="s">
        <v>2669</v>
      </c>
    </row>
    <row r="129" spans="1:2" x14ac:dyDescent="0.35">
      <c r="A129" t="s">
        <v>2670</v>
      </c>
      <c r="B129" t="s">
        <v>2671</v>
      </c>
    </row>
    <row r="130" spans="1:2" x14ac:dyDescent="0.35">
      <c r="A130" t="s">
        <v>2672</v>
      </c>
      <c r="B130" t="s">
        <v>2673</v>
      </c>
    </row>
    <row r="131" spans="1:2" x14ac:dyDescent="0.35">
      <c r="A131" t="s">
        <v>2674</v>
      </c>
    </row>
    <row r="132" spans="1:2" x14ac:dyDescent="0.35">
      <c r="A132" t="s">
        <v>2675</v>
      </c>
      <c r="B132" t="s">
        <v>1232</v>
      </c>
    </row>
    <row r="133" spans="1:2" x14ac:dyDescent="0.35">
      <c r="A133" t="s">
        <v>2676</v>
      </c>
      <c r="B133" t="s">
        <v>1233</v>
      </c>
    </row>
    <row r="134" spans="1:2" x14ac:dyDescent="0.35">
      <c r="A134" t="s">
        <v>2677</v>
      </c>
      <c r="B134" t="s">
        <v>2678</v>
      </c>
    </row>
    <row r="135" spans="1:2" x14ac:dyDescent="0.35">
      <c r="A135" t="s">
        <v>2679</v>
      </c>
      <c r="B135" t="s">
        <v>1234</v>
      </c>
    </row>
    <row r="136" spans="1:2" x14ac:dyDescent="0.35">
      <c r="A136" t="s">
        <v>2680</v>
      </c>
      <c r="B136" t="s">
        <v>1235</v>
      </c>
    </row>
    <row r="137" spans="1:2" x14ac:dyDescent="0.35">
      <c r="A137" t="s">
        <v>2681</v>
      </c>
      <c r="B137" t="s">
        <v>1236</v>
      </c>
    </row>
    <row r="138" spans="1:2" x14ac:dyDescent="0.35">
      <c r="A138" t="s">
        <v>2682</v>
      </c>
      <c r="B138" t="s">
        <v>1237</v>
      </c>
    </row>
    <row r="139" spans="1:2" x14ac:dyDescent="0.35">
      <c r="A139" t="s">
        <v>2683</v>
      </c>
      <c r="B139" t="s">
        <v>1238</v>
      </c>
    </row>
    <row r="140" spans="1:2" x14ac:dyDescent="0.35">
      <c r="A140" t="s">
        <v>2684</v>
      </c>
      <c r="B140" t="s">
        <v>1239</v>
      </c>
    </row>
    <row r="141" spans="1:2" x14ac:dyDescent="0.35">
      <c r="A141" t="s">
        <v>2685</v>
      </c>
      <c r="B141" t="s">
        <v>1240</v>
      </c>
    </row>
    <row r="142" spans="1:2" x14ac:dyDescent="0.35">
      <c r="A142" t="s">
        <v>2686</v>
      </c>
      <c r="B142" t="s">
        <v>1241</v>
      </c>
    </row>
    <row r="143" spans="1:2" x14ac:dyDescent="0.35">
      <c r="A143" t="s">
        <v>2687</v>
      </c>
      <c r="B143" t="s">
        <v>1242</v>
      </c>
    </row>
    <row r="144" spans="1:2" x14ac:dyDescent="0.35">
      <c r="A144" t="s">
        <v>2688</v>
      </c>
      <c r="B144" t="s">
        <v>1243</v>
      </c>
    </row>
    <row r="145" spans="1:2" x14ac:dyDescent="0.35">
      <c r="A145" t="s">
        <v>2689</v>
      </c>
      <c r="B145" t="s">
        <v>1244</v>
      </c>
    </row>
    <row r="146" spans="1:2" x14ac:dyDescent="0.35">
      <c r="A146" t="s">
        <v>2690</v>
      </c>
      <c r="B146" t="s">
        <v>2691</v>
      </c>
    </row>
    <row r="147" spans="1:2" x14ac:dyDescent="0.35">
      <c r="A147" t="s">
        <v>2692</v>
      </c>
      <c r="B147" t="s">
        <v>1245</v>
      </c>
    </row>
    <row r="148" spans="1:2" x14ac:dyDescent="0.35">
      <c r="A148" t="s">
        <v>2693</v>
      </c>
      <c r="B148" t="s">
        <v>1246</v>
      </c>
    </row>
    <row r="149" spans="1:2" x14ac:dyDescent="0.35">
      <c r="A149" t="s">
        <v>2694</v>
      </c>
      <c r="B149" t="s">
        <v>1247</v>
      </c>
    </row>
    <row r="150" spans="1:2" x14ac:dyDescent="0.35">
      <c r="A150" t="s">
        <v>2695</v>
      </c>
      <c r="B150" t="s">
        <v>1248</v>
      </c>
    </row>
    <row r="151" spans="1:2" x14ac:dyDescent="0.35">
      <c r="A151" t="s">
        <v>2696</v>
      </c>
      <c r="B151" t="s">
        <v>1249</v>
      </c>
    </row>
    <row r="152" spans="1:2" x14ac:dyDescent="0.35">
      <c r="A152" t="s">
        <v>2697</v>
      </c>
      <c r="B152" t="s">
        <v>1250</v>
      </c>
    </row>
    <row r="153" spans="1:2" x14ac:dyDescent="0.35">
      <c r="A153" t="s">
        <v>2698</v>
      </c>
      <c r="B153" t="s">
        <v>1251</v>
      </c>
    </row>
    <row r="154" spans="1:2" x14ac:dyDescent="0.35">
      <c r="A154" t="s">
        <v>2699</v>
      </c>
      <c r="B154" t="s">
        <v>1252</v>
      </c>
    </row>
    <row r="155" spans="1:2" x14ac:dyDescent="0.35">
      <c r="A155" t="s">
        <v>2700</v>
      </c>
      <c r="B155" t="s">
        <v>1253</v>
      </c>
    </row>
    <row r="156" spans="1:2" x14ac:dyDescent="0.35">
      <c r="A156" t="s">
        <v>2701</v>
      </c>
    </row>
    <row r="157" spans="1:2" x14ac:dyDescent="0.35">
      <c r="A157" t="s">
        <v>2702</v>
      </c>
      <c r="B157" t="s">
        <v>1254</v>
      </c>
    </row>
    <row r="158" spans="1:2" x14ac:dyDescent="0.35">
      <c r="A158" t="s">
        <v>2703</v>
      </c>
      <c r="B158" t="s">
        <v>1255</v>
      </c>
    </row>
    <row r="159" spans="1:2" x14ac:dyDescent="0.35">
      <c r="A159" t="s">
        <v>2704</v>
      </c>
      <c r="B159" t="s">
        <v>1256</v>
      </c>
    </row>
    <row r="160" spans="1:2" x14ac:dyDescent="0.35">
      <c r="A160" t="s">
        <v>2705</v>
      </c>
      <c r="B160" t="s">
        <v>1257</v>
      </c>
    </row>
    <row r="161" spans="1:2" x14ac:dyDescent="0.35">
      <c r="A161" t="s">
        <v>2706</v>
      </c>
      <c r="B161" t="s">
        <v>1258</v>
      </c>
    </row>
    <row r="162" spans="1:2" x14ac:dyDescent="0.35">
      <c r="A162" t="s">
        <v>2707</v>
      </c>
      <c r="B162" t="s">
        <v>1259</v>
      </c>
    </row>
    <row r="163" spans="1:2" x14ac:dyDescent="0.35">
      <c r="A163" t="s">
        <v>2708</v>
      </c>
      <c r="B163" t="s">
        <v>1260</v>
      </c>
    </row>
    <row r="164" spans="1:2" x14ac:dyDescent="0.35">
      <c r="A164" t="s">
        <v>2709</v>
      </c>
    </row>
    <row r="165" spans="1:2" x14ac:dyDescent="0.35">
      <c r="A165" t="s">
        <v>2710</v>
      </c>
      <c r="B165" t="s">
        <v>1261</v>
      </c>
    </row>
    <row r="166" spans="1:2" x14ac:dyDescent="0.35">
      <c r="A166" t="s">
        <v>2711</v>
      </c>
      <c r="B166" t="s">
        <v>1262</v>
      </c>
    </row>
    <row r="167" spans="1:2" x14ac:dyDescent="0.35">
      <c r="A167" t="s">
        <v>2712</v>
      </c>
    </row>
    <row r="168" spans="1:2" x14ac:dyDescent="0.35">
      <c r="A168" t="s">
        <v>2713</v>
      </c>
      <c r="B168" t="s">
        <v>2714</v>
      </c>
    </row>
    <row r="169" spans="1:2" x14ac:dyDescent="0.35">
      <c r="A169" t="s">
        <v>2715</v>
      </c>
      <c r="B169" t="s">
        <v>2716</v>
      </c>
    </row>
    <row r="170" spans="1:2" x14ac:dyDescent="0.35">
      <c r="A170" t="s">
        <v>2717</v>
      </c>
      <c r="B170" t="s">
        <v>2718</v>
      </c>
    </row>
    <row r="171" spans="1:2" x14ac:dyDescent="0.35">
      <c r="A171" t="s">
        <v>2719</v>
      </c>
      <c r="B171" t="s">
        <v>2720</v>
      </c>
    </row>
    <row r="172" spans="1:2" x14ac:dyDescent="0.35">
      <c r="A172" t="s">
        <v>2721</v>
      </c>
      <c r="B172" t="s">
        <v>2722</v>
      </c>
    </row>
    <row r="173" spans="1:2" x14ac:dyDescent="0.35">
      <c r="A173" t="s">
        <v>2723</v>
      </c>
      <c r="B173" t="s">
        <v>1263</v>
      </c>
    </row>
    <row r="174" spans="1:2" x14ac:dyDescent="0.35">
      <c r="A174" t="s">
        <v>2724</v>
      </c>
      <c r="B174" t="s">
        <v>1251</v>
      </c>
    </row>
    <row r="175" spans="1:2" x14ac:dyDescent="0.35">
      <c r="A175" t="s">
        <v>2725</v>
      </c>
    </row>
    <row r="176" spans="1:2" x14ac:dyDescent="0.35">
      <c r="A176" t="s">
        <v>2726</v>
      </c>
      <c r="B176" t="s">
        <v>2727</v>
      </c>
    </row>
    <row r="177" spans="1:2" x14ac:dyDescent="0.35">
      <c r="A177" t="s">
        <v>2728</v>
      </c>
      <c r="B177" t="s">
        <v>2729</v>
      </c>
    </row>
    <row r="178" spans="1:2" x14ac:dyDescent="0.35">
      <c r="A178" t="s">
        <v>2730</v>
      </c>
    </row>
    <row r="179" spans="1:2" x14ac:dyDescent="0.35">
      <c r="A179" t="s">
        <v>2731</v>
      </c>
      <c r="B179" t="s">
        <v>1264</v>
      </c>
    </row>
    <row r="180" spans="1:2" x14ac:dyDescent="0.35">
      <c r="A180" t="s">
        <v>2732</v>
      </c>
      <c r="B180" t="s">
        <v>1265</v>
      </c>
    </row>
    <row r="181" spans="1:2" x14ac:dyDescent="0.35">
      <c r="A181" t="s">
        <v>2733</v>
      </c>
      <c r="B181" t="s">
        <v>1266</v>
      </c>
    </row>
    <row r="182" spans="1:2" x14ac:dyDescent="0.35">
      <c r="A182" t="s">
        <v>2734</v>
      </c>
    </row>
    <row r="183" spans="1:2" x14ac:dyDescent="0.35">
      <c r="A183" t="s">
        <v>2735</v>
      </c>
      <c r="B183" t="s">
        <v>1288</v>
      </c>
    </row>
    <row r="184" spans="1:2" x14ac:dyDescent="0.35">
      <c r="A184" t="s">
        <v>2736</v>
      </c>
      <c r="B184" t="s">
        <v>2737</v>
      </c>
    </row>
    <row r="185" spans="1:2" x14ac:dyDescent="0.35">
      <c r="A185" t="s">
        <v>2738</v>
      </c>
      <c r="B185" t="s">
        <v>2739</v>
      </c>
    </row>
    <row r="186" spans="1:2" x14ac:dyDescent="0.35">
      <c r="A186" t="s">
        <v>2740</v>
      </c>
      <c r="B186" t="s">
        <v>2741</v>
      </c>
    </row>
    <row r="187" spans="1:2" x14ac:dyDescent="0.35">
      <c r="A187" t="s">
        <v>2742</v>
      </c>
      <c r="B187" t="s">
        <v>1289</v>
      </c>
    </row>
    <row r="188" spans="1:2" x14ac:dyDescent="0.35">
      <c r="A188" t="s">
        <v>2743</v>
      </c>
      <c r="B188" t="s">
        <v>2744</v>
      </c>
    </row>
    <row r="189" spans="1:2" x14ac:dyDescent="0.35">
      <c r="A189" t="s">
        <v>2745</v>
      </c>
      <c r="B189" t="s">
        <v>2746</v>
      </c>
    </row>
    <row r="190" spans="1:2" x14ac:dyDescent="0.35">
      <c r="A190" t="s">
        <v>2747</v>
      </c>
      <c r="B190" t="s">
        <v>2748</v>
      </c>
    </row>
    <row r="191" spans="1:2" x14ac:dyDescent="0.35">
      <c r="A191" t="s">
        <v>2749</v>
      </c>
    </row>
    <row r="192" spans="1:2" x14ac:dyDescent="0.35">
      <c r="A192" t="s">
        <v>2750</v>
      </c>
      <c r="B192" t="s">
        <v>1290</v>
      </c>
    </row>
    <row r="193" spans="1:2" x14ac:dyDescent="0.35">
      <c r="A193" t="s">
        <v>2751</v>
      </c>
      <c r="B193" t="s">
        <v>1291</v>
      </c>
    </row>
    <row r="194" spans="1:2" x14ac:dyDescent="0.35">
      <c r="A194" t="s">
        <v>2752</v>
      </c>
      <c r="B194" t="s">
        <v>1292</v>
      </c>
    </row>
    <row r="195" spans="1:2" x14ac:dyDescent="0.35">
      <c r="A195" t="s">
        <v>2753</v>
      </c>
      <c r="B195" t="s">
        <v>1293</v>
      </c>
    </row>
    <row r="196" spans="1:2" x14ac:dyDescent="0.35">
      <c r="A196" t="s">
        <v>2754</v>
      </c>
      <c r="B196" t="s">
        <v>1294</v>
      </c>
    </row>
    <row r="197" spans="1:2" x14ac:dyDescent="0.35">
      <c r="A197" t="s">
        <v>2755</v>
      </c>
      <c r="B197" t="s">
        <v>1295</v>
      </c>
    </row>
    <row r="198" spans="1:2" x14ac:dyDescent="0.35">
      <c r="A198" t="s">
        <v>2756</v>
      </c>
      <c r="B198" t="s">
        <v>1296</v>
      </c>
    </row>
    <row r="199" spans="1:2" x14ac:dyDescent="0.35">
      <c r="A199" t="s">
        <v>2757</v>
      </c>
      <c r="B199" t="s">
        <v>1297</v>
      </c>
    </row>
    <row r="200" spans="1:2" x14ac:dyDescent="0.35">
      <c r="A200" t="s">
        <v>2758</v>
      </c>
      <c r="B200" t="s">
        <v>1298</v>
      </c>
    </row>
    <row r="201" spans="1:2" x14ac:dyDescent="0.35">
      <c r="A201" t="s">
        <v>2759</v>
      </c>
      <c r="B201" t="s">
        <v>1299</v>
      </c>
    </row>
    <row r="202" spans="1:2" x14ac:dyDescent="0.35">
      <c r="A202" t="s">
        <v>2760</v>
      </c>
      <c r="B202" t="s">
        <v>1300</v>
      </c>
    </row>
    <row r="203" spans="1:2" x14ac:dyDescent="0.35">
      <c r="A203" t="s">
        <v>2761</v>
      </c>
      <c r="B203" t="s">
        <v>1301</v>
      </c>
    </row>
    <row r="204" spans="1:2" x14ac:dyDescent="0.35">
      <c r="A204" t="s">
        <v>2762</v>
      </c>
      <c r="B204" t="s">
        <v>1302</v>
      </c>
    </row>
    <row r="205" spans="1:2" x14ac:dyDescent="0.35">
      <c r="A205" t="s">
        <v>2763</v>
      </c>
    </row>
    <row r="206" spans="1:2" x14ac:dyDescent="0.35">
      <c r="A206" t="s">
        <v>2764</v>
      </c>
      <c r="B206" t="s">
        <v>1303</v>
      </c>
    </row>
    <row r="207" spans="1:2" x14ac:dyDescent="0.35">
      <c r="A207" t="s">
        <v>2765</v>
      </c>
      <c r="B207" t="s">
        <v>1304</v>
      </c>
    </row>
    <row r="208" spans="1:2" x14ac:dyDescent="0.35">
      <c r="A208" t="s">
        <v>2766</v>
      </c>
      <c r="B208" t="s">
        <v>1305</v>
      </c>
    </row>
    <row r="209" spans="1:2" x14ac:dyDescent="0.35">
      <c r="A209" t="s">
        <v>2767</v>
      </c>
      <c r="B209" t="s">
        <v>1306</v>
      </c>
    </row>
    <row r="210" spans="1:2" x14ac:dyDescent="0.35">
      <c r="A210" t="s">
        <v>2768</v>
      </c>
      <c r="B210" t="s">
        <v>1307</v>
      </c>
    </row>
    <row r="211" spans="1:2" x14ac:dyDescent="0.35">
      <c r="A211" t="s">
        <v>2769</v>
      </c>
      <c r="B211" t="s">
        <v>1308</v>
      </c>
    </row>
    <row r="212" spans="1:2" x14ac:dyDescent="0.35">
      <c r="A212" t="s">
        <v>2770</v>
      </c>
      <c r="B212" t="s">
        <v>1309</v>
      </c>
    </row>
    <row r="213" spans="1:2" x14ac:dyDescent="0.35">
      <c r="A213" t="s">
        <v>2771</v>
      </c>
      <c r="B213" t="s">
        <v>2772</v>
      </c>
    </row>
    <row r="214" spans="1:2" x14ac:dyDescent="0.35">
      <c r="A214" t="s">
        <v>2773</v>
      </c>
      <c r="B214" t="s">
        <v>1310</v>
      </c>
    </row>
    <row r="215" spans="1:2" x14ac:dyDescent="0.35">
      <c r="A215" t="s">
        <v>2774</v>
      </c>
    </row>
    <row r="216" spans="1:2" x14ac:dyDescent="0.35">
      <c r="A216" t="s">
        <v>2775</v>
      </c>
      <c r="B216" t="s">
        <v>1311</v>
      </c>
    </row>
    <row r="217" spans="1:2" x14ac:dyDescent="0.35">
      <c r="A217" t="s">
        <v>2776</v>
      </c>
      <c r="B217" t="s">
        <v>1312</v>
      </c>
    </row>
    <row r="218" spans="1:2" x14ac:dyDescent="0.35">
      <c r="A218" t="s">
        <v>2777</v>
      </c>
      <c r="B218" t="s">
        <v>1313</v>
      </c>
    </row>
    <row r="219" spans="1:2" x14ac:dyDescent="0.35">
      <c r="A219" t="s">
        <v>2778</v>
      </c>
      <c r="B219" t="s">
        <v>1314</v>
      </c>
    </row>
    <row r="220" spans="1:2" x14ac:dyDescent="0.35">
      <c r="A220" t="s">
        <v>2779</v>
      </c>
      <c r="B220" t="s">
        <v>1315</v>
      </c>
    </row>
    <row r="221" spans="1:2" x14ac:dyDescent="0.35">
      <c r="A221" t="s">
        <v>2780</v>
      </c>
      <c r="B221" t="s">
        <v>1316</v>
      </c>
    </row>
    <row r="222" spans="1:2" x14ac:dyDescent="0.35">
      <c r="A222" t="s">
        <v>2781</v>
      </c>
      <c r="B222" t="s">
        <v>1317</v>
      </c>
    </row>
    <row r="223" spans="1:2" x14ac:dyDescent="0.35">
      <c r="A223" t="s">
        <v>2782</v>
      </c>
      <c r="B223" t="s">
        <v>1318</v>
      </c>
    </row>
    <row r="224" spans="1:2" x14ac:dyDescent="0.35">
      <c r="A224" t="s">
        <v>2783</v>
      </c>
      <c r="B224" t="s">
        <v>2784</v>
      </c>
    </row>
    <row r="225" spans="1:2" x14ac:dyDescent="0.35">
      <c r="A225" t="s">
        <v>2785</v>
      </c>
      <c r="B225" t="s">
        <v>1319</v>
      </c>
    </row>
    <row r="226" spans="1:2" x14ac:dyDescent="0.35">
      <c r="A226" t="s">
        <v>2786</v>
      </c>
      <c r="B226" t="s">
        <v>1320</v>
      </c>
    </row>
    <row r="227" spans="1:2" x14ac:dyDescent="0.35">
      <c r="A227" t="s">
        <v>2787</v>
      </c>
      <c r="B227" t="s">
        <v>1321</v>
      </c>
    </row>
    <row r="228" spans="1:2" x14ac:dyDescent="0.35">
      <c r="A228" t="s">
        <v>2788</v>
      </c>
      <c r="B228" t="s">
        <v>1322</v>
      </c>
    </row>
    <row r="229" spans="1:2" x14ac:dyDescent="0.35">
      <c r="A229" t="s">
        <v>2789</v>
      </c>
      <c r="B229" t="s">
        <v>1323</v>
      </c>
    </row>
    <row r="230" spans="1:2" x14ac:dyDescent="0.35">
      <c r="A230" t="s">
        <v>2790</v>
      </c>
    </row>
    <row r="231" spans="1:2" x14ac:dyDescent="0.35">
      <c r="A231" t="s">
        <v>2791</v>
      </c>
      <c r="B231" t="s">
        <v>1324</v>
      </c>
    </row>
    <row r="232" spans="1:2" x14ac:dyDescent="0.35">
      <c r="A232" t="s">
        <v>2792</v>
      </c>
      <c r="B232" t="s">
        <v>1325</v>
      </c>
    </row>
    <row r="233" spans="1:2" x14ac:dyDescent="0.35">
      <c r="A233" t="s">
        <v>2793</v>
      </c>
      <c r="B233" t="s">
        <v>1326</v>
      </c>
    </row>
    <row r="234" spans="1:2" x14ac:dyDescent="0.35">
      <c r="A234" t="s">
        <v>2794</v>
      </c>
      <c r="B234" t="s">
        <v>1327</v>
      </c>
    </row>
    <row r="235" spans="1:2" x14ac:dyDescent="0.35">
      <c r="A235" t="s">
        <v>2795</v>
      </c>
      <c r="B235" t="s">
        <v>1328</v>
      </c>
    </row>
    <row r="236" spans="1:2" x14ac:dyDescent="0.35">
      <c r="A236" t="s">
        <v>2796</v>
      </c>
      <c r="B236" t="s">
        <v>1329</v>
      </c>
    </row>
    <row r="237" spans="1:2" x14ac:dyDescent="0.35">
      <c r="A237" t="s">
        <v>2797</v>
      </c>
      <c r="B237" t="s">
        <v>1330</v>
      </c>
    </row>
    <row r="238" spans="1:2" x14ac:dyDescent="0.35">
      <c r="A238" t="s">
        <v>2798</v>
      </c>
      <c r="B238" t="s">
        <v>1331</v>
      </c>
    </row>
    <row r="239" spans="1:2" x14ac:dyDescent="0.35">
      <c r="A239" t="s">
        <v>2799</v>
      </c>
      <c r="B239" t="s">
        <v>1332</v>
      </c>
    </row>
    <row r="240" spans="1:2" x14ac:dyDescent="0.35">
      <c r="A240" t="s">
        <v>2800</v>
      </c>
      <c r="B240" t="s">
        <v>1333</v>
      </c>
    </row>
    <row r="241" spans="1:2" x14ac:dyDescent="0.35">
      <c r="A241" t="s">
        <v>2801</v>
      </c>
      <c r="B241" t="s">
        <v>1334</v>
      </c>
    </row>
    <row r="242" spans="1:2" x14ac:dyDescent="0.35">
      <c r="A242" t="s">
        <v>2802</v>
      </c>
      <c r="B242" t="s">
        <v>1335</v>
      </c>
    </row>
    <row r="243" spans="1:2" x14ac:dyDescent="0.35">
      <c r="A243" t="s">
        <v>2803</v>
      </c>
      <c r="B243" t="s">
        <v>1336</v>
      </c>
    </row>
    <row r="244" spans="1:2" x14ac:dyDescent="0.35">
      <c r="A244" t="s">
        <v>2804</v>
      </c>
      <c r="B244" t="s">
        <v>1337</v>
      </c>
    </row>
    <row r="245" spans="1:2" x14ac:dyDescent="0.35">
      <c r="A245" t="s">
        <v>2805</v>
      </c>
      <c r="B245" t="s">
        <v>1338</v>
      </c>
    </row>
    <row r="246" spans="1:2" x14ac:dyDescent="0.35">
      <c r="A246" t="s">
        <v>2806</v>
      </c>
      <c r="B246" t="s">
        <v>2807</v>
      </c>
    </row>
    <row r="247" spans="1:2" x14ac:dyDescent="0.35">
      <c r="A247" t="s">
        <v>2808</v>
      </c>
      <c r="B247" t="s">
        <v>1339</v>
      </c>
    </row>
    <row r="248" spans="1:2" x14ac:dyDescent="0.35">
      <c r="A248" t="s">
        <v>2809</v>
      </c>
    </row>
    <row r="249" spans="1:2" x14ac:dyDescent="0.35">
      <c r="A249" t="s">
        <v>2810</v>
      </c>
      <c r="B249" t="s">
        <v>1340</v>
      </c>
    </row>
    <row r="250" spans="1:2" x14ac:dyDescent="0.35">
      <c r="A250" t="s">
        <v>2811</v>
      </c>
      <c r="B250" t="s">
        <v>1341</v>
      </c>
    </row>
    <row r="251" spans="1:2" x14ac:dyDescent="0.35">
      <c r="A251" t="s">
        <v>2812</v>
      </c>
      <c r="B251" t="s">
        <v>1342</v>
      </c>
    </row>
    <row r="252" spans="1:2" x14ac:dyDescent="0.35">
      <c r="A252" t="s">
        <v>2813</v>
      </c>
      <c r="B252" t="s">
        <v>1343</v>
      </c>
    </row>
    <row r="253" spans="1:2" x14ac:dyDescent="0.35">
      <c r="A253" t="s">
        <v>2814</v>
      </c>
      <c r="B253" t="s">
        <v>1344</v>
      </c>
    </row>
    <row r="254" spans="1:2" x14ac:dyDescent="0.35">
      <c r="A254" t="s">
        <v>2815</v>
      </c>
      <c r="B254" t="s">
        <v>1345</v>
      </c>
    </row>
    <row r="255" spans="1:2" x14ac:dyDescent="0.35">
      <c r="A255" t="s">
        <v>2816</v>
      </c>
      <c r="B255" t="s">
        <v>1346</v>
      </c>
    </row>
    <row r="256" spans="1:2" x14ac:dyDescent="0.35">
      <c r="A256" t="s">
        <v>2817</v>
      </c>
      <c r="B256" t="s">
        <v>1347</v>
      </c>
    </row>
    <row r="257" spans="1:2" x14ac:dyDescent="0.35">
      <c r="A257" t="s">
        <v>2818</v>
      </c>
      <c r="B257" t="s">
        <v>1348</v>
      </c>
    </row>
    <row r="258" spans="1:2" x14ac:dyDescent="0.35">
      <c r="A258" t="s">
        <v>2819</v>
      </c>
      <c r="B258" t="s">
        <v>1349</v>
      </c>
    </row>
    <row r="259" spans="1:2" x14ac:dyDescent="0.35">
      <c r="A259" t="s">
        <v>2820</v>
      </c>
      <c r="B259" t="s">
        <v>1350</v>
      </c>
    </row>
    <row r="260" spans="1:2" x14ac:dyDescent="0.35">
      <c r="A260" t="s">
        <v>2821</v>
      </c>
      <c r="B260" t="s">
        <v>1351</v>
      </c>
    </row>
    <row r="261" spans="1:2" x14ac:dyDescent="0.35">
      <c r="A261" t="s">
        <v>2822</v>
      </c>
      <c r="B261" t="s">
        <v>1352</v>
      </c>
    </row>
    <row r="262" spans="1:2" x14ac:dyDescent="0.35">
      <c r="A262" t="s">
        <v>2823</v>
      </c>
      <c r="B262" t="s">
        <v>1353</v>
      </c>
    </row>
    <row r="263" spans="1:2" x14ac:dyDescent="0.35">
      <c r="A263" t="s">
        <v>2824</v>
      </c>
      <c r="B263" t="s">
        <v>1354</v>
      </c>
    </row>
    <row r="264" spans="1:2" x14ac:dyDescent="0.35">
      <c r="A264" t="s">
        <v>2825</v>
      </c>
      <c r="B264" t="s">
        <v>2826</v>
      </c>
    </row>
    <row r="265" spans="1:2" x14ac:dyDescent="0.35">
      <c r="A265" t="s">
        <v>2827</v>
      </c>
      <c r="B265" t="s">
        <v>1355</v>
      </c>
    </row>
    <row r="266" spans="1:2" x14ac:dyDescent="0.35">
      <c r="A266" t="s">
        <v>2828</v>
      </c>
    </row>
    <row r="267" spans="1:2" x14ac:dyDescent="0.35">
      <c r="A267" t="s">
        <v>2829</v>
      </c>
      <c r="B267" t="s">
        <v>1356</v>
      </c>
    </row>
    <row r="268" spans="1:2" x14ac:dyDescent="0.35">
      <c r="A268" t="s">
        <v>2830</v>
      </c>
      <c r="B268" t="s">
        <v>1357</v>
      </c>
    </row>
    <row r="269" spans="1:2" x14ac:dyDescent="0.35">
      <c r="A269" t="s">
        <v>2831</v>
      </c>
      <c r="B269" t="s">
        <v>1358</v>
      </c>
    </row>
    <row r="270" spans="1:2" x14ac:dyDescent="0.35">
      <c r="A270" t="s">
        <v>2832</v>
      </c>
      <c r="B270" t="s">
        <v>2833</v>
      </c>
    </row>
    <row r="271" spans="1:2" x14ac:dyDescent="0.35">
      <c r="A271" t="s">
        <v>2834</v>
      </c>
      <c r="B271" t="s">
        <v>1359</v>
      </c>
    </row>
    <row r="272" spans="1:2" x14ac:dyDescent="0.35">
      <c r="A272" t="s">
        <v>2835</v>
      </c>
      <c r="B272" t="s">
        <v>1360</v>
      </c>
    </row>
    <row r="273" spans="1:2" x14ac:dyDescent="0.35">
      <c r="A273" t="s">
        <v>2836</v>
      </c>
      <c r="B273" t="s">
        <v>1361</v>
      </c>
    </row>
    <row r="274" spans="1:2" x14ac:dyDescent="0.35">
      <c r="A274" t="s">
        <v>2837</v>
      </c>
      <c r="B274" t="s">
        <v>1362</v>
      </c>
    </row>
    <row r="275" spans="1:2" x14ac:dyDescent="0.35">
      <c r="A275" t="s">
        <v>2838</v>
      </c>
      <c r="B275" t="s">
        <v>1363</v>
      </c>
    </row>
    <row r="276" spans="1:2" x14ac:dyDescent="0.35">
      <c r="A276" t="s">
        <v>2839</v>
      </c>
      <c r="B276" t="s">
        <v>1364</v>
      </c>
    </row>
    <row r="277" spans="1:2" x14ac:dyDescent="0.35">
      <c r="A277" t="s">
        <v>2840</v>
      </c>
    </row>
    <row r="278" spans="1:2" x14ac:dyDescent="0.35">
      <c r="A278" t="s">
        <v>2841</v>
      </c>
      <c r="B278" t="s">
        <v>1365</v>
      </c>
    </row>
    <row r="279" spans="1:2" x14ac:dyDescent="0.35">
      <c r="A279" t="s">
        <v>2842</v>
      </c>
      <c r="B279" t="s">
        <v>1366</v>
      </c>
    </row>
    <row r="280" spans="1:2" x14ac:dyDescent="0.35">
      <c r="A280" t="s">
        <v>2843</v>
      </c>
      <c r="B280" t="s">
        <v>1367</v>
      </c>
    </row>
    <row r="281" spans="1:2" x14ac:dyDescent="0.35">
      <c r="A281" t="s">
        <v>2844</v>
      </c>
      <c r="B281" t="s">
        <v>1368</v>
      </c>
    </row>
    <row r="282" spans="1:2" x14ac:dyDescent="0.35">
      <c r="A282" t="s">
        <v>2845</v>
      </c>
      <c r="B282" t="s">
        <v>1369</v>
      </c>
    </row>
    <row r="283" spans="1:2" x14ac:dyDescent="0.35">
      <c r="A283" t="s">
        <v>2846</v>
      </c>
      <c r="B283" t="s">
        <v>1370</v>
      </c>
    </row>
    <row r="284" spans="1:2" x14ac:dyDescent="0.35">
      <c r="A284" t="s">
        <v>2847</v>
      </c>
      <c r="B284" t="s">
        <v>1371</v>
      </c>
    </row>
    <row r="285" spans="1:2" x14ac:dyDescent="0.35">
      <c r="A285" t="s">
        <v>2848</v>
      </c>
      <c r="B285" t="s">
        <v>1372</v>
      </c>
    </row>
    <row r="286" spans="1:2" x14ac:dyDescent="0.35">
      <c r="A286" t="s">
        <v>2849</v>
      </c>
      <c r="B286" t="s">
        <v>1373</v>
      </c>
    </row>
    <row r="287" spans="1:2" x14ac:dyDescent="0.35">
      <c r="A287" t="s">
        <v>2850</v>
      </c>
      <c r="B287" t="s">
        <v>1374</v>
      </c>
    </row>
    <row r="288" spans="1:2" x14ac:dyDescent="0.35">
      <c r="A288" t="s">
        <v>2851</v>
      </c>
    </row>
    <row r="289" spans="1:2" x14ac:dyDescent="0.35">
      <c r="A289" t="s">
        <v>2852</v>
      </c>
      <c r="B289" t="s">
        <v>1375</v>
      </c>
    </row>
    <row r="290" spans="1:2" x14ac:dyDescent="0.35">
      <c r="A290" t="s">
        <v>2853</v>
      </c>
      <c r="B290" t="s">
        <v>1376</v>
      </c>
    </row>
    <row r="291" spans="1:2" x14ac:dyDescent="0.35">
      <c r="A291" t="s">
        <v>2854</v>
      </c>
      <c r="B291" t="s">
        <v>1377</v>
      </c>
    </row>
    <row r="292" spans="1:2" x14ac:dyDescent="0.35">
      <c r="A292" t="s">
        <v>2855</v>
      </c>
    </row>
    <row r="293" spans="1:2" x14ac:dyDescent="0.35">
      <c r="A293" t="s">
        <v>2856</v>
      </c>
      <c r="B293" t="s">
        <v>1378</v>
      </c>
    </row>
    <row r="294" spans="1:2" x14ac:dyDescent="0.35">
      <c r="A294" t="s">
        <v>2857</v>
      </c>
      <c r="B294" t="s">
        <v>1379</v>
      </c>
    </row>
    <row r="295" spans="1:2" x14ac:dyDescent="0.35">
      <c r="A295" t="s">
        <v>2858</v>
      </c>
      <c r="B295" t="s">
        <v>1380</v>
      </c>
    </row>
    <row r="296" spans="1:2" x14ac:dyDescent="0.35">
      <c r="A296" t="s">
        <v>2859</v>
      </c>
    </row>
    <row r="297" spans="1:2" x14ac:dyDescent="0.35">
      <c r="A297" t="s">
        <v>2860</v>
      </c>
      <c r="B297" t="s">
        <v>1381</v>
      </c>
    </row>
    <row r="298" spans="1:2" x14ac:dyDescent="0.35">
      <c r="A298" t="s">
        <v>2861</v>
      </c>
      <c r="B298" t="s">
        <v>1382</v>
      </c>
    </row>
    <row r="299" spans="1:2" x14ac:dyDescent="0.35">
      <c r="A299" t="s">
        <v>2862</v>
      </c>
      <c r="B299" t="s">
        <v>1383</v>
      </c>
    </row>
    <row r="300" spans="1:2" x14ac:dyDescent="0.35">
      <c r="A300" t="s">
        <v>2863</v>
      </c>
      <c r="B300" t="s">
        <v>1384</v>
      </c>
    </row>
    <row r="301" spans="1:2" x14ac:dyDescent="0.35">
      <c r="A301" t="s">
        <v>2864</v>
      </c>
      <c r="B301" t="s">
        <v>2865</v>
      </c>
    </row>
    <row r="302" spans="1:2" x14ac:dyDescent="0.35">
      <c r="A302" t="s">
        <v>2866</v>
      </c>
    </row>
    <row r="303" spans="1:2" x14ac:dyDescent="0.35">
      <c r="A303" t="s">
        <v>2867</v>
      </c>
      <c r="B303" t="s">
        <v>1385</v>
      </c>
    </row>
    <row r="304" spans="1:2" x14ac:dyDescent="0.35">
      <c r="A304" t="s">
        <v>2868</v>
      </c>
      <c r="B304" t="s">
        <v>1386</v>
      </c>
    </row>
    <row r="305" spans="1:2" x14ac:dyDescent="0.35">
      <c r="A305" t="s">
        <v>2869</v>
      </c>
      <c r="B305" t="s">
        <v>1387</v>
      </c>
    </row>
    <row r="306" spans="1:2" x14ac:dyDescent="0.35">
      <c r="A306" t="s">
        <v>2712</v>
      </c>
    </row>
    <row r="307" spans="1:2" x14ac:dyDescent="0.35">
      <c r="A307" t="s">
        <v>2870</v>
      </c>
      <c r="B307" t="s">
        <v>2871</v>
      </c>
    </row>
    <row r="308" spans="1:2" x14ac:dyDescent="0.35">
      <c r="A308" t="s">
        <v>2872</v>
      </c>
      <c r="B308" t="s">
        <v>2873</v>
      </c>
    </row>
    <row r="309" spans="1:2" x14ac:dyDescent="0.35">
      <c r="A309" t="s">
        <v>2874</v>
      </c>
      <c r="B309" t="s">
        <v>2875</v>
      </c>
    </row>
    <row r="310" spans="1:2" x14ac:dyDescent="0.35">
      <c r="A310" t="s">
        <v>2876</v>
      </c>
    </row>
    <row r="311" spans="1:2" x14ac:dyDescent="0.35">
      <c r="A311" t="s">
        <v>2877</v>
      </c>
      <c r="B311" t="s">
        <v>2878</v>
      </c>
    </row>
    <row r="312" spans="1:2" x14ac:dyDescent="0.35">
      <c r="A312" t="s">
        <v>2879</v>
      </c>
      <c r="B312" t="s">
        <v>2880</v>
      </c>
    </row>
    <row r="313" spans="1:2" x14ac:dyDescent="0.35">
      <c r="A313" t="s">
        <v>2881</v>
      </c>
      <c r="B313" t="s">
        <v>2882</v>
      </c>
    </row>
    <row r="314" spans="1:2" x14ac:dyDescent="0.35">
      <c r="A314" t="s">
        <v>2883</v>
      </c>
      <c r="B314" t="s">
        <v>2884</v>
      </c>
    </row>
    <row r="315" spans="1:2" x14ac:dyDescent="0.35">
      <c r="A315" t="s">
        <v>2885</v>
      </c>
      <c r="B315" t="s">
        <v>2886</v>
      </c>
    </row>
    <row r="316" spans="1:2" x14ac:dyDescent="0.35">
      <c r="A316" t="s">
        <v>2887</v>
      </c>
    </row>
    <row r="317" spans="1:2" x14ac:dyDescent="0.35">
      <c r="A317" t="s">
        <v>2888</v>
      </c>
      <c r="B317" t="s">
        <v>1388</v>
      </c>
    </row>
    <row r="318" spans="1:2" x14ac:dyDescent="0.35">
      <c r="A318" t="s">
        <v>2889</v>
      </c>
      <c r="B318" t="s">
        <v>1389</v>
      </c>
    </row>
    <row r="319" spans="1:2" x14ac:dyDescent="0.35">
      <c r="A319" t="s">
        <v>2890</v>
      </c>
      <c r="B319" t="s">
        <v>1390</v>
      </c>
    </row>
    <row r="320" spans="1:2" x14ac:dyDescent="0.35">
      <c r="A320" t="s">
        <v>2891</v>
      </c>
      <c r="B320" t="s">
        <v>1391</v>
      </c>
    </row>
    <row r="321" spans="1:2" x14ac:dyDescent="0.35">
      <c r="A321" t="s">
        <v>2892</v>
      </c>
      <c r="B321" t="s">
        <v>1392</v>
      </c>
    </row>
    <row r="322" spans="1:2" x14ac:dyDescent="0.35">
      <c r="A322" t="s">
        <v>2893</v>
      </c>
      <c r="B322" t="s">
        <v>1393</v>
      </c>
    </row>
    <row r="323" spans="1:2" x14ac:dyDescent="0.35">
      <c r="A323" t="s">
        <v>2894</v>
      </c>
      <c r="B323" t="s">
        <v>1394</v>
      </c>
    </row>
    <row r="324" spans="1:2" x14ac:dyDescent="0.35">
      <c r="A324" t="s">
        <v>2895</v>
      </c>
      <c r="B324" t="s">
        <v>1395</v>
      </c>
    </row>
    <row r="325" spans="1:2" x14ac:dyDescent="0.35">
      <c r="A325" t="s">
        <v>2896</v>
      </c>
      <c r="B325" t="s">
        <v>1396</v>
      </c>
    </row>
    <row r="326" spans="1:2" x14ac:dyDescent="0.35">
      <c r="A326" t="s">
        <v>2897</v>
      </c>
      <c r="B326" t="s">
        <v>1397</v>
      </c>
    </row>
    <row r="327" spans="1:2" x14ac:dyDescent="0.35">
      <c r="A327" t="s">
        <v>2898</v>
      </c>
      <c r="B327" t="s">
        <v>1398</v>
      </c>
    </row>
    <row r="328" spans="1:2" x14ac:dyDescent="0.35">
      <c r="A328" t="s">
        <v>2899</v>
      </c>
      <c r="B328" t="s">
        <v>2900</v>
      </c>
    </row>
    <row r="329" spans="1:2" x14ac:dyDescent="0.35">
      <c r="A329" t="s">
        <v>2901</v>
      </c>
      <c r="B329" t="s">
        <v>1399</v>
      </c>
    </row>
    <row r="330" spans="1:2" x14ac:dyDescent="0.35">
      <c r="A330" t="s">
        <v>2902</v>
      </c>
      <c r="B330" t="s">
        <v>1400</v>
      </c>
    </row>
    <row r="331" spans="1:2" x14ac:dyDescent="0.35">
      <c r="A331" t="s">
        <v>2903</v>
      </c>
      <c r="B331" t="s">
        <v>1401</v>
      </c>
    </row>
    <row r="332" spans="1:2" x14ac:dyDescent="0.35">
      <c r="A332" t="s">
        <v>2904</v>
      </c>
      <c r="B332" t="s">
        <v>1402</v>
      </c>
    </row>
    <row r="333" spans="1:2" x14ac:dyDescent="0.35">
      <c r="A333" t="s">
        <v>2905</v>
      </c>
      <c r="B333" t="s">
        <v>2906</v>
      </c>
    </row>
    <row r="334" spans="1:2" x14ac:dyDescent="0.35">
      <c r="A334" t="s">
        <v>2907</v>
      </c>
      <c r="B334" t="s">
        <v>2908</v>
      </c>
    </row>
    <row r="335" spans="1:2" x14ac:dyDescent="0.35">
      <c r="A335" t="s">
        <v>2909</v>
      </c>
      <c r="B335" t="s">
        <v>2910</v>
      </c>
    </row>
    <row r="336" spans="1:2" x14ac:dyDescent="0.35">
      <c r="A336" t="s">
        <v>2911</v>
      </c>
      <c r="B336" t="s">
        <v>2912</v>
      </c>
    </row>
    <row r="337" spans="1:2" x14ac:dyDescent="0.35">
      <c r="A337" t="s">
        <v>2913</v>
      </c>
    </row>
    <row r="338" spans="1:2" x14ac:dyDescent="0.35">
      <c r="A338" t="s">
        <v>2914</v>
      </c>
      <c r="B338" t="s">
        <v>1403</v>
      </c>
    </row>
    <row r="339" spans="1:2" x14ac:dyDescent="0.35">
      <c r="A339" t="s">
        <v>2915</v>
      </c>
      <c r="B339" t="s">
        <v>1404</v>
      </c>
    </row>
    <row r="340" spans="1:2" x14ac:dyDescent="0.35">
      <c r="A340" t="s">
        <v>2916</v>
      </c>
      <c r="B340" t="s">
        <v>1405</v>
      </c>
    </row>
    <row r="341" spans="1:2" x14ac:dyDescent="0.35">
      <c r="A341" t="s">
        <v>2917</v>
      </c>
      <c r="B341" t="s">
        <v>1406</v>
      </c>
    </row>
    <row r="342" spans="1:2" x14ac:dyDescent="0.35">
      <c r="A342" t="s">
        <v>2918</v>
      </c>
      <c r="B342" t="s">
        <v>1407</v>
      </c>
    </row>
    <row r="343" spans="1:2" x14ac:dyDescent="0.35">
      <c r="A343" t="s">
        <v>2919</v>
      </c>
      <c r="B343" t="s">
        <v>1408</v>
      </c>
    </row>
    <row r="344" spans="1:2" x14ac:dyDescent="0.35">
      <c r="A344" t="s">
        <v>2920</v>
      </c>
      <c r="B344" t="s">
        <v>1409</v>
      </c>
    </row>
    <row r="345" spans="1:2" x14ac:dyDescent="0.35">
      <c r="A345" t="s">
        <v>2921</v>
      </c>
      <c r="B345" t="s">
        <v>1410</v>
      </c>
    </row>
    <row r="346" spans="1:2" x14ac:dyDescent="0.35">
      <c r="A346" t="s">
        <v>2922</v>
      </c>
      <c r="B346" t="s">
        <v>1411</v>
      </c>
    </row>
    <row r="347" spans="1:2" x14ac:dyDescent="0.35">
      <c r="A347" t="s">
        <v>2923</v>
      </c>
      <c r="B347" t="s">
        <v>1412</v>
      </c>
    </row>
    <row r="348" spans="1:2" x14ac:dyDescent="0.35">
      <c r="A348" t="s">
        <v>2924</v>
      </c>
      <c r="B348" t="s">
        <v>1413</v>
      </c>
    </row>
    <row r="349" spans="1:2" x14ac:dyDescent="0.35">
      <c r="A349" t="s">
        <v>2925</v>
      </c>
      <c r="B349" t="s">
        <v>1414</v>
      </c>
    </row>
    <row r="350" spans="1:2" x14ac:dyDescent="0.35">
      <c r="A350" t="s">
        <v>2926</v>
      </c>
      <c r="B350" t="s">
        <v>1415</v>
      </c>
    </row>
    <row r="351" spans="1:2" x14ac:dyDescent="0.35">
      <c r="A351" t="s">
        <v>2927</v>
      </c>
      <c r="B351" t="s">
        <v>1416</v>
      </c>
    </row>
    <row r="352" spans="1:2" x14ac:dyDescent="0.35">
      <c r="A352" t="s">
        <v>2928</v>
      </c>
      <c r="B352" t="s">
        <v>1417</v>
      </c>
    </row>
    <row r="353" spans="1:2" x14ac:dyDescent="0.35">
      <c r="A353" t="s">
        <v>2929</v>
      </c>
      <c r="B353" t="s">
        <v>1418</v>
      </c>
    </row>
    <row r="354" spans="1:2" x14ac:dyDescent="0.35">
      <c r="A354" t="s">
        <v>2930</v>
      </c>
      <c r="B354" t="s">
        <v>1419</v>
      </c>
    </row>
    <row r="355" spans="1:2" x14ac:dyDescent="0.35">
      <c r="A355" t="s">
        <v>2931</v>
      </c>
      <c r="B355" t="s">
        <v>1420</v>
      </c>
    </row>
    <row r="356" spans="1:2" x14ac:dyDescent="0.35">
      <c r="A356" t="s">
        <v>2932</v>
      </c>
      <c r="B356" t="s">
        <v>1421</v>
      </c>
    </row>
    <row r="357" spans="1:2" x14ac:dyDescent="0.35">
      <c r="A357" t="s">
        <v>2933</v>
      </c>
      <c r="B357" t="s">
        <v>1422</v>
      </c>
    </row>
    <row r="358" spans="1:2" x14ac:dyDescent="0.35">
      <c r="A358" t="s">
        <v>2934</v>
      </c>
      <c r="B358" t="s">
        <v>1423</v>
      </c>
    </row>
    <row r="359" spans="1:2" x14ac:dyDescent="0.35">
      <c r="A359" t="s">
        <v>2935</v>
      </c>
      <c r="B359" t="s">
        <v>1424</v>
      </c>
    </row>
    <row r="360" spans="1:2" x14ac:dyDescent="0.35">
      <c r="A360" t="s">
        <v>2936</v>
      </c>
      <c r="B360" t="s">
        <v>1425</v>
      </c>
    </row>
    <row r="361" spans="1:2" x14ac:dyDescent="0.35">
      <c r="A361" t="s">
        <v>2937</v>
      </c>
      <c r="B361" t="s">
        <v>1426</v>
      </c>
    </row>
    <row r="362" spans="1:2" x14ac:dyDescent="0.35">
      <c r="A362" t="s">
        <v>2938</v>
      </c>
      <c r="B362" t="s">
        <v>1427</v>
      </c>
    </row>
    <row r="363" spans="1:2" x14ac:dyDescent="0.35">
      <c r="A363" t="s">
        <v>2939</v>
      </c>
      <c r="B363" t="s">
        <v>1428</v>
      </c>
    </row>
    <row r="364" spans="1:2" x14ac:dyDescent="0.35">
      <c r="A364" t="s">
        <v>2940</v>
      </c>
      <c r="B364" t="s">
        <v>1429</v>
      </c>
    </row>
    <row r="365" spans="1:2" x14ac:dyDescent="0.35">
      <c r="A365" t="s">
        <v>2941</v>
      </c>
      <c r="B365" t="s">
        <v>1430</v>
      </c>
    </row>
    <row r="366" spans="1:2" x14ac:dyDescent="0.35">
      <c r="A366" t="s">
        <v>2942</v>
      </c>
      <c r="B366" t="s">
        <v>2943</v>
      </c>
    </row>
    <row r="367" spans="1:2" x14ac:dyDescent="0.35">
      <c r="A367" t="s">
        <v>2944</v>
      </c>
    </row>
    <row r="368" spans="1:2" x14ac:dyDescent="0.35">
      <c r="A368" t="s">
        <v>2945</v>
      </c>
      <c r="B368" t="s">
        <v>1431</v>
      </c>
    </row>
    <row r="369" spans="1:2" x14ac:dyDescent="0.35">
      <c r="A369" t="s">
        <v>2946</v>
      </c>
      <c r="B369" t="s">
        <v>2947</v>
      </c>
    </row>
    <row r="370" spans="1:2" x14ac:dyDescent="0.35">
      <c r="A370" t="s">
        <v>2948</v>
      </c>
      <c r="B370" t="s">
        <v>2947</v>
      </c>
    </row>
    <row r="371" spans="1:2" x14ac:dyDescent="0.35">
      <c r="A371" t="s">
        <v>2949</v>
      </c>
      <c r="B371" t="s">
        <v>1432</v>
      </c>
    </row>
    <row r="372" spans="1:2" x14ac:dyDescent="0.35">
      <c r="A372" t="s">
        <v>2950</v>
      </c>
      <c r="B372" t="s">
        <v>1433</v>
      </c>
    </row>
    <row r="373" spans="1:2" x14ac:dyDescent="0.35">
      <c r="A373" t="s">
        <v>2951</v>
      </c>
      <c r="B373" t="s">
        <v>1434</v>
      </c>
    </row>
    <row r="374" spans="1:2" x14ac:dyDescent="0.35">
      <c r="A374" t="s">
        <v>2952</v>
      </c>
      <c r="B374" t="s">
        <v>1435</v>
      </c>
    </row>
    <row r="375" spans="1:2" x14ac:dyDescent="0.35">
      <c r="A375" t="s">
        <v>2953</v>
      </c>
      <c r="B375" t="s">
        <v>1436</v>
      </c>
    </row>
    <row r="376" spans="1:2" x14ac:dyDescent="0.35">
      <c r="A376" t="s">
        <v>2954</v>
      </c>
      <c r="B376" t="s">
        <v>1437</v>
      </c>
    </row>
    <row r="377" spans="1:2" x14ac:dyDescent="0.35">
      <c r="A377" t="s">
        <v>2955</v>
      </c>
      <c r="B377" t="s">
        <v>1438</v>
      </c>
    </row>
    <row r="378" spans="1:2" x14ac:dyDescent="0.35">
      <c r="A378" t="s">
        <v>2956</v>
      </c>
      <c r="B378" t="s">
        <v>1439</v>
      </c>
    </row>
    <row r="379" spans="1:2" x14ac:dyDescent="0.35">
      <c r="A379" t="s">
        <v>2957</v>
      </c>
      <c r="B379" t="s">
        <v>2958</v>
      </c>
    </row>
    <row r="380" spans="1:2" x14ac:dyDescent="0.35">
      <c r="A380" t="s">
        <v>2959</v>
      </c>
      <c r="B380" t="s">
        <v>2960</v>
      </c>
    </row>
    <row r="381" spans="1:2" x14ac:dyDescent="0.35">
      <c r="A381" t="s">
        <v>2961</v>
      </c>
      <c r="B381" t="s">
        <v>2962</v>
      </c>
    </row>
    <row r="382" spans="1:2" x14ac:dyDescent="0.35">
      <c r="A382" t="s">
        <v>2963</v>
      </c>
      <c r="B382" t="s">
        <v>2964</v>
      </c>
    </row>
    <row r="383" spans="1:2" x14ac:dyDescent="0.35">
      <c r="A383" t="s">
        <v>2965</v>
      </c>
      <c r="B383" t="s">
        <v>2966</v>
      </c>
    </row>
    <row r="384" spans="1:2" x14ac:dyDescent="0.35">
      <c r="A384" t="s">
        <v>2967</v>
      </c>
      <c r="B384" t="s">
        <v>1440</v>
      </c>
    </row>
    <row r="385" spans="1:2" x14ac:dyDescent="0.35">
      <c r="A385" t="s">
        <v>2968</v>
      </c>
      <c r="B385" t="s">
        <v>1441</v>
      </c>
    </row>
    <row r="386" spans="1:2" x14ac:dyDescent="0.35">
      <c r="A386" t="s">
        <v>2969</v>
      </c>
      <c r="B386" t="s">
        <v>1442</v>
      </c>
    </row>
    <row r="387" spans="1:2" x14ac:dyDescent="0.35">
      <c r="A387" t="s">
        <v>2970</v>
      </c>
      <c r="B387" t="s">
        <v>2971</v>
      </c>
    </row>
    <row r="388" spans="1:2" x14ac:dyDescent="0.35">
      <c r="A388" t="s">
        <v>2972</v>
      </c>
      <c r="B388" t="s">
        <v>2973</v>
      </c>
    </row>
    <row r="389" spans="1:2" x14ac:dyDescent="0.35">
      <c r="A389" t="s">
        <v>2974</v>
      </c>
      <c r="B389" t="s">
        <v>2975</v>
      </c>
    </row>
    <row r="390" spans="1:2" x14ac:dyDescent="0.35">
      <c r="A390" t="s">
        <v>2976</v>
      </c>
      <c r="B390" t="s">
        <v>2977</v>
      </c>
    </row>
    <row r="391" spans="1:2" x14ac:dyDescent="0.35">
      <c r="A391" t="s">
        <v>2978</v>
      </c>
      <c r="B391" t="s">
        <v>2979</v>
      </c>
    </row>
    <row r="392" spans="1:2" x14ac:dyDescent="0.35">
      <c r="A392" t="s">
        <v>2980</v>
      </c>
      <c r="B392" t="s">
        <v>2981</v>
      </c>
    </row>
    <row r="393" spans="1:2" x14ac:dyDescent="0.35">
      <c r="A393" t="s">
        <v>2982</v>
      </c>
      <c r="B393" t="s">
        <v>2983</v>
      </c>
    </row>
    <row r="394" spans="1:2" x14ac:dyDescent="0.35">
      <c r="A394" t="s">
        <v>2984</v>
      </c>
      <c r="B394" t="s">
        <v>2985</v>
      </c>
    </row>
    <row r="395" spans="1:2" x14ac:dyDescent="0.35">
      <c r="A395" t="s">
        <v>2986</v>
      </c>
      <c r="B395" t="s">
        <v>2987</v>
      </c>
    </row>
    <row r="396" spans="1:2" x14ac:dyDescent="0.35">
      <c r="A396" t="s">
        <v>2988</v>
      </c>
      <c r="B396" t="s">
        <v>2989</v>
      </c>
    </row>
    <row r="397" spans="1:2" x14ac:dyDescent="0.35">
      <c r="A397" t="s">
        <v>2990</v>
      </c>
      <c r="B397" t="s">
        <v>2991</v>
      </c>
    </row>
    <row r="398" spans="1:2" x14ac:dyDescent="0.35">
      <c r="A398" t="s">
        <v>2992</v>
      </c>
      <c r="B398" t="s">
        <v>1443</v>
      </c>
    </row>
    <row r="399" spans="1:2" x14ac:dyDescent="0.35">
      <c r="A399" t="s">
        <v>2993</v>
      </c>
      <c r="B399" t="s">
        <v>2994</v>
      </c>
    </row>
    <row r="400" spans="1:2" x14ac:dyDescent="0.35">
      <c r="A400" t="s">
        <v>2995</v>
      </c>
      <c r="B400" t="s">
        <v>1444</v>
      </c>
    </row>
    <row r="401" spans="1:2" x14ac:dyDescent="0.35">
      <c r="A401" t="s">
        <v>2996</v>
      </c>
      <c r="B401" t="s">
        <v>1445</v>
      </c>
    </row>
    <row r="402" spans="1:2" x14ac:dyDescent="0.35">
      <c r="A402" t="s">
        <v>2997</v>
      </c>
      <c r="B402" t="s">
        <v>1446</v>
      </c>
    </row>
    <row r="403" spans="1:2" x14ac:dyDescent="0.35">
      <c r="A403" t="s">
        <v>2998</v>
      </c>
      <c r="B403" t="s">
        <v>2999</v>
      </c>
    </row>
    <row r="404" spans="1:2" x14ac:dyDescent="0.35">
      <c r="A404" t="s">
        <v>3000</v>
      </c>
      <c r="B404" t="s">
        <v>3001</v>
      </c>
    </row>
    <row r="405" spans="1:2" x14ac:dyDescent="0.35">
      <c r="A405" t="s">
        <v>3002</v>
      </c>
      <c r="B405" t="s">
        <v>1447</v>
      </c>
    </row>
    <row r="406" spans="1:2" x14ac:dyDescent="0.35">
      <c r="A406" t="s">
        <v>3003</v>
      </c>
      <c r="B406" t="s">
        <v>1448</v>
      </c>
    </row>
    <row r="407" spans="1:2" x14ac:dyDescent="0.35">
      <c r="A407" t="s">
        <v>3004</v>
      </c>
      <c r="B407" t="s">
        <v>1449</v>
      </c>
    </row>
    <row r="408" spans="1:2" x14ac:dyDescent="0.35">
      <c r="A408" t="s">
        <v>3005</v>
      </c>
      <c r="B408" t="s">
        <v>1450</v>
      </c>
    </row>
    <row r="409" spans="1:2" x14ac:dyDescent="0.35">
      <c r="A409" t="s">
        <v>3006</v>
      </c>
      <c r="B409" t="s">
        <v>1451</v>
      </c>
    </row>
    <row r="410" spans="1:2" x14ac:dyDescent="0.35">
      <c r="A410" t="s">
        <v>3007</v>
      </c>
      <c r="B410" t="s">
        <v>1452</v>
      </c>
    </row>
    <row r="411" spans="1:2" x14ac:dyDescent="0.35">
      <c r="A411" t="s">
        <v>3008</v>
      </c>
      <c r="B411" t="s">
        <v>1453</v>
      </c>
    </row>
    <row r="412" spans="1:2" x14ac:dyDescent="0.35">
      <c r="A412" t="s">
        <v>3009</v>
      </c>
      <c r="B412" t="s">
        <v>1454</v>
      </c>
    </row>
    <row r="413" spans="1:2" x14ac:dyDescent="0.35">
      <c r="A413" t="s">
        <v>3010</v>
      </c>
      <c r="B413" t="s">
        <v>1455</v>
      </c>
    </row>
    <row r="414" spans="1:2" x14ac:dyDescent="0.35">
      <c r="A414" t="s">
        <v>3011</v>
      </c>
      <c r="B414" t="s">
        <v>1456</v>
      </c>
    </row>
    <row r="415" spans="1:2" x14ac:dyDescent="0.35">
      <c r="A415" t="s">
        <v>3012</v>
      </c>
      <c r="B415" t="s">
        <v>1457</v>
      </c>
    </row>
    <row r="416" spans="1:2" x14ac:dyDescent="0.35">
      <c r="A416" t="s">
        <v>3013</v>
      </c>
      <c r="B416" t="s">
        <v>1458</v>
      </c>
    </row>
    <row r="417" spans="1:2" x14ac:dyDescent="0.35">
      <c r="A417" t="s">
        <v>3014</v>
      </c>
      <c r="B417" t="s">
        <v>1459</v>
      </c>
    </row>
    <row r="418" spans="1:2" x14ac:dyDescent="0.35">
      <c r="A418" t="s">
        <v>3015</v>
      </c>
      <c r="B418" t="s">
        <v>1460</v>
      </c>
    </row>
    <row r="419" spans="1:2" x14ac:dyDescent="0.35">
      <c r="A419" t="s">
        <v>3016</v>
      </c>
      <c r="B419" t="s">
        <v>1461</v>
      </c>
    </row>
    <row r="420" spans="1:2" x14ac:dyDescent="0.35">
      <c r="A420" t="s">
        <v>3017</v>
      </c>
      <c r="B420" t="s">
        <v>1462</v>
      </c>
    </row>
    <row r="421" spans="1:2" x14ac:dyDescent="0.35">
      <c r="A421" t="s">
        <v>3018</v>
      </c>
      <c r="B421" t="s">
        <v>1463</v>
      </c>
    </row>
    <row r="422" spans="1:2" x14ac:dyDescent="0.35">
      <c r="A422" t="s">
        <v>3019</v>
      </c>
      <c r="B422" t="s">
        <v>1464</v>
      </c>
    </row>
    <row r="423" spans="1:2" x14ac:dyDescent="0.35">
      <c r="A423" t="s">
        <v>3020</v>
      </c>
      <c r="B423" t="s">
        <v>1465</v>
      </c>
    </row>
    <row r="424" spans="1:2" x14ac:dyDescent="0.35">
      <c r="A424" t="s">
        <v>3021</v>
      </c>
      <c r="B424" t="s">
        <v>1440</v>
      </c>
    </row>
    <row r="425" spans="1:2" x14ac:dyDescent="0.35">
      <c r="A425" t="s">
        <v>3022</v>
      </c>
      <c r="B425" t="s">
        <v>1466</v>
      </c>
    </row>
    <row r="426" spans="1:2" x14ac:dyDescent="0.35">
      <c r="A426" t="s">
        <v>3023</v>
      </c>
      <c r="B426" t="s">
        <v>1467</v>
      </c>
    </row>
    <row r="427" spans="1:2" x14ac:dyDescent="0.35">
      <c r="A427" t="s">
        <v>3024</v>
      </c>
      <c r="B427" t="s">
        <v>1468</v>
      </c>
    </row>
    <row r="428" spans="1:2" x14ac:dyDescent="0.35">
      <c r="A428" t="s">
        <v>3025</v>
      </c>
      <c r="B428" t="s">
        <v>1469</v>
      </c>
    </row>
    <row r="429" spans="1:2" x14ac:dyDescent="0.35">
      <c r="A429" t="s">
        <v>3026</v>
      </c>
      <c r="B429" t="s">
        <v>1470</v>
      </c>
    </row>
    <row r="430" spans="1:2" x14ac:dyDescent="0.35">
      <c r="A430" t="s">
        <v>3027</v>
      </c>
      <c r="B430" t="s">
        <v>1471</v>
      </c>
    </row>
    <row r="431" spans="1:2" x14ac:dyDescent="0.35">
      <c r="A431" t="s">
        <v>3028</v>
      </c>
      <c r="B431" t="s">
        <v>1472</v>
      </c>
    </row>
    <row r="432" spans="1:2" x14ac:dyDescent="0.35">
      <c r="A432" t="s">
        <v>3029</v>
      </c>
      <c r="B432" t="s">
        <v>1473</v>
      </c>
    </row>
    <row r="433" spans="1:2" x14ac:dyDescent="0.35">
      <c r="A433" t="s">
        <v>3030</v>
      </c>
      <c r="B433" t="s">
        <v>1474</v>
      </c>
    </row>
    <row r="434" spans="1:2" x14ac:dyDescent="0.35">
      <c r="A434" t="s">
        <v>3031</v>
      </c>
      <c r="B434" t="s">
        <v>1475</v>
      </c>
    </row>
    <row r="435" spans="1:2" x14ac:dyDescent="0.35">
      <c r="A435" t="s">
        <v>3032</v>
      </c>
      <c r="B435" t="s">
        <v>1476</v>
      </c>
    </row>
    <row r="436" spans="1:2" x14ac:dyDescent="0.35">
      <c r="A436" t="s">
        <v>3033</v>
      </c>
      <c r="B436" t="s">
        <v>1477</v>
      </c>
    </row>
    <row r="437" spans="1:2" x14ac:dyDescent="0.35">
      <c r="A437" t="s">
        <v>3034</v>
      </c>
      <c r="B437" t="s">
        <v>1478</v>
      </c>
    </row>
    <row r="438" spans="1:2" x14ac:dyDescent="0.35">
      <c r="A438" t="s">
        <v>3035</v>
      </c>
      <c r="B438" t="s">
        <v>1479</v>
      </c>
    </row>
    <row r="439" spans="1:2" x14ac:dyDescent="0.35">
      <c r="A439" t="s">
        <v>3036</v>
      </c>
      <c r="B439" t="s">
        <v>1480</v>
      </c>
    </row>
    <row r="440" spans="1:2" x14ac:dyDescent="0.35">
      <c r="A440" t="s">
        <v>3037</v>
      </c>
      <c r="B440" t="s">
        <v>1481</v>
      </c>
    </row>
    <row r="441" spans="1:2" x14ac:dyDescent="0.35">
      <c r="A441" t="s">
        <v>3038</v>
      </c>
      <c r="B441" t="s">
        <v>3039</v>
      </c>
    </row>
    <row r="442" spans="1:2" x14ac:dyDescent="0.35">
      <c r="A442" t="s">
        <v>3040</v>
      </c>
      <c r="B442" t="s">
        <v>1482</v>
      </c>
    </row>
    <row r="443" spans="1:2" x14ac:dyDescent="0.35">
      <c r="A443" t="s">
        <v>3041</v>
      </c>
      <c r="B443" t="s">
        <v>1483</v>
      </c>
    </row>
    <row r="444" spans="1:2" x14ac:dyDescent="0.35">
      <c r="A444" t="s">
        <v>3042</v>
      </c>
      <c r="B444" t="s">
        <v>1484</v>
      </c>
    </row>
    <row r="445" spans="1:2" x14ac:dyDescent="0.35">
      <c r="A445" t="s">
        <v>3043</v>
      </c>
      <c r="B445" t="s">
        <v>3044</v>
      </c>
    </row>
    <row r="446" spans="1:2" x14ac:dyDescent="0.35">
      <c r="A446" t="s">
        <v>3045</v>
      </c>
      <c r="B446" t="s">
        <v>1485</v>
      </c>
    </row>
    <row r="447" spans="1:2" x14ac:dyDescent="0.35">
      <c r="A447" t="s">
        <v>3046</v>
      </c>
      <c r="B447" t="s">
        <v>1486</v>
      </c>
    </row>
    <row r="448" spans="1:2" x14ac:dyDescent="0.35">
      <c r="A448" t="s">
        <v>3047</v>
      </c>
      <c r="B448" t="s">
        <v>1487</v>
      </c>
    </row>
    <row r="449" spans="1:2" x14ac:dyDescent="0.35">
      <c r="A449" t="s">
        <v>3048</v>
      </c>
      <c r="B449" t="s">
        <v>1488</v>
      </c>
    </row>
    <row r="450" spans="1:2" x14ac:dyDescent="0.35">
      <c r="A450" t="s">
        <v>3049</v>
      </c>
      <c r="B450" t="s">
        <v>1489</v>
      </c>
    </row>
    <row r="451" spans="1:2" x14ac:dyDescent="0.35">
      <c r="A451" t="s">
        <v>3050</v>
      </c>
      <c r="B451" t="s">
        <v>1490</v>
      </c>
    </row>
    <row r="452" spans="1:2" x14ac:dyDescent="0.35">
      <c r="A452" t="s">
        <v>3051</v>
      </c>
      <c r="B452" t="s">
        <v>1491</v>
      </c>
    </row>
    <row r="453" spans="1:2" x14ac:dyDescent="0.35">
      <c r="A453" t="s">
        <v>3052</v>
      </c>
      <c r="B453" t="s">
        <v>1492</v>
      </c>
    </row>
    <row r="454" spans="1:2" x14ac:dyDescent="0.35">
      <c r="A454" t="s">
        <v>3053</v>
      </c>
      <c r="B454" t="s">
        <v>3054</v>
      </c>
    </row>
    <row r="455" spans="1:2" x14ac:dyDescent="0.35">
      <c r="A455" t="s">
        <v>3055</v>
      </c>
      <c r="B455" t="s">
        <v>1493</v>
      </c>
    </row>
    <row r="456" spans="1:2" x14ac:dyDescent="0.35">
      <c r="A456" t="s">
        <v>3056</v>
      </c>
      <c r="B456" t="s">
        <v>1494</v>
      </c>
    </row>
    <row r="457" spans="1:2" x14ac:dyDescent="0.35">
      <c r="A457" t="s">
        <v>3057</v>
      </c>
      <c r="B457" t="s">
        <v>1495</v>
      </c>
    </row>
    <row r="458" spans="1:2" x14ac:dyDescent="0.35">
      <c r="A458" t="s">
        <v>3058</v>
      </c>
      <c r="B458" t="s">
        <v>3059</v>
      </c>
    </row>
    <row r="459" spans="1:2" x14ac:dyDescent="0.35">
      <c r="A459" t="s">
        <v>3060</v>
      </c>
      <c r="B459" t="s">
        <v>3061</v>
      </c>
    </row>
    <row r="460" spans="1:2" x14ac:dyDescent="0.35">
      <c r="A460" t="s">
        <v>3062</v>
      </c>
      <c r="B460" t="s">
        <v>1496</v>
      </c>
    </row>
    <row r="461" spans="1:2" x14ac:dyDescent="0.35">
      <c r="A461" t="s">
        <v>3063</v>
      </c>
      <c r="B461" t="s">
        <v>1497</v>
      </c>
    </row>
    <row r="462" spans="1:2" x14ac:dyDescent="0.35">
      <c r="A462" t="s">
        <v>3064</v>
      </c>
      <c r="B462" t="s">
        <v>1498</v>
      </c>
    </row>
    <row r="463" spans="1:2" x14ac:dyDescent="0.35">
      <c r="A463" t="s">
        <v>3065</v>
      </c>
      <c r="B463" t="s">
        <v>1499</v>
      </c>
    </row>
    <row r="464" spans="1:2" x14ac:dyDescent="0.35">
      <c r="A464" t="s">
        <v>3066</v>
      </c>
      <c r="B464" t="s">
        <v>1500</v>
      </c>
    </row>
    <row r="465" spans="1:2" x14ac:dyDescent="0.35">
      <c r="A465" t="s">
        <v>3067</v>
      </c>
      <c r="B465" t="s">
        <v>1501</v>
      </c>
    </row>
    <row r="466" spans="1:2" x14ac:dyDescent="0.35">
      <c r="A466" t="s">
        <v>3068</v>
      </c>
      <c r="B466" t="s">
        <v>1502</v>
      </c>
    </row>
    <row r="467" spans="1:2" x14ac:dyDescent="0.35">
      <c r="A467" t="s">
        <v>3069</v>
      </c>
      <c r="B467" t="s">
        <v>1503</v>
      </c>
    </row>
    <row r="468" spans="1:2" x14ac:dyDescent="0.35">
      <c r="A468" t="s">
        <v>3070</v>
      </c>
      <c r="B468" t="s">
        <v>1504</v>
      </c>
    </row>
    <row r="469" spans="1:2" x14ac:dyDescent="0.35">
      <c r="A469" t="s">
        <v>3071</v>
      </c>
      <c r="B469" t="s">
        <v>1505</v>
      </c>
    </row>
    <row r="470" spans="1:2" x14ac:dyDescent="0.35">
      <c r="A470" t="s">
        <v>3072</v>
      </c>
      <c r="B470" t="s">
        <v>1506</v>
      </c>
    </row>
    <row r="471" spans="1:2" x14ac:dyDescent="0.35">
      <c r="A471" t="s">
        <v>3073</v>
      </c>
      <c r="B471" t="s">
        <v>1507</v>
      </c>
    </row>
    <row r="472" spans="1:2" x14ac:dyDescent="0.35">
      <c r="A472" t="s">
        <v>3074</v>
      </c>
      <c r="B472" t="s">
        <v>3075</v>
      </c>
    </row>
    <row r="473" spans="1:2" x14ac:dyDescent="0.35">
      <c r="A473" t="s">
        <v>3076</v>
      </c>
      <c r="B473" t="s">
        <v>3077</v>
      </c>
    </row>
    <row r="474" spans="1:2" x14ac:dyDescent="0.35">
      <c r="A474" t="s">
        <v>3078</v>
      </c>
      <c r="B474" t="s">
        <v>3079</v>
      </c>
    </row>
    <row r="475" spans="1:2" x14ac:dyDescent="0.35">
      <c r="A475" t="s">
        <v>3080</v>
      </c>
      <c r="B475" t="s">
        <v>1508</v>
      </c>
    </row>
    <row r="476" spans="1:2" x14ac:dyDescent="0.35">
      <c r="A476" t="s">
        <v>3081</v>
      </c>
      <c r="B476" t="s">
        <v>1509</v>
      </c>
    </row>
    <row r="477" spans="1:2" x14ac:dyDescent="0.35">
      <c r="A477" t="s">
        <v>3082</v>
      </c>
      <c r="B477" t="s">
        <v>1510</v>
      </c>
    </row>
    <row r="478" spans="1:2" x14ac:dyDescent="0.35">
      <c r="A478" t="s">
        <v>3083</v>
      </c>
      <c r="B478" t="s">
        <v>1511</v>
      </c>
    </row>
    <row r="479" spans="1:2" x14ac:dyDescent="0.35">
      <c r="A479" t="s">
        <v>3084</v>
      </c>
      <c r="B479" t="s">
        <v>1512</v>
      </c>
    </row>
    <row r="480" spans="1:2" x14ac:dyDescent="0.35">
      <c r="A480" t="s">
        <v>3085</v>
      </c>
      <c r="B480" t="s">
        <v>1513</v>
      </c>
    </row>
    <row r="481" spans="1:2" x14ac:dyDescent="0.35">
      <c r="A481" t="s">
        <v>3086</v>
      </c>
      <c r="B481" t="s">
        <v>1514</v>
      </c>
    </row>
    <row r="482" spans="1:2" x14ac:dyDescent="0.35">
      <c r="A482" t="s">
        <v>3087</v>
      </c>
      <c r="B482" t="s">
        <v>3088</v>
      </c>
    </row>
    <row r="483" spans="1:2" x14ac:dyDescent="0.35">
      <c r="A483" t="s">
        <v>3089</v>
      </c>
      <c r="B483" t="s">
        <v>1515</v>
      </c>
    </row>
    <row r="484" spans="1:2" x14ac:dyDescent="0.35">
      <c r="A484" t="s">
        <v>3090</v>
      </c>
      <c r="B484" t="s">
        <v>1516</v>
      </c>
    </row>
    <row r="485" spans="1:2" x14ac:dyDescent="0.35">
      <c r="A485" t="s">
        <v>3091</v>
      </c>
      <c r="B485" t="s">
        <v>1517</v>
      </c>
    </row>
    <row r="486" spans="1:2" x14ac:dyDescent="0.35">
      <c r="A486" t="s">
        <v>3092</v>
      </c>
      <c r="B486" t="s">
        <v>1518</v>
      </c>
    </row>
    <row r="487" spans="1:2" x14ac:dyDescent="0.35">
      <c r="A487" t="s">
        <v>3093</v>
      </c>
      <c r="B487" t="s">
        <v>1519</v>
      </c>
    </row>
    <row r="488" spans="1:2" x14ac:dyDescent="0.35">
      <c r="A488" t="s">
        <v>3094</v>
      </c>
      <c r="B488" t="s">
        <v>1520</v>
      </c>
    </row>
    <row r="489" spans="1:2" x14ac:dyDescent="0.35">
      <c r="A489" t="s">
        <v>3095</v>
      </c>
      <c r="B489" t="s">
        <v>1521</v>
      </c>
    </row>
    <row r="490" spans="1:2" x14ac:dyDescent="0.35">
      <c r="A490" t="s">
        <v>3096</v>
      </c>
      <c r="B490" t="s">
        <v>1522</v>
      </c>
    </row>
    <row r="491" spans="1:2" x14ac:dyDescent="0.35">
      <c r="A491" t="s">
        <v>3097</v>
      </c>
      <c r="B491" t="s">
        <v>1523</v>
      </c>
    </row>
    <row r="492" spans="1:2" x14ac:dyDescent="0.35">
      <c r="A492" t="s">
        <v>3098</v>
      </c>
      <c r="B492" t="s">
        <v>1524</v>
      </c>
    </row>
    <row r="493" spans="1:2" x14ac:dyDescent="0.35">
      <c r="A493" t="s">
        <v>3099</v>
      </c>
      <c r="B493" t="s">
        <v>1525</v>
      </c>
    </row>
    <row r="494" spans="1:2" x14ac:dyDescent="0.35">
      <c r="A494" t="s">
        <v>3100</v>
      </c>
      <c r="B494" t="s">
        <v>1526</v>
      </c>
    </row>
    <row r="495" spans="1:2" x14ac:dyDescent="0.35">
      <c r="A495" t="s">
        <v>3101</v>
      </c>
      <c r="B495" t="s">
        <v>1527</v>
      </c>
    </row>
    <row r="496" spans="1:2" x14ac:dyDescent="0.35">
      <c r="A496" t="s">
        <v>3102</v>
      </c>
      <c r="B496" t="s">
        <v>1528</v>
      </c>
    </row>
    <row r="497" spans="1:2" x14ac:dyDescent="0.35">
      <c r="A497" t="s">
        <v>3103</v>
      </c>
      <c r="B497" t="s">
        <v>1529</v>
      </c>
    </row>
    <row r="498" spans="1:2" x14ac:dyDescent="0.35">
      <c r="A498" t="s">
        <v>3104</v>
      </c>
      <c r="B498" t="s">
        <v>1530</v>
      </c>
    </row>
    <row r="499" spans="1:2" x14ac:dyDescent="0.35">
      <c r="A499" t="s">
        <v>3105</v>
      </c>
      <c r="B499" t="s">
        <v>1531</v>
      </c>
    </row>
    <row r="500" spans="1:2" x14ac:dyDescent="0.35">
      <c r="A500" t="s">
        <v>3106</v>
      </c>
      <c r="B500" t="s">
        <v>1532</v>
      </c>
    </row>
    <row r="501" spans="1:2" x14ac:dyDescent="0.35">
      <c r="A501" t="s">
        <v>3107</v>
      </c>
      <c r="B501" t="s">
        <v>3108</v>
      </c>
    </row>
    <row r="502" spans="1:2" x14ac:dyDescent="0.35">
      <c r="A502" t="s">
        <v>3109</v>
      </c>
      <c r="B502" t="s">
        <v>3110</v>
      </c>
    </row>
    <row r="503" spans="1:2" x14ac:dyDescent="0.35">
      <c r="A503" t="s">
        <v>3111</v>
      </c>
      <c r="B503" t="s">
        <v>3112</v>
      </c>
    </row>
    <row r="504" spans="1:2" x14ac:dyDescent="0.35">
      <c r="A504" t="s">
        <v>3113</v>
      </c>
      <c r="B504" t="s">
        <v>3114</v>
      </c>
    </row>
    <row r="505" spans="1:2" x14ac:dyDescent="0.35">
      <c r="A505" t="s">
        <v>3115</v>
      </c>
      <c r="B505" t="s">
        <v>1533</v>
      </c>
    </row>
    <row r="506" spans="1:2" x14ac:dyDescent="0.35">
      <c r="A506" t="s">
        <v>3116</v>
      </c>
      <c r="B506" t="s">
        <v>3117</v>
      </c>
    </row>
    <row r="507" spans="1:2" x14ac:dyDescent="0.35">
      <c r="A507" t="s">
        <v>3118</v>
      </c>
      <c r="B507" t="s">
        <v>3119</v>
      </c>
    </row>
    <row r="508" spans="1:2" x14ac:dyDescent="0.35">
      <c r="A508" t="s">
        <v>3120</v>
      </c>
      <c r="B508" t="s">
        <v>1534</v>
      </c>
    </row>
    <row r="509" spans="1:2" x14ac:dyDescent="0.35">
      <c r="A509" t="s">
        <v>3121</v>
      </c>
      <c r="B509" t="s">
        <v>1535</v>
      </c>
    </row>
    <row r="510" spans="1:2" x14ac:dyDescent="0.35">
      <c r="A510" t="s">
        <v>3122</v>
      </c>
      <c r="B510" t="s">
        <v>1536</v>
      </c>
    </row>
    <row r="511" spans="1:2" x14ac:dyDescent="0.35">
      <c r="A511" t="s">
        <v>3123</v>
      </c>
      <c r="B511" t="s">
        <v>1537</v>
      </c>
    </row>
    <row r="512" spans="1:2" x14ac:dyDescent="0.35">
      <c r="A512" t="s">
        <v>3124</v>
      </c>
      <c r="B512" t="s">
        <v>1538</v>
      </c>
    </row>
    <row r="513" spans="1:2" x14ac:dyDescent="0.35">
      <c r="A513" t="s">
        <v>3125</v>
      </c>
      <c r="B513" t="s">
        <v>1539</v>
      </c>
    </row>
    <row r="514" spans="1:2" x14ac:dyDescent="0.35">
      <c r="A514" t="s">
        <v>3126</v>
      </c>
      <c r="B514" t="s">
        <v>1540</v>
      </c>
    </row>
    <row r="515" spans="1:2" x14ac:dyDescent="0.35">
      <c r="A515" t="s">
        <v>3127</v>
      </c>
      <c r="B515" t="s">
        <v>1541</v>
      </c>
    </row>
    <row r="516" spans="1:2" x14ac:dyDescent="0.35">
      <c r="A516" t="s">
        <v>3128</v>
      </c>
      <c r="B516" t="s">
        <v>1542</v>
      </c>
    </row>
    <row r="517" spans="1:2" x14ac:dyDescent="0.35">
      <c r="A517" t="s">
        <v>3129</v>
      </c>
      <c r="B517" t="s">
        <v>1543</v>
      </c>
    </row>
    <row r="518" spans="1:2" x14ac:dyDescent="0.35">
      <c r="A518" t="s">
        <v>3130</v>
      </c>
      <c r="B518" t="s">
        <v>1544</v>
      </c>
    </row>
    <row r="519" spans="1:2" x14ac:dyDescent="0.35">
      <c r="A519" t="s">
        <v>3131</v>
      </c>
      <c r="B519" t="s">
        <v>1545</v>
      </c>
    </row>
    <row r="520" spans="1:2" x14ac:dyDescent="0.35">
      <c r="A520" t="s">
        <v>3132</v>
      </c>
      <c r="B520" t="s">
        <v>1546</v>
      </c>
    </row>
    <row r="521" spans="1:2" x14ac:dyDescent="0.35">
      <c r="A521" t="s">
        <v>3133</v>
      </c>
      <c r="B521" t="s">
        <v>1547</v>
      </c>
    </row>
    <row r="522" spans="1:2" x14ac:dyDescent="0.35">
      <c r="A522" t="s">
        <v>3134</v>
      </c>
      <c r="B522" t="s">
        <v>1548</v>
      </c>
    </row>
    <row r="523" spans="1:2" x14ac:dyDescent="0.35">
      <c r="A523" t="s">
        <v>3135</v>
      </c>
      <c r="B523" t="s">
        <v>1549</v>
      </c>
    </row>
    <row r="524" spans="1:2" x14ac:dyDescent="0.35">
      <c r="A524" t="s">
        <v>3136</v>
      </c>
      <c r="B524" t="s">
        <v>3137</v>
      </c>
    </row>
    <row r="525" spans="1:2" x14ac:dyDescent="0.35">
      <c r="A525" t="s">
        <v>3138</v>
      </c>
      <c r="B525" t="s">
        <v>1550</v>
      </c>
    </row>
    <row r="526" spans="1:2" x14ac:dyDescent="0.35">
      <c r="A526" t="s">
        <v>3139</v>
      </c>
      <c r="B526" t="s">
        <v>1551</v>
      </c>
    </row>
    <row r="527" spans="1:2" x14ac:dyDescent="0.35">
      <c r="A527" t="s">
        <v>3140</v>
      </c>
      <c r="B527" t="s">
        <v>1552</v>
      </c>
    </row>
    <row r="528" spans="1:2" x14ac:dyDescent="0.35">
      <c r="A528" t="s">
        <v>3141</v>
      </c>
      <c r="B528" t="s">
        <v>1553</v>
      </c>
    </row>
    <row r="529" spans="1:2" x14ac:dyDescent="0.35">
      <c r="A529" t="s">
        <v>3142</v>
      </c>
      <c r="B529" t="s">
        <v>1554</v>
      </c>
    </row>
    <row r="530" spans="1:2" x14ac:dyDescent="0.35">
      <c r="A530" t="s">
        <v>3143</v>
      </c>
      <c r="B530" t="s">
        <v>1555</v>
      </c>
    </row>
    <row r="531" spans="1:2" x14ac:dyDescent="0.35">
      <c r="A531" t="s">
        <v>3144</v>
      </c>
      <c r="B531" t="s">
        <v>1556</v>
      </c>
    </row>
    <row r="532" spans="1:2" x14ac:dyDescent="0.35">
      <c r="A532" t="s">
        <v>3145</v>
      </c>
      <c r="B532" t="s">
        <v>1557</v>
      </c>
    </row>
    <row r="533" spans="1:2" x14ac:dyDescent="0.35">
      <c r="A533" t="s">
        <v>3146</v>
      </c>
      <c r="B533" t="s">
        <v>1558</v>
      </c>
    </row>
    <row r="534" spans="1:2" x14ac:dyDescent="0.35">
      <c r="A534" t="s">
        <v>3147</v>
      </c>
      <c r="B534" t="s">
        <v>1559</v>
      </c>
    </row>
    <row r="535" spans="1:2" x14ac:dyDescent="0.35">
      <c r="A535" t="s">
        <v>3148</v>
      </c>
      <c r="B535" t="s">
        <v>1560</v>
      </c>
    </row>
    <row r="536" spans="1:2" x14ac:dyDescent="0.35">
      <c r="A536" t="s">
        <v>3149</v>
      </c>
      <c r="B536" t="s">
        <v>1561</v>
      </c>
    </row>
    <row r="537" spans="1:2" x14ac:dyDescent="0.35">
      <c r="A537" t="s">
        <v>3150</v>
      </c>
      <c r="B537" t="s">
        <v>1562</v>
      </c>
    </row>
    <row r="538" spans="1:2" x14ac:dyDescent="0.35">
      <c r="A538" t="s">
        <v>3151</v>
      </c>
      <c r="B538" t="s">
        <v>1563</v>
      </c>
    </row>
    <row r="539" spans="1:2" x14ac:dyDescent="0.35">
      <c r="A539" t="s">
        <v>3152</v>
      </c>
    </row>
    <row r="540" spans="1:2" x14ac:dyDescent="0.35">
      <c r="A540" t="s">
        <v>3153</v>
      </c>
      <c r="B540" t="s">
        <v>1564</v>
      </c>
    </row>
    <row r="541" spans="1:2" x14ac:dyDescent="0.35">
      <c r="A541" t="s">
        <v>3154</v>
      </c>
      <c r="B541" t="s">
        <v>3155</v>
      </c>
    </row>
    <row r="542" spans="1:2" x14ac:dyDescent="0.35">
      <c r="A542" t="s">
        <v>3156</v>
      </c>
      <c r="B542" t="s">
        <v>1565</v>
      </c>
    </row>
    <row r="543" spans="1:2" x14ac:dyDescent="0.35">
      <c r="A543" t="s">
        <v>3157</v>
      </c>
      <c r="B543" t="s">
        <v>1566</v>
      </c>
    </row>
    <row r="544" spans="1:2" x14ac:dyDescent="0.35">
      <c r="A544" t="s">
        <v>3158</v>
      </c>
      <c r="B544" t="s">
        <v>1567</v>
      </c>
    </row>
    <row r="545" spans="1:2" x14ac:dyDescent="0.35">
      <c r="A545" t="s">
        <v>3159</v>
      </c>
      <c r="B545" t="s">
        <v>1568</v>
      </c>
    </row>
    <row r="546" spans="1:2" x14ac:dyDescent="0.35">
      <c r="A546" t="s">
        <v>3160</v>
      </c>
      <c r="B546" t="s">
        <v>1569</v>
      </c>
    </row>
    <row r="547" spans="1:2" x14ac:dyDescent="0.35">
      <c r="A547" t="s">
        <v>3161</v>
      </c>
      <c r="B547" t="s">
        <v>1570</v>
      </c>
    </row>
    <row r="548" spans="1:2" x14ac:dyDescent="0.35">
      <c r="A548" t="s">
        <v>3162</v>
      </c>
      <c r="B548" t="s">
        <v>1571</v>
      </c>
    </row>
    <row r="549" spans="1:2" x14ac:dyDescent="0.35">
      <c r="A549" t="s">
        <v>3163</v>
      </c>
      <c r="B549" t="s">
        <v>1572</v>
      </c>
    </row>
    <row r="550" spans="1:2" x14ac:dyDescent="0.35">
      <c r="A550" t="s">
        <v>3164</v>
      </c>
      <c r="B550" t="s">
        <v>1573</v>
      </c>
    </row>
    <row r="551" spans="1:2" x14ac:dyDescent="0.35">
      <c r="A551" t="s">
        <v>3165</v>
      </c>
      <c r="B551" t="s">
        <v>1574</v>
      </c>
    </row>
    <row r="552" spans="1:2" x14ac:dyDescent="0.35">
      <c r="A552" t="s">
        <v>3166</v>
      </c>
      <c r="B552" t="s">
        <v>1575</v>
      </c>
    </row>
    <row r="553" spans="1:2" x14ac:dyDescent="0.35">
      <c r="A553" t="s">
        <v>3167</v>
      </c>
      <c r="B553" t="s">
        <v>1576</v>
      </c>
    </row>
    <row r="554" spans="1:2" x14ac:dyDescent="0.35">
      <c r="A554" t="s">
        <v>3168</v>
      </c>
      <c r="B554" t="s">
        <v>1577</v>
      </c>
    </row>
    <row r="555" spans="1:2" x14ac:dyDescent="0.35">
      <c r="A555" t="s">
        <v>3169</v>
      </c>
      <c r="B555" t="s">
        <v>1578</v>
      </c>
    </row>
    <row r="556" spans="1:2" x14ac:dyDescent="0.35">
      <c r="A556" t="s">
        <v>3170</v>
      </c>
      <c r="B556" t="s">
        <v>1579</v>
      </c>
    </row>
    <row r="557" spans="1:2" x14ac:dyDescent="0.35">
      <c r="A557" t="s">
        <v>3171</v>
      </c>
      <c r="B557" t="s">
        <v>1580</v>
      </c>
    </row>
    <row r="558" spans="1:2" x14ac:dyDescent="0.35">
      <c r="A558" t="s">
        <v>3172</v>
      </c>
      <c r="B558" t="s">
        <v>1581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55"/>
  <sheetViews>
    <sheetView topLeftCell="G7" zoomScale="85" zoomScaleNormal="85" workbookViewId="0">
      <selection activeCell="U22" sqref="U22"/>
    </sheetView>
  </sheetViews>
  <sheetFormatPr defaultRowHeight="14.5" x14ac:dyDescent="0.35"/>
  <cols>
    <col min="4" max="4" width="103.453125" bestFit="1" customWidth="1"/>
    <col min="6" max="6" width="83" bestFit="1" customWidth="1"/>
    <col min="7" max="7" width="11.54296875" bestFit="1" customWidth="1"/>
  </cols>
  <sheetData>
    <row r="1" spans="1:18" x14ac:dyDescent="0.35">
      <c r="A1" t="s">
        <v>5174</v>
      </c>
      <c r="F1" t="s">
        <v>4315</v>
      </c>
      <c r="P1" t="s">
        <v>5178</v>
      </c>
      <c r="R1" t="s">
        <v>139</v>
      </c>
    </row>
    <row r="2" spans="1:18" x14ac:dyDescent="0.35">
      <c r="A2" t="s">
        <v>418</v>
      </c>
      <c r="B2" t="s">
        <v>419</v>
      </c>
      <c r="C2" t="s">
        <v>420</v>
      </c>
      <c r="D2" t="s">
        <v>1170</v>
      </c>
      <c r="E2" t="s">
        <v>1171</v>
      </c>
      <c r="F2" t="s">
        <v>2192</v>
      </c>
      <c r="G2" t="s">
        <v>4316</v>
      </c>
      <c r="H2" t="s">
        <v>4317</v>
      </c>
      <c r="J2" t="s">
        <v>4441</v>
      </c>
      <c r="P2" t="s">
        <v>4446</v>
      </c>
      <c r="R2">
        <f>COUNTA(P:P)-1</f>
        <v>324</v>
      </c>
    </row>
    <row r="3" spans="1:18" x14ac:dyDescent="0.35">
      <c r="A3" t="s">
        <v>514</v>
      </c>
      <c r="B3" t="s">
        <v>422</v>
      </c>
      <c r="C3" t="s">
        <v>422</v>
      </c>
      <c r="D3" t="s">
        <v>4301</v>
      </c>
      <c r="E3">
        <v>4</v>
      </c>
      <c r="J3">
        <v>1</v>
      </c>
      <c r="K3">
        <f>COUNTIF(E:E,"=1")</f>
        <v>16</v>
      </c>
      <c r="P3" t="s">
        <v>4447</v>
      </c>
    </row>
    <row r="4" spans="1:18" x14ac:dyDescent="0.35">
      <c r="A4" t="s">
        <v>515</v>
      </c>
      <c r="B4" t="s">
        <v>422</v>
      </c>
      <c r="C4" t="s">
        <v>422</v>
      </c>
      <c r="D4" t="s">
        <v>4301</v>
      </c>
      <c r="E4">
        <v>4</v>
      </c>
      <c r="J4">
        <v>2</v>
      </c>
      <c r="K4">
        <f>COUNTIF(E:E,"=2")</f>
        <v>98</v>
      </c>
      <c r="P4" t="s">
        <v>4448</v>
      </c>
    </row>
    <row r="5" spans="1:18" x14ac:dyDescent="0.35">
      <c r="A5" t="s">
        <v>1695</v>
      </c>
      <c r="B5" t="s">
        <v>422</v>
      </c>
      <c r="C5" t="s">
        <v>422</v>
      </c>
      <c r="D5" t="s">
        <v>4301</v>
      </c>
      <c r="E5">
        <v>4</v>
      </c>
      <c r="J5">
        <v>3</v>
      </c>
      <c r="K5">
        <f>COUNTIF(E:E,"=3")</f>
        <v>0</v>
      </c>
      <c r="P5" t="s">
        <v>4449</v>
      </c>
    </row>
    <row r="6" spans="1:18" x14ac:dyDescent="0.35">
      <c r="A6" t="s">
        <v>1696</v>
      </c>
      <c r="B6" t="s">
        <v>422</v>
      </c>
      <c r="C6" t="s">
        <v>422</v>
      </c>
      <c r="D6" t="s">
        <v>4301</v>
      </c>
      <c r="E6">
        <v>4</v>
      </c>
      <c r="J6">
        <v>4</v>
      </c>
      <c r="K6">
        <f>COUNTIF(E:E,"=4")</f>
        <v>34</v>
      </c>
      <c r="P6" t="s">
        <v>4450</v>
      </c>
    </row>
    <row r="7" spans="1:18" x14ac:dyDescent="0.35">
      <c r="A7" t="s">
        <v>516</v>
      </c>
      <c r="B7" t="s">
        <v>422</v>
      </c>
      <c r="C7" t="s">
        <v>422</v>
      </c>
      <c r="D7" t="s">
        <v>4301</v>
      </c>
      <c r="E7">
        <v>4</v>
      </c>
      <c r="P7" t="s">
        <v>4451</v>
      </c>
    </row>
    <row r="8" spans="1:18" x14ac:dyDescent="0.35">
      <c r="A8" t="s">
        <v>3180</v>
      </c>
      <c r="B8" t="s">
        <v>4442</v>
      </c>
      <c r="C8" t="s">
        <v>4443</v>
      </c>
      <c r="D8" t="s">
        <v>1172</v>
      </c>
      <c r="E8">
        <v>2</v>
      </c>
      <c r="P8" t="s">
        <v>4452</v>
      </c>
    </row>
    <row r="9" spans="1:18" x14ac:dyDescent="0.35">
      <c r="A9" t="s">
        <v>3182</v>
      </c>
      <c r="B9" t="s">
        <v>4292</v>
      </c>
      <c r="C9" t="s">
        <v>4293</v>
      </c>
      <c r="D9" t="s">
        <v>1172</v>
      </c>
      <c r="E9">
        <v>2</v>
      </c>
      <c r="P9" t="s">
        <v>4453</v>
      </c>
    </row>
    <row r="10" spans="1:18" x14ac:dyDescent="0.35">
      <c r="A10" t="s">
        <v>3184</v>
      </c>
      <c r="B10" t="s">
        <v>4290</v>
      </c>
      <c r="C10" t="s">
        <v>4291</v>
      </c>
      <c r="D10" t="s">
        <v>1172</v>
      </c>
      <c r="E10">
        <v>2</v>
      </c>
      <c r="P10" t="s">
        <v>4454</v>
      </c>
    </row>
    <row r="11" spans="1:18" x14ac:dyDescent="0.35">
      <c r="A11" t="s">
        <v>3186</v>
      </c>
      <c r="B11" t="s">
        <v>841</v>
      </c>
      <c r="C11" t="s">
        <v>842</v>
      </c>
      <c r="D11" t="s">
        <v>1172</v>
      </c>
      <c r="E11">
        <v>2</v>
      </c>
      <c r="P11" t="s">
        <v>4455</v>
      </c>
    </row>
    <row r="12" spans="1:18" x14ac:dyDescent="0.35">
      <c r="A12" t="s">
        <v>3188</v>
      </c>
      <c r="B12" t="s">
        <v>4444</v>
      </c>
      <c r="C12" t="s">
        <v>4445</v>
      </c>
      <c r="D12" t="s">
        <v>1172</v>
      </c>
      <c r="E12">
        <v>2</v>
      </c>
      <c r="P12" t="s">
        <v>4456</v>
      </c>
    </row>
    <row r="13" spans="1:18" x14ac:dyDescent="0.35">
      <c r="A13" t="s">
        <v>3191</v>
      </c>
      <c r="B13" t="s">
        <v>431</v>
      </c>
      <c r="C13" t="s">
        <v>432</v>
      </c>
      <c r="D13" t="s">
        <v>1172</v>
      </c>
      <c r="E13">
        <v>2</v>
      </c>
      <c r="P13" t="s">
        <v>4457</v>
      </c>
    </row>
    <row r="14" spans="1:18" x14ac:dyDescent="0.35">
      <c r="A14" t="s">
        <v>3193</v>
      </c>
      <c r="B14" t="s">
        <v>429</v>
      </c>
      <c r="C14" t="s">
        <v>430</v>
      </c>
      <c r="D14" t="s">
        <v>1172</v>
      </c>
      <c r="E14">
        <v>2</v>
      </c>
      <c r="P14" t="s">
        <v>4458</v>
      </c>
    </row>
    <row r="15" spans="1:18" x14ac:dyDescent="0.35">
      <c r="A15" t="s">
        <v>3195</v>
      </c>
      <c r="B15" t="s">
        <v>448</v>
      </c>
      <c r="C15" t="s">
        <v>449</v>
      </c>
      <c r="D15" t="s">
        <v>1172</v>
      </c>
      <c r="E15">
        <v>2</v>
      </c>
      <c r="P15" t="s">
        <v>4459</v>
      </c>
    </row>
    <row r="16" spans="1:18" x14ac:dyDescent="0.35">
      <c r="A16" t="s">
        <v>3197</v>
      </c>
      <c r="B16" t="s">
        <v>450</v>
      </c>
      <c r="C16" t="s">
        <v>451</v>
      </c>
      <c r="D16" t="s">
        <v>1172</v>
      </c>
      <c r="E16">
        <v>2</v>
      </c>
      <c r="P16" t="s">
        <v>4460</v>
      </c>
    </row>
    <row r="17" spans="1:16" x14ac:dyDescent="0.35">
      <c r="A17" t="s">
        <v>3199</v>
      </c>
      <c r="B17" t="s">
        <v>452</v>
      </c>
      <c r="C17" t="s">
        <v>453</v>
      </c>
      <c r="D17" t="s">
        <v>1172</v>
      </c>
      <c r="E17">
        <v>2</v>
      </c>
      <c r="P17" t="s">
        <v>4461</v>
      </c>
    </row>
    <row r="18" spans="1:16" x14ac:dyDescent="0.35">
      <c r="A18" t="s">
        <v>3201</v>
      </c>
      <c r="B18" t="s">
        <v>454</v>
      </c>
      <c r="C18" t="s">
        <v>455</v>
      </c>
      <c r="D18" t="s">
        <v>1172</v>
      </c>
      <c r="E18">
        <v>2</v>
      </c>
      <c r="P18" t="s">
        <v>4462</v>
      </c>
    </row>
    <row r="19" spans="1:16" x14ac:dyDescent="0.35">
      <c r="A19" t="s">
        <v>3203</v>
      </c>
      <c r="B19" t="s">
        <v>456</v>
      </c>
      <c r="C19" t="s">
        <v>457</v>
      </c>
      <c r="D19" t="s">
        <v>1172</v>
      </c>
      <c r="E19">
        <v>2</v>
      </c>
      <c r="P19" t="s">
        <v>4463</v>
      </c>
    </row>
    <row r="20" spans="1:16" x14ac:dyDescent="0.35">
      <c r="A20" t="s">
        <v>3205</v>
      </c>
      <c r="B20" t="s">
        <v>458</v>
      </c>
      <c r="C20" t="s">
        <v>459</v>
      </c>
      <c r="D20" t="s">
        <v>1172</v>
      </c>
      <c r="E20">
        <v>2</v>
      </c>
      <c r="P20" t="s">
        <v>4464</v>
      </c>
    </row>
    <row r="21" spans="1:16" x14ac:dyDescent="0.35">
      <c r="A21" t="s">
        <v>3207</v>
      </c>
      <c r="B21" t="s">
        <v>460</v>
      </c>
      <c r="C21" t="s">
        <v>461</v>
      </c>
      <c r="D21" t="s">
        <v>1172</v>
      </c>
      <c r="E21">
        <v>2</v>
      </c>
      <c r="P21" t="s">
        <v>4465</v>
      </c>
    </row>
    <row r="22" spans="1:16" x14ac:dyDescent="0.35">
      <c r="A22" t="s">
        <v>3209</v>
      </c>
      <c r="B22" t="s">
        <v>462</v>
      </c>
      <c r="C22" t="s">
        <v>463</v>
      </c>
      <c r="D22" t="s">
        <v>1172</v>
      </c>
      <c r="E22">
        <v>2</v>
      </c>
      <c r="P22" t="s">
        <v>4466</v>
      </c>
    </row>
    <row r="23" spans="1:16" x14ac:dyDescent="0.35">
      <c r="A23" t="s">
        <v>3211</v>
      </c>
      <c r="B23" t="s">
        <v>464</v>
      </c>
      <c r="C23" t="s">
        <v>465</v>
      </c>
      <c r="D23" t="s">
        <v>1172</v>
      </c>
      <c r="E23">
        <v>2</v>
      </c>
      <c r="P23" t="s">
        <v>4467</v>
      </c>
    </row>
    <row r="24" spans="1:16" x14ac:dyDescent="0.35">
      <c r="A24" t="s">
        <v>3213</v>
      </c>
      <c r="B24" t="s">
        <v>466</v>
      </c>
      <c r="C24" t="s">
        <v>467</v>
      </c>
      <c r="D24" t="s">
        <v>1172</v>
      </c>
      <c r="E24">
        <v>2</v>
      </c>
      <c r="P24" t="s">
        <v>4468</v>
      </c>
    </row>
    <row r="25" spans="1:16" x14ac:dyDescent="0.35">
      <c r="A25" t="s">
        <v>3215</v>
      </c>
      <c r="B25" t="s">
        <v>468</v>
      </c>
      <c r="C25" t="s">
        <v>469</v>
      </c>
      <c r="D25" t="s">
        <v>1172</v>
      </c>
      <c r="E25">
        <v>2</v>
      </c>
      <c r="P25" t="s">
        <v>4469</v>
      </c>
    </row>
    <row r="26" spans="1:16" x14ac:dyDescent="0.35">
      <c r="A26" t="s">
        <v>3217</v>
      </c>
      <c r="B26" t="s">
        <v>470</v>
      </c>
      <c r="C26" t="s">
        <v>471</v>
      </c>
      <c r="D26" t="s">
        <v>1173</v>
      </c>
      <c r="E26">
        <v>1</v>
      </c>
      <c r="P26" t="s">
        <v>4470</v>
      </c>
    </row>
    <row r="27" spans="1:16" x14ac:dyDescent="0.35">
      <c r="A27" t="s">
        <v>3219</v>
      </c>
      <c r="B27" t="s">
        <v>472</v>
      </c>
      <c r="C27" t="s">
        <v>473</v>
      </c>
      <c r="D27" t="s">
        <v>1172</v>
      </c>
      <c r="E27">
        <v>2</v>
      </c>
      <c r="P27" t="s">
        <v>4471</v>
      </c>
    </row>
    <row r="28" spans="1:16" x14ac:dyDescent="0.35">
      <c r="A28" t="s">
        <v>3221</v>
      </c>
      <c r="B28" t="s">
        <v>474</v>
      </c>
      <c r="C28" t="s">
        <v>475</v>
      </c>
      <c r="D28" t="s">
        <v>1172</v>
      </c>
      <c r="E28">
        <v>2</v>
      </c>
      <c r="P28" t="s">
        <v>4472</v>
      </c>
    </row>
    <row r="29" spans="1:16" x14ac:dyDescent="0.35">
      <c r="A29" t="s">
        <v>3223</v>
      </c>
      <c r="B29" t="s">
        <v>476</v>
      </c>
      <c r="C29" t="s">
        <v>477</v>
      </c>
      <c r="D29" t="s">
        <v>1172</v>
      </c>
      <c r="E29">
        <v>2</v>
      </c>
      <c r="P29" t="s">
        <v>4473</v>
      </c>
    </row>
    <row r="30" spans="1:16" x14ac:dyDescent="0.35">
      <c r="A30" t="s">
        <v>3225</v>
      </c>
      <c r="B30" t="s">
        <v>478</v>
      </c>
      <c r="C30" t="s">
        <v>479</v>
      </c>
      <c r="D30" t="s">
        <v>1172</v>
      </c>
      <c r="E30">
        <v>2</v>
      </c>
      <c r="P30" t="s">
        <v>4474</v>
      </c>
    </row>
    <row r="31" spans="1:16" x14ac:dyDescent="0.35">
      <c r="A31" t="s">
        <v>3228</v>
      </c>
      <c r="B31" t="s">
        <v>780</v>
      </c>
      <c r="C31" t="s">
        <v>426</v>
      </c>
      <c r="D31" t="s">
        <v>1173</v>
      </c>
      <c r="E31">
        <v>1</v>
      </c>
      <c r="P31" t="s">
        <v>4475</v>
      </c>
    </row>
    <row r="32" spans="1:16" x14ac:dyDescent="0.35">
      <c r="A32" t="s">
        <v>3230</v>
      </c>
      <c r="B32" t="s">
        <v>623</v>
      </c>
      <c r="C32" t="s">
        <v>624</v>
      </c>
      <c r="D32" t="s">
        <v>1172</v>
      </c>
      <c r="E32">
        <v>2</v>
      </c>
      <c r="P32" t="s">
        <v>4476</v>
      </c>
    </row>
    <row r="33" spans="1:16" x14ac:dyDescent="0.35">
      <c r="A33" t="s">
        <v>3232</v>
      </c>
      <c r="B33" t="s">
        <v>462</v>
      </c>
      <c r="C33" t="s">
        <v>463</v>
      </c>
      <c r="D33" t="s">
        <v>1172</v>
      </c>
      <c r="E33">
        <v>2</v>
      </c>
      <c r="P33" t="s">
        <v>4477</v>
      </c>
    </row>
    <row r="34" spans="1:16" x14ac:dyDescent="0.35">
      <c r="A34" t="s">
        <v>3234</v>
      </c>
      <c r="B34" t="s">
        <v>464</v>
      </c>
      <c r="C34" t="s">
        <v>465</v>
      </c>
      <c r="D34" t="s">
        <v>1172</v>
      </c>
      <c r="E34">
        <v>2</v>
      </c>
      <c r="P34" t="s">
        <v>4478</v>
      </c>
    </row>
    <row r="35" spans="1:16" x14ac:dyDescent="0.35">
      <c r="A35" t="s">
        <v>2696</v>
      </c>
      <c r="B35" t="s">
        <v>468</v>
      </c>
      <c r="C35" t="s">
        <v>469</v>
      </c>
      <c r="D35" t="s">
        <v>1172</v>
      </c>
      <c r="E35">
        <v>2</v>
      </c>
      <c r="P35" t="s">
        <v>4479</v>
      </c>
    </row>
    <row r="36" spans="1:16" x14ac:dyDescent="0.35">
      <c r="A36" t="s">
        <v>3238</v>
      </c>
      <c r="B36" t="s">
        <v>488</v>
      </c>
      <c r="C36" t="s">
        <v>489</v>
      </c>
      <c r="D36" t="s">
        <v>1172</v>
      </c>
      <c r="E36">
        <v>2</v>
      </c>
      <c r="P36" t="s">
        <v>4480</v>
      </c>
    </row>
    <row r="37" spans="1:16" x14ac:dyDescent="0.35">
      <c r="A37" t="s">
        <v>3240</v>
      </c>
      <c r="B37" t="s">
        <v>490</v>
      </c>
      <c r="C37" t="s">
        <v>491</v>
      </c>
      <c r="D37" t="s">
        <v>1172</v>
      </c>
      <c r="E37">
        <v>2</v>
      </c>
      <c r="P37" t="s">
        <v>4481</v>
      </c>
    </row>
    <row r="38" spans="1:16" x14ac:dyDescent="0.35">
      <c r="A38" t="s">
        <v>3242</v>
      </c>
      <c r="B38" t="s">
        <v>492</v>
      </c>
      <c r="C38" t="s">
        <v>493</v>
      </c>
      <c r="D38" t="s">
        <v>1172</v>
      </c>
      <c r="E38">
        <v>2</v>
      </c>
      <c r="P38" t="s">
        <v>4482</v>
      </c>
    </row>
    <row r="39" spans="1:16" x14ac:dyDescent="0.35">
      <c r="A39" t="s">
        <v>3244</v>
      </c>
      <c r="B39" t="s">
        <v>492</v>
      </c>
      <c r="C39" t="s">
        <v>493</v>
      </c>
      <c r="D39" t="s">
        <v>1172</v>
      </c>
      <c r="E39">
        <v>2</v>
      </c>
      <c r="P39" t="s">
        <v>4483</v>
      </c>
    </row>
    <row r="40" spans="1:16" x14ac:dyDescent="0.35">
      <c r="A40" t="s">
        <v>3246</v>
      </c>
      <c r="B40" t="s">
        <v>494</v>
      </c>
      <c r="C40" t="s">
        <v>495</v>
      </c>
      <c r="D40" t="s">
        <v>1172</v>
      </c>
      <c r="E40">
        <v>2</v>
      </c>
      <c r="P40" t="s">
        <v>4484</v>
      </c>
    </row>
    <row r="41" spans="1:16" x14ac:dyDescent="0.35">
      <c r="A41" t="s">
        <v>3248</v>
      </c>
      <c r="B41" t="s">
        <v>494</v>
      </c>
      <c r="C41" t="s">
        <v>495</v>
      </c>
      <c r="D41" t="s">
        <v>1172</v>
      </c>
      <c r="E41">
        <v>2</v>
      </c>
      <c r="P41" t="s">
        <v>4485</v>
      </c>
    </row>
    <row r="42" spans="1:16" x14ac:dyDescent="0.35">
      <c r="A42" t="s">
        <v>3250</v>
      </c>
      <c r="B42" t="s">
        <v>496</v>
      </c>
      <c r="C42" t="s">
        <v>471</v>
      </c>
      <c r="D42" t="s">
        <v>1173</v>
      </c>
      <c r="E42">
        <v>1</v>
      </c>
      <c r="P42" t="s">
        <v>4486</v>
      </c>
    </row>
    <row r="43" spans="1:16" x14ac:dyDescent="0.35">
      <c r="A43" t="s">
        <v>3252</v>
      </c>
      <c r="B43" t="s">
        <v>498</v>
      </c>
      <c r="C43" t="s">
        <v>499</v>
      </c>
      <c r="D43" t="s">
        <v>1172</v>
      </c>
      <c r="E43">
        <v>2</v>
      </c>
      <c r="P43" t="s">
        <v>4487</v>
      </c>
    </row>
    <row r="44" spans="1:16" x14ac:dyDescent="0.35">
      <c r="A44" t="s">
        <v>3254</v>
      </c>
      <c r="B44" t="s">
        <v>500</v>
      </c>
      <c r="C44" t="s">
        <v>501</v>
      </c>
      <c r="D44" t="s">
        <v>1172</v>
      </c>
      <c r="E44">
        <v>2</v>
      </c>
      <c r="P44" t="s">
        <v>4488</v>
      </c>
    </row>
    <row r="45" spans="1:16" x14ac:dyDescent="0.35">
      <c r="A45" t="s">
        <v>3256</v>
      </c>
      <c r="B45" t="s">
        <v>486</v>
      </c>
      <c r="C45" t="s">
        <v>487</v>
      </c>
      <c r="D45" t="s">
        <v>1172</v>
      </c>
      <c r="E45">
        <v>2</v>
      </c>
      <c r="P45" t="s">
        <v>4489</v>
      </c>
    </row>
    <row r="46" spans="1:16" x14ac:dyDescent="0.35">
      <c r="A46" t="s">
        <v>3258</v>
      </c>
      <c r="B46" t="s">
        <v>502</v>
      </c>
      <c r="C46" t="s">
        <v>501</v>
      </c>
      <c r="D46" t="s">
        <v>1172</v>
      </c>
      <c r="E46">
        <v>2</v>
      </c>
      <c r="P46" t="s">
        <v>4490</v>
      </c>
    </row>
    <row r="47" spans="1:16" x14ac:dyDescent="0.35">
      <c r="A47" t="s">
        <v>3260</v>
      </c>
      <c r="B47" t="s">
        <v>503</v>
      </c>
      <c r="C47" t="s">
        <v>426</v>
      </c>
      <c r="D47" t="s">
        <v>1173</v>
      </c>
      <c r="E47">
        <v>1</v>
      </c>
      <c r="P47" t="s">
        <v>4491</v>
      </c>
    </row>
    <row r="48" spans="1:16" x14ac:dyDescent="0.35">
      <c r="A48" t="s">
        <v>3262</v>
      </c>
      <c r="B48" t="s">
        <v>504</v>
      </c>
      <c r="C48" t="s">
        <v>505</v>
      </c>
      <c r="D48" t="s">
        <v>1172</v>
      </c>
      <c r="E48">
        <v>2</v>
      </c>
      <c r="P48" t="s">
        <v>4492</v>
      </c>
    </row>
    <row r="49" spans="1:16" x14ac:dyDescent="0.35">
      <c r="A49" t="s">
        <v>3264</v>
      </c>
      <c r="B49" t="s">
        <v>506</v>
      </c>
      <c r="C49" t="s">
        <v>471</v>
      </c>
      <c r="D49" t="s">
        <v>1173</v>
      </c>
      <c r="E49">
        <v>1</v>
      </c>
      <c r="P49" t="s">
        <v>4493</v>
      </c>
    </row>
    <row r="50" spans="1:16" x14ac:dyDescent="0.35">
      <c r="A50" t="s">
        <v>3266</v>
      </c>
      <c r="B50" t="s">
        <v>507</v>
      </c>
      <c r="C50" t="s">
        <v>508</v>
      </c>
      <c r="D50" t="s">
        <v>1172</v>
      </c>
      <c r="E50">
        <v>2</v>
      </c>
      <c r="P50" t="s">
        <v>4494</v>
      </c>
    </row>
    <row r="51" spans="1:16" x14ac:dyDescent="0.35">
      <c r="A51" t="s">
        <v>3268</v>
      </c>
      <c r="B51" t="s">
        <v>507</v>
      </c>
      <c r="C51" t="s">
        <v>508</v>
      </c>
      <c r="D51" t="s">
        <v>1172</v>
      </c>
      <c r="E51">
        <v>2</v>
      </c>
      <c r="P51" t="s">
        <v>4495</v>
      </c>
    </row>
    <row r="52" spans="1:16" x14ac:dyDescent="0.35">
      <c r="A52" t="s">
        <v>3270</v>
      </c>
      <c r="B52" t="s">
        <v>466</v>
      </c>
      <c r="C52" t="s">
        <v>467</v>
      </c>
      <c r="D52" t="s">
        <v>1172</v>
      </c>
      <c r="E52">
        <v>2</v>
      </c>
      <c r="P52" t="s">
        <v>4496</v>
      </c>
    </row>
    <row r="53" spans="1:16" x14ac:dyDescent="0.35">
      <c r="A53" t="s">
        <v>3272</v>
      </c>
      <c r="B53" t="s">
        <v>482</v>
      </c>
      <c r="C53" t="s">
        <v>483</v>
      </c>
      <c r="D53" t="s">
        <v>1172</v>
      </c>
      <c r="E53">
        <v>2</v>
      </c>
      <c r="P53" t="s">
        <v>4497</v>
      </c>
    </row>
    <row r="54" spans="1:16" x14ac:dyDescent="0.35">
      <c r="A54" t="s">
        <v>3274</v>
      </c>
      <c r="B54" t="s">
        <v>511</v>
      </c>
      <c r="C54" t="s">
        <v>426</v>
      </c>
      <c r="D54" t="s">
        <v>1173</v>
      </c>
      <c r="E54">
        <v>1</v>
      </c>
      <c r="P54" t="s">
        <v>4498</v>
      </c>
    </row>
    <row r="55" spans="1:16" x14ac:dyDescent="0.35">
      <c r="A55" t="s">
        <v>3276</v>
      </c>
      <c r="B55" t="s">
        <v>4270</v>
      </c>
      <c r="C55" t="s">
        <v>4271</v>
      </c>
      <c r="D55" t="s">
        <v>1172</v>
      </c>
      <c r="E55">
        <v>2</v>
      </c>
      <c r="P55" t="s">
        <v>4499</v>
      </c>
    </row>
    <row r="56" spans="1:16" x14ac:dyDescent="0.35">
      <c r="A56" t="s">
        <v>3278</v>
      </c>
      <c r="B56" t="s">
        <v>4272</v>
      </c>
      <c r="C56" t="s">
        <v>471</v>
      </c>
      <c r="D56" t="s">
        <v>1173</v>
      </c>
      <c r="E56">
        <v>1</v>
      </c>
      <c r="P56" t="s">
        <v>4500</v>
      </c>
    </row>
    <row r="57" spans="1:16" x14ac:dyDescent="0.35">
      <c r="A57" t="s">
        <v>3280</v>
      </c>
      <c r="B57" t="s">
        <v>4273</v>
      </c>
      <c r="C57" t="s">
        <v>4274</v>
      </c>
      <c r="D57" t="s">
        <v>1172</v>
      </c>
      <c r="E57">
        <v>2</v>
      </c>
      <c r="P57" t="s">
        <v>4501</v>
      </c>
    </row>
    <row r="58" spans="1:16" x14ac:dyDescent="0.35">
      <c r="A58" t="s">
        <v>3283</v>
      </c>
      <c r="B58" t="s">
        <v>4311</v>
      </c>
      <c r="C58" t="s">
        <v>4313</v>
      </c>
      <c r="D58" t="s">
        <v>4312</v>
      </c>
      <c r="E58">
        <v>4</v>
      </c>
      <c r="P58" t="s">
        <v>4502</v>
      </c>
    </row>
    <row r="59" spans="1:16" x14ac:dyDescent="0.35">
      <c r="A59" t="s">
        <v>3285</v>
      </c>
      <c r="B59" t="s">
        <v>4311</v>
      </c>
      <c r="C59" t="s">
        <v>4313</v>
      </c>
      <c r="D59" t="s">
        <v>4312</v>
      </c>
      <c r="E59">
        <v>4</v>
      </c>
      <c r="P59" t="s">
        <v>4503</v>
      </c>
    </row>
    <row r="60" spans="1:16" x14ac:dyDescent="0.35">
      <c r="A60" t="s">
        <v>3287</v>
      </c>
      <c r="B60" t="s">
        <v>4311</v>
      </c>
      <c r="C60" t="s">
        <v>4313</v>
      </c>
      <c r="D60" t="s">
        <v>4312</v>
      </c>
      <c r="E60">
        <v>4</v>
      </c>
      <c r="P60" t="s">
        <v>4504</v>
      </c>
    </row>
    <row r="61" spans="1:16" x14ac:dyDescent="0.35">
      <c r="A61" t="s">
        <v>3289</v>
      </c>
      <c r="B61" t="s">
        <v>4311</v>
      </c>
      <c r="C61" t="s">
        <v>4313</v>
      </c>
      <c r="D61" t="s">
        <v>4312</v>
      </c>
      <c r="E61">
        <v>4</v>
      </c>
      <c r="P61" t="s">
        <v>4505</v>
      </c>
    </row>
    <row r="62" spans="1:16" x14ac:dyDescent="0.35">
      <c r="A62" t="s">
        <v>3291</v>
      </c>
      <c r="B62" t="s">
        <v>4311</v>
      </c>
      <c r="C62" t="s">
        <v>4313</v>
      </c>
      <c r="D62" t="s">
        <v>4312</v>
      </c>
      <c r="E62">
        <v>4</v>
      </c>
      <c r="P62" t="s">
        <v>4506</v>
      </c>
    </row>
    <row r="63" spans="1:16" x14ac:dyDescent="0.35">
      <c r="A63" t="s">
        <v>3293</v>
      </c>
      <c r="B63" t="s">
        <v>512</v>
      </c>
      <c r="C63" t="s">
        <v>513</v>
      </c>
      <c r="D63" t="s">
        <v>1172</v>
      </c>
      <c r="E63">
        <v>4</v>
      </c>
      <c r="P63" t="s">
        <v>4507</v>
      </c>
    </row>
    <row r="64" spans="1:16" x14ac:dyDescent="0.35">
      <c r="A64" t="s">
        <v>3295</v>
      </c>
      <c r="B64" t="s">
        <v>4275</v>
      </c>
      <c r="C64" t="s">
        <v>4297</v>
      </c>
      <c r="D64" t="s">
        <v>1172</v>
      </c>
      <c r="E64">
        <v>2</v>
      </c>
      <c r="P64" t="s">
        <v>4508</v>
      </c>
    </row>
    <row r="65" spans="1:16" x14ac:dyDescent="0.35">
      <c r="A65" t="s">
        <v>3297</v>
      </c>
      <c r="B65" t="s">
        <v>5128</v>
      </c>
      <c r="C65" t="s">
        <v>5129</v>
      </c>
      <c r="D65" t="s">
        <v>1172</v>
      </c>
      <c r="E65">
        <v>2</v>
      </c>
      <c r="P65" t="s">
        <v>4509</v>
      </c>
    </row>
    <row r="66" spans="1:16" x14ac:dyDescent="0.35">
      <c r="A66" t="s">
        <v>3300</v>
      </c>
      <c r="B66" t="s">
        <v>425</v>
      </c>
      <c r="C66" t="s">
        <v>426</v>
      </c>
      <c r="D66" t="s">
        <v>1173</v>
      </c>
      <c r="E66">
        <v>1</v>
      </c>
      <c r="P66" t="s">
        <v>4510</v>
      </c>
    </row>
    <row r="67" spans="1:16" x14ac:dyDescent="0.35">
      <c r="A67" t="s">
        <v>3302</v>
      </c>
      <c r="B67" t="s">
        <v>427</v>
      </c>
      <c r="C67" t="s">
        <v>428</v>
      </c>
      <c r="D67" t="s">
        <v>1172</v>
      </c>
      <c r="E67">
        <v>2</v>
      </c>
      <c r="P67" t="s">
        <v>4511</v>
      </c>
    </row>
    <row r="68" spans="1:16" x14ac:dyDescent="0.35">
      <c r="A68" t="s">
        <v>3304</v>
      </c>
      <c r="B68" t="s">
        <v>429</v>
      </c>
      <c r="C68" t="s">
        <v>430</v>
      </c>
      <c r="D68" t="s">
        <v>1172</v>
      </c>
      <c r="E68">
        <v>2</v>
      </c>
      <c r="P68" t="s">
        <v>4512</v>
      </c>
    </row>
    <row r="69" spans="1:16" x14ac:dyDescent="0.35">
      <c r="A69" t="s">
        <v>3306</v>
      </c>
      <c r="B69" t="s">
        <v>431</v>
      </c>
      <c r="C69" t="s">
        <v>432</v>
      </c>
      <c r="D69" t="s">
        <v>1172</v>
      </c>
      <c r="E69">
        <v>2</v>
      </c>
      <c r="P69" t="s">
        <v>4513</v>
      </c>
    </row>
    <row r="70" spans="1:16" x14ac:dyDescent="0.35">
      <c r="A70" t="s">
        <v>3308</v>
      </c>
      <c r="B70" t="s">
        <v>433</v>
      </c>
      <c r="C70" t="s">
        <v>434</v>
      </c>
      <c r="D70" t="s">
        <v>1172</v>
      </c>
      <c r="E70">
        <v>2</v>
      </c>
      <c r="P70" t="s">
        <v>4514</v>
      </c>
    </row>
    <row r="71" spans="1:16" x14ac:dyDescent="0.35">
      <c r="A71" t="s">
        <v>3310</v>
      </c>
      <c r="B71" t="s">
        <v>435</v>
      </c>
      <c r="C71" t="s">
        <v>436</v>
      </c>
      <c r="D71" t="s">
        <v>1172</v>
      </c>
      <c r="E71">
        <v>2</v>
      </c>
      <c r="P71" t="s">
        <v>4515</v>
      </c>
    </row>
    <row r="72" spans="1:16" x14ac:dyDescent="0.35">
      <c r="A72" t="s">
        <v>3312</v>
      </c>
      <c r="B72" t="s">
        <v>437</v>
      </c>
      <c r="C72" t="s">
        <v>438</v>
      </c>
      <c r="D72" t="s">
        <v>1172</v>
      </c>
      <c r="E72">
        <v>2</v>
      </c>
      <c r="P72" t="s">
        <v>4516</v>
      </c>
    </row>
    <row r="73" spans="1:16" x14ac:dyDescent="0.35">
      <c r="A73" t="s">
        <v>3314</v>
      </c>
      <c r="B73" t="s">
        <v>439</v>
      </c>
      <c r="C73" t="s">
        <v>440</v>
      </c>
      <c r="D73" t="s">
        <v>1172</v>
      </c>
      <c r="E73">
        <v>2</v>
      </c>
      <c r="P73" t="s">
        <v>4517</v>
      </c>
    </row>
    <row r="74" spans="1:16" x14ac:dyDescent="0.35">
      <c r="A74" t="s">
        <v>3316</v>
      </c>
      <c r="B74" t="s">
        <v>426</v>
      </c>
      <c r="C74" t="s">
        <v>426</v>
      </c>
      <c r="D74" t="s">
        <v>1173</v>
      </c>
      <c r="E74">
        <v>1</v>
      </c>
      <c r="P74" t="s">
        <v>4518</v>
      </c>
    </row>
    <row r="75" spans="1:16" x14ac:dyDescent="0.35">
      <c r="A75" t="s">
        <v>3318</v>
      </c>
      <c r="B75" t="s">
        <v>442</v>
      </c>
      <c r="C75" t="s">
        <v>443</v>
      </c>
      <c r="D75" t="s">
        <v>1172</v>
      </c>
      <c r="E75">
        <v>2</v>
      </c>
      <c r="P75" t="s">
        <v>4519</v>
      </c>
    </row>
    <row r="76" spans="1:16" x14ac:dyDescent="0.35">
      <c r="A76" t="s">
        <v>3320</v>
      </c>
      <c r="B76" t="s">
        <v>444</v>
      </c>
      <c r="C76" t="s">
        <v>445</v>
      </c>
      <c r="D76" t="s">
        <v>1172</v>
      </c>
      <c r="E76">
        <v>2</v>
      </c>
      <c r="P76" t="s">
        <v>4520</v>
      </c>
    </row>
    <row r="77" spans="1:16" x14ac:dyDescent="0.35">
      <c r="A77" t="s">
        <v>3322</v>
      </c>
      <c r="B77" t="s">
        <v>446</v>
      </c>
      <c r="C77" t="s">
        <v>447</v>
      </c>
      <c r="D77" t="s">
        <v>1172</v>
      </c>
      <c r="E77">
        <v>2</v>
      </c>
      <c r="P77" t="s">
        <v>4521</v>
      </c>
    </row>
    <row r="78" spans="1:16" x14ac:dyDescent="0.35">
      <c r="A78" t="s">
        <v>3325</v>
      </c>
      <c r="B78" t="s">
        <v>4304</v>
      </c>
      <c r="C78" t="s">
        <v>4305</v>
      </c>
      <c r="D78" t="s">
        <v>4306</v>
      </c>
      <c r="E78">
        <v>4</v>
      </c>
      <c r="P78" t="s">
        <v>4522</v>
      </c>
    </row>
    <row r="79" spans="1:16" x14ac:dyDescent="0.35">
      <c r="A79" t="s">
        <v>3327</v>
      </c>
      <c r="B79" t="s">
        <v>4304</v>
      </c>
      <c r="C79" t="s">
        <v>4305</v>
      </c>
      <c r="D79" t="s">
        <v>4306</v>
      </c>
      <c r="E79">
        <v>4</v>
      </c>
      <c r="P79" t="s">
        <v>4523</v>
      </c>
    </row>
    <row r="80" spans="1:16" x14ac:dyDescent="0.35">
      <c r="A80" t="s">
        <v>3329</v>
      </c>
      <c r="B80" t="s">
        <v>4304</v>
      </c>
      <c r="C80" t="s">
        <v>4305</v>
      </c>
      <c r="D80" t="s">
        <v>4306</v>
      </c>
      <c r="E80">
        <v>4</v>
      </c>
      <c r="P80" t="s">
        <v>4524</v>
      </c>
    </row>
    <row r="81" spans="1:16" x14ac:dyDescent="0.35">
      <c r="A81" t="s">
        <v>3331</v>
      </c>
      <c r="B81" t="s">
        <v>482</v>
      </c>
      <c r="C81" t="s">
        <v>483</v>
      </c>
      <c r="D81" t="s">
        <v>1172</v>
      </c>
      <c r="E81">
        <v>2</v>
      </c>
      <c r="P81" t="s">
        <v>4525</v>
      </c>
    </row>
    <row r="82" spans="1:16" x14ac:dyDescent="0.35">
      <c r="A82" t="s">
        <v>3332</v>
      </c>
      <c r="B82" t="s">
        <v>5130</v>
      </c>
      <c r="C82" t="s">
        <v>5130</v>
      </c>
      <c r="D82" t="s">
        <v>1173</v>
      </c>
      <c r="E82">
        <v>1</v>
      </c>
      <c r="P82" t="s">
        <v>4526</v>
      </c>
    </row>
    <row r="83" spans="1:16" x14ac:dyDescent="0.35">
      <c r="A83" t="s">
        <v>3334</v>
      </c>
      <c r="B83" t="s">
        <v>4289</v>
      </c>
      <c r="C83" t="s">
        <v>426</v>
      </c>
      <c r="D83" t="s">
        <v>1173</v>
      </c>
      <c r="E83">
        <v>1</v>
      </c>
      <c r="P83" t="s">
        <v>4527</v>
      </c>
    </row>
    <row r="84" spans="1:16" x14ac:dyDescent="0.35">
      <c r="A84" t="s">
        <v>3336</v>
      </c>
      <c r="B84" t="s">
        <v>4289</v>
      </c>
      <c r="C84" t="s">
        <v>426</v>
      </c>
      <c r="D84" t="s">
        <v>1173</v>
      </c>
      <c r="E84">
        <v>1</v>
      </c>
      <c r="P84" t="s">
        <v>4528</v>
      </c>
    </row>
    <row r="85" spans="1:16" x14ac:dyDescent="0.35">
      <c r="A85" t="s">
        <v>3338</v>
      </c>
      <c r="B85" t="s">
        <v>774</v>
      </c>
      <c r="C85" t="s">
        <v>775</v>
      </c>
      <c r="D85" t="s">
        <v>1172</v>
      </c>
      <c r="E85">
        <v>2</v>
      </c>
      <c r="P85" t="s">
        <v>4529</v>
      </c>
    </row>
    <row r="86" spans="1:16" x14ac:dyDescent="0.35">
      <c r="A86" t="s">
        <v>3340</v>
      </c>
      <c r="B86" t="s">
        <v>774</v>
      </c>
      <c r="C86" t="s">
        <v>775</v>
      </c>
      <c r="D86" t="s">
        <v>1172</v>
      </c>
      <c r="E86">
        <v>2</v>
      </c>
      <c r="P86" t="s">
        <v>4530</v>
      </c>
    </row>
    <row r="87" spans="1:16" x14ac:dyDescent="0.35">
      <c r="A87" t="s">
        <v>3343</v>
      </c>
      <c r="B87" t="s">
        <v>422</v>
      </c>
      <c r="C87" t="s">
        <v>422</v>
      </c>
      <c r="D87" t="s">
        <v>1173</v>
      </c>
      <c r="E87">
        <v>1</v>
      </c>
      <c r="P87" t="s">
        <v>4531</v>
      </c>
    </row>
    <row r="88" spans="1:16" x14ac:dyDescent="0.35">
      <c r="A88" t="s">
        <v>3345</v>
      </c>
      <c r="B88" t="s">
        <v>422</v>
      </c>
      <c r="C88" t="s">
        <v>422</v>
      </c>
      <c r="D88" t="s">
        <v>1173</v>
      </c>
      <c r="E88">
        <v>1</v>
      </c>
      <c r="P88" t="s">
        <v>4532</v>
      </c>
    </row>
    <row r="89" spans="1:16" x14ac:dyDescent="0.35">
      <c r="A89" t="s">
        <v>3348</v>
      </c>
      <c r="B89" t="s">
        <v>4278</v>
      </c>
      <c r="C89" t="s">
        <v>4279</v>
      </c>
      <c r="D89" t="s">
        <v>1172</v>
      </c>
      <c r="E89">
        <v>2</v>
      </c>
      <c r="P89" t="s">
        <v>4533</v>
      </c>
    </row>
    <row r="90" spans="1:16" x14ac:dyDescent="0.35">
      <c r="A90" t="s">
        <v>3350</v>
      </c>
      <c r="B90" t="s">
        <v>4280</v>
      </c>
      <c r="C90" t="s">
        <v>426</v>
      </c>
      <c r="D90" t="s">
        <v>1173</v>
      </c>
      <c r="E90">
        <v>1</v>
      </c>
      <c r="P90" t="s">
        <v>4534</v>
      </c>
    </row>
    <row r="91" spans="1:16" x14ac:dyDescent="0.35">
      <c r="A91" t="s">
        <v>3353</v>
      </c>
      <c r="B91" t="s">
        <v>484</v>
      </c>
      <c r="C91" t="s">
        <v>485</v>
      </c>
      <c r="D91" t="s">
        <v>1172</v>
      </c>
      <c r="E91">
        <v>2</v>
      </c>
      <c r="P91" t="s">
        <v>4535</v>
      </c>
    </row>
    <row r="92" spans="1:16" x14ac:dyDescent="0.35">
      <c r="A92" t="s">
        <v>3355</v>
      </c>
      <c r="B92" t="s">
        <v>486</v>
      </c>
      <c r="C92" t="s">
        <v>487</v>
      </c>
      <c r="D92" t="s">
        <v>1172</v>
      </c>
      <c r="E92">
        <v>2</v>
      </c>
      <c r="P92" t="s">
        <v>4536</v>
      </c>
    </row>
    <row r="93" spans="1:16" x14ac:dyDescent="0.35">
      <c r="A93" t="s">
        <v>3358</v>
      </c>
      <c r="B93" t="s">
        <v>437</v>
      </c>
      <c r="C93" t="s">
        <v>438</v>
      </c>
      <c r="D93" t="s">
        <v>1172</v>
      </c>
      <c r="E93">
        <v>2</v>
      </c>
      <c r="P93" t="s">
        <v>4537</v>
      </c>
    </row>
    <row r="94" spans="1:16" x14ac:dyDescent="0.35">
      <c r="A94" t="s">
        <v>3360</v>
      </c>
      <c r="B94" t="s">
        <v>439</v>
      </c>
      <c r="C94" t="s">
        <v>440</v>
      </c>
      <c r="D94" t="s">
        <v>1172</v>
      </c>
      <c r="E94">
        <v>2</v>
      </c>
      <c r="P94" t="s">
        <v>4538</v>
      </c>
    </row>
    <row r="95" spans="1:16" x14ac:dyDescent="0.35">
      <c r="A95" t="s">
        <v>3363</v>
      </c>
      <c r="B95" t="s">
        <v>5131</v>
      </c>
      <c r="C95" t="s">
        <v>5132</v>
      </c>
      <c r="D95" t="s">
        <v>1172</v>
      </c>
      <c r="E95">
        <v>2</v>
      </c>
      <c r="P95" t="s">
        <v>4539</v>
      </c>
    </row>
    <row r="96" spans="1:16" x14ac:dyDescent="0.35">
      <c r="A96" t="s">
        <v>3365</v>
      </c>
      <c r="B96" t="s">
        <v>802</v>
      </c>
      <c r="C96" t="s">
        <v>803</v>
      </c>
      <c r="D96" t="s">
        <v>1172</v>
      </c>
      <c r="E96">
        <v>2</v>
      </c>
      <c r="P96" t="s">
        <v>4540</v>
      </c>
    </row>
    <row r="97" spans="1:16" x14ac:dyDescent="0.35">
      <c r="A97" t="s">
        <v>3367</v>
      </c>
      <c r="B97" t="s">
        <v>5131</v>
      </c>
      <c r="C97" t="s">
        <v>5132</v>
      </c>
      <c r="D97" t="s">
        <v>1172</v>
      </c>
      <c r="E97">
        <v>2</v>
      </c>
      <c r="P97" t="s">
        <v>4541</v>
      </c>
    </row>
    <row r="98" spans="1:16" x14ac:dyDescent="0.35">
      <c r="A98" t="s">
        <v>3369</v>
      </c>
      <c r="B98" t="s">
        <v>802</v>
      </c>
      <c r="C98" t="s">
        <v>803</v>
      </c>
      <c r="D98" t="s">
        <v>1172</v>
      </c>
      <c r="E98">
        <v>2</v>
      </c>
      <c r="P98" t="s">
        <v>4542</v>
      </c>
    </row>
    <row r="99" spans="1:16" x14ac:dyDescent="0.35">
      <c r="A99" t="s">
        <v>3371</v>
      </c>
      <c r="B99" t="s">
        <v>509</v>
      </c>
      <c r="C99" t="s">
        <v>510</v>
      </c>
      <c r="D99" t="s">
        <v>1172</v>
      </c>
      <c r="E99">
        <v>2</v>
      </c>
      <c r="P99" t="s">
        <v>4543</v>
      </c>
    </row>
    <row r="100" spans="1:16" x14ac:dyDescent="0.35">
      <c r="A100" t="s">
        <v>3373</v>
      </c>
      <c r="B100" t="s">
        <v>488</v>
      </c>
      <c r="C100" t="s">
        <v>489</v>
      </c>
      <c r="D100" t="s">
        <v>1172</v>
      </c>
      <c r="E100">
        <v>2</v>
      </c>
      <c r="P100" t="s">
        <v>4544</v>
      </c>
    </row>
    <row r="101" spans="1:16" x14ac:dyDescent="0.35">
      <c r="A101" t="s">
        <v>3375</v>
      </c>
      <c r="B101" t="s">
        <v>492</v>
      </c>
      <c r="C101" t="s">
        <v>493</v>
      </c>
      <c r="D101" t="s">
        <v>1172</v>
      </c>
      <c r="E101">
        <v>2</v>
      </c>
      <c r="P101" t="s">
        <v>4545</v>
      </c>
    </row>
    <row r="102" spans="1:16" x14ac:dyDescent="0.35">
      <c r="A102" t="s">
        <v>3377</v>
      </c>
      <c r="B102" t="s">
        <v>492</v>
      </c>
      <c r="C102" t="s">
        <v>493</v>
      </c>
      <c r="D102" t="s">
        <v>1172</v>
      </c>
      <c r="E102">
        <v>2</v>
      </c>
      <c r="P102" t="s">
        <v>4546</v>
      </c>
    </row>
    <row r="103" spans="1:16" x14ac:dyDescent="0.35">
      <c r="A103" t="s">
        <v>3380</v>
      </c>
      <c r="B103" t="s">
        <v>5134</v>
      </c>
      <c r="C103" t="s">
        <v>5135</v>
      </c>
      <c r="D103" t="s">
        <v>5136</v>
      </c>
      <c r="E103">
        <v>4</v>
      </c>
      <c r="P103" t="s">
        <v>4547</v>
      </c>
    </row>
    <row r="104" spans="1:16" x14ac:dyDescent="0.35">
      <c r="A104" t="s">
        <v>3382</v>
      </c>
      <c r="B104" t="s">
        <v>5134</v>
      </c>
      <c r="C104" t="s">
        <v>5135</v>
      </c>
      <c r="D104" t="s">
        <v>5136</v>
      </c>
      <c r="E104">
        <v>4</v>
      </c>
      <c r="P104" t="s">
        <v>4548</v>
      </c>
    </row>
    <row r="105" spans="1:16" x14ac:dyDescent="0.35">
      <c r="A105" t="s">
        <v>3384</v>
      </c>
      <c r="B105" t="s">
        <v>4356</v>
      </c>
      <c r="C105" t="s">
        <v>4357</v>
      </c>
      <c r="D105" t="s">
        <v>4342</v>
      </c>
      <c r="E105">
        <v>4</v>
      </c>
      <c r="F105" t="s">
        <v>4340</v>
      </c>
      <c r="G105" t="s">
        <v>4341</v>
      </c>
      <c r="H105">
        <v>2004</v>
      </c>
      <c r="P105" t="s">
        <v>4549</v>
      </c>
    </row>
    <row r="106" spans="1:16" x14ac:dyDescent="0.35">
      <c r="A106" t="s">
        <v>3386</v>
      </c>
      <c r="B106" t="s">
        <v>2324</v>
      </c>
      <c r="C106" t="s">
        <v>2324</v>
      </c>
      <c r="D106" t="s">
        <v>4402</v>
      </c>
      <c r="E106">
        <v>2</v>
      </c>
      <c r="P106" t="s">
        <v>4550</v>
      </c>
    </row>
    <row r="107" spans="1:16" x14ac:dyDescent="0.35">
      <c r="A107" t="s">
        <v>3388</v>
      </c>
      <c r="B107" t="s">
        <v>2324</v>
      </c>
      <c r="C107" t="s">
        <v>2324</v>
      </c>
      <c r="D107" t="s">
        <v>4384</v>
      </c>
      <c r="E107">
        <v>2</v>
      </c>
      <c r="P107" t="s">
        <v>4551</v>
      </c>
    </row>
    <row r="108" spans="1:16" x14ac:dyDescent="0.35">
      <c r="A108" t="s">
        <v>3390</v>
      </c>
      <c r="B108" t="s">
        <v>4318</v>
      </c>
      <c r="C108" t="s">
        <v>4320</v>
      </c>
      <c r="D108" t="s">
        <v>5133</v>
      </c>
      <c r="E108">
        <v>4</v>
      </c>
      <c r="F108" t="s">
        <v>2220</v>
      </c>
      <c r="G108" t="s">
        <v>4319</v>
      </c>
      <c r="H108">
        <v>2007</v>
      </c>
      <c r="P108" t="s">
        <v>4552</v>
      </c>
    </row>
    <row r="109" spans="1:16" x14ac:dyDescent="0.35">
      <c r="A109" t="s">
        <v>3392</v>
      </c>
      <c r="B109" t="s">
        <v>4318</v>
      </c>
      <c r="C109" t="s">
        <v>4320</v>
      </c>
      <c r="D109" t="s">
        <v>5133</v>
      </c>
      <c r="E109">
        <v>4</v>
      </c>
      <c r="F109" t="s">
        <v>2220</v>
      </c>
      <c r="G109" t="s">
        <v>4319</v>
      </c>
      <c r="H109">
        <v>2007</v>
      </c>
      <c r="P109" t="s">
        <v>4553</v>
      </c>
    </row>
    <row r="110" spans="1:16" x14ac:dyDescent="0.35">
      <c r="A110" t="s">
        <v>3394</v>
      </c>
      <c r="B110" t="s">
        <v>2324</v>
      </c>
      <c r="C110" t="s">
        <v>2324</v>
      </c>
      <c r="D110" t="s">
        <v>4384</v>
      </c>
      <c r="E110">
        <v>2</v>
      </c>
      <c r="P110" t="s">
        <v>4554</v>
      </c>
    </row>
    <row r="111" spans="1:16" x14ac:dyDescent="0.35">
      <c r="A111" t="s">
        <v>3396</v>
      </c>
      <c r="B111" t="s">
        <v>2324</v>
      </c>
      <c r="C111" t="s">
        <v>2324</v>
      </c>
      <c r="D111" t="s">
        <v>4384</v>
      </c>
      <c r="E111">
        <v>2</v>
      </c>
      <c r="P111" t="s">
        <v>4555</v>
      </c>
    </row>
    <row r="112" spans="1:16" x14ac:dyDescent="0.35">
      <c r="A112" t="s">
        <v>3398</v>
      </c>
      <c r="B112" t="s">
        <v>4355</v>
      </c>
      <c r="C112" t="s">
        <v>4355</v>
      </c>
      <c r="D112" t="s">
        <v>4339</v>
      </c>
      <c r="E112">
        <v>2</v>
      </c>
      <c r="F112" t="s">
        <v>4340</v>
      </c>
      <c r="G112" t="s">
        <v>4341</v>
      </c>
      <c r="H112">
        <v>2004</v>
      </c>
      <c r="P112" t="s">
        <v>4556</v>
      </c>
    </row>
    <row r="113" spans="1:16" x14ac:dyDescent="0.35">
      <c r="A113" t="s">
        <v>3400</v>
      </c>
      <c r="B113" t="s">
        <v>4355</v>
      </c>
      <c r="C113" t="s">
        <v>4355</v>
      </c>
      <c r="D113" t="s">
        <v>4339</v>
      </c>
      <c r="E113">
        <v>2</v>
      </c>
      <c r="F113" t="s">
        <v>4340</v>
      </c>
      <c r="G113" t="s">
        <v>4341</v>
      </c>
      <c r="H113">
        <v>2004</v>
      </c>
      <c r="P113" t="s">
        <v>4557</v>
      </c>
    </row>
    <row r="114" spans="1:16" x14ac:dyDescent="0.35">
      <c r="A114" t="s">
        <v>3402</v>
      </c>
      <c r="B114" t="s">
        <v>4353</v>
      </c>
      <c r="C114" t="s">
        <v>4354</v>
      </c>
      <c r="D114" t="s">
        <v>4329</v>
      </c>
      <c r="E114">
        <v>4</v>
      </c>
      <c r="F114" t="s">
        <v>2216</v>
      </c>
      <c r="G114" t="s">
        <v>4333</v>
      </c>
      <c r="H114">
        <v>2004</v>
      </c>
      <c r="P114" t="s">
        <v>4558</v>
      </c>
    </row>
    <row r="115" spans="1:16" x14ac:dyDescent="0.35">
      <c r="A115" t="s">
        <v>3404</v>
      </c>
      <c r="B115" t="s">
        <v>4353</v>
      </c>
      <c r="C115" t="s">
        <v>4354</v>
      </c>
      <c r="D115" t="s">
        <v>4329</v>
      </c>
      <c r="E115">
        <v>4</v>
      </c>
      <c r="F115" t="s">
        <v>2216</v>
      </c>
      <c r="G115" t="s">
        <v>4333</v>
      </c>
      <c r="H115">
        <v>2004</v>
      </c>
      <c r="P115" t="s">
        <v>4559</v>
      </c>
    </row>
    <row r="116" spans="1:16" x14ac:dyDescent="0.35">
      <c r="A116" t="s">
        <v>3406</v>
      </c>
      <c r="B116" t="s">
        <v>4358</v>
      </c>
      <c r="C116" t="s">
        <v>4359</v>
      </c>
      <c r="D116" t="s">
        <v>4343</v>
      </c>
      <c r="E116">
        <v>4</v>
      </c>
      <c r="F116" t="s">
        <v>4340</v>
      </c>
      <c r="G116" t="s">
        <v>4341</v>
      </c>
      <c r="H116">
        <v>2004</v>
      </c>
      <c r="P116" t="s">
        <v>4560</v>
      </c>
    </row>
    <row r="117" spans="1:16" x14ac:dyDescent="0.35">
      <c r="A117" t="s">
        <v>3408</v>
      </c>
      <c r="B117" t="s">
        <v>4358</v>
      </c>
      <c r="C117" t="s">
        <v>4359</v>
      </c>
      <c r="D117" t="s">
        <v>4343</v>
      </c>
      <c r="E117">
        <v>4</v>
      </c>
      <c r="F117" t="s">
        <v>4340</v>
      </c>
      <c r="G117" t="s">
        <v>4341</v>
      </c>
      <c r="H117">
        <v>2004</v>
      </c>
      <c r="P117" t="s">
        <v>4561</v>
      </c>
    </row>
    <row r="118" spans="1:16" x14ac:dyDescent="0.35">
      <c r="A118" t="s">
        <v>3410</v>
      </c>
      <c r="B118" t="s">
        <v>5134</v>
      </c>
      <c r="C118" t="s">
        <v>5135</v>
      </c>
      <c r="D118" t="s">
        <v>5136</v>
      </c>
      <c r="E118">
        <v>4</v>
      </c>
      <c r="P118" t="s">
        <v>4562</v>
      </c>
    </row>
    <row r="119" spans="1:16" x14ac:dyDescent="0.35">
      <c r="A119" t="s">
        <v>3412</v>
      </c>
      <c r="B119" t="s">
        <v>5134</v>
      </c>
      <c r="C119" t="s">
        <v>5135</v>
      </c>
      <c r="D119" t="s">
        <v>5136</v>
      </c>
      <c r="E119">
        <v>4</v>
      </c>
      <c r="P119" t="s">
        <v>4563</v>
      </c>
    </row>
    <row r="120" spans="1:16" x14ac:dyDescent="0.35">
      <c r="A120" t="s">
        <v>3414</v>
      </c>
      <c r="B120" t="s">
        <v>4356</v>
      </c>
      <c r="C120" t="s">
        <v>4357</v>
      </c>
      <c r="D120" t="s">
        <v>4342</v>
      </c>
      <c r="E120">
        <v>4</v>
      </c>
      <c r="F120" t="s">
        <v>4340</v>
      </c>
      <c r="G120" t="s">
        <v>4341</v>
      </c>
      <c r="H120">
        <v>2004</v>
      </c>
      <c r="P120" t="s">
        <v>4564</v>
      </c>
    </row>
    <row r="121" spans="1:16" x14ac:dyDescent="0.35">
      <c r="A121" t="s">
        <v>3416</v>
      </c>
      <c r="B121" t="s">
        <v>4356</v>
      </c>
      <c r="C121" t="s">
        <v>4357</v>
      </c>
      <c r="D121" t="s">
        <v>4342</v>
      </c>
      <c r="E121">
        <v>4</v>
      </c>
      <c r="F121" t="s">
        <v>4340</v>
      </c>
      <c r="G121" t="s">
        <v>4341</v>
      </c>
      <c r="H121">
        <v>2004</v>
      </c>
      <c r="P121" t="s">
        <v>4565</v>
      </c>
    </row>
    <row r="122" spans="1:16" x14ac:dyDescent="0.35">
      <c r="A122" t="s">
        <v>3418</v>
      </c>
      <c r="B122" t="s">
        <v>4325</v>
      </c>
      <c r="C122" t="s">
        <v>4324</v>
      </c>
      <c r="D122" t="s">
        <v>4323</v>
      </c>
      <c r="F122" t="s">
        <v>2203</v>
      </c>
      <c r="G122" t="s">
        <v>4322</v>
      </c>
      <c r="H122">
        <v>1998</v>
      </c>
      <c r="P122" t="s">
        <v>4566</v>
      </c>
    </row>
    <row r="123" spans="1:16" x14ac:dyDescent="0.35">
      <c r="A123" t="s">
        <v>3420</v>
      </c>
      <c r="B123" t="s">
        <v>4363</v>
      </c>
      <c r="C123" t="s">
        <v>4364</v>
      </c>
      <c r="D123" t="s">
        <v>4365</v>
      </c>
      <c r="E123">
        <v>4</v>
      </c>
      <c r="F123" t="s">
        <v>4366</v>
      </c>
      <c r="G123" t="s">
        <v>4367</v>
      </c>
      <c r="H123">
        <v>2002</v>
      </c>
      <c r="P123" t="s">
        <v>4567</v>
      </c>
    </row>
    <row r="124" spans="1:16" x14ac:dyDescent="0.35">
      <c r="A124" t="s">
        <v>3422</v>
      </c>
      <c r="B124" t="s">
        <v>4416</v>
      </c>
      <c r="C124" t="s">
        <v>4417</v>
      </c>
      <c r="D124" t="s">
        <v>4415</v>
      </c>
      <c r="E124">
        <v>4</v>
      </c>
      <c r="F124" t="s">
        <v>4414</v>
      </c>
      <c r="G124" t="s">
        <v>4319</v>
      </c>
      <c r="H124">
        <v>2012</v>
      </c>
      <c r="P124" t="s">
        <v>4568</v>
      </c>
    </row>
    <row r="125" spans="1:16" x14ac:dyDescent="0.35">
      <c r="A125" t="s">
        <v>3424</v>
      </c>
      <c r="B125" t="s">
        <v>4416</v>
      </c>
      <c r="C125" t="s">
        <v>4417</v>
      </c>
      <c r="D125" t="s">
        <v>4415</v>
      </c>
      <c r="E125">
        <v>4</v>
      </c>
      <c r="F125" t="s">
        <v>4414</v>
      </c>
      <c r="G125" t="s">
        <v>4319</v>
      </c>
      <c r="H125">
        <v>2012</v>
      </c>
      <c r="P125" t="s">
        <v>4569</v>
      </c>
    </row>
    <row r="126" spans="1:16" x14ac:dyDescent="0.35">
      <c r="A126" t="s">
        <v>3426</v>
      </c>
      <c r="B126" t="s">
        <v>2324</v>
      </c>
      <c r="C126" t="s">
        <v>2324</v>
      </c>
      <c r="D126" t="s">
        <v>5175</v>
      </c>
      <c r="E126">
        <v>1</v>
      </c>
      <c r="P126" t="s">
        <v>4583</v>
      </c>
    </row>
    <row r="127" spans="1:16" x14ac:dyDescent="0.35">
      <c r="A127" t="s">
        <v>3428</v>
      </c>
      <c r="B127" t="s">
        <v>2324</v>
      </c>
      <c r="C127" t="s">
        <v>2324</v>
      </c>
      <c r="D127" t="s">
        <v>4402</v>
      </c>
      <c r="E127">
        <v>2</v>
      </c>
      <c r="P127" t="s">
        <v>4584</v>
      </c>
    </row>
    <row r="128" spans="1:16" x14ac:dyDescent="0.35">
      <c r="A128" t="s">
        <v>3429</v>
      </c>
      <c r="B128" t="s">
        <v>2324</v>
      </c>
      <c r="C128" t="s">
        <v>2324</v>
      </c>
      <c r="D128" t="s">
        <v>4402</v>
      </c>
      <c r="E128">
        <v>2</v>
      </c>
      <c r="P128" t="s">
        <v>4585</v>
      </c>
    </row>
    <row r="129" spans="1:16" x14ac:dyDescent="0.35">
      <c r="A129" t="s">
        <v>3430</v>
      </c>
      <c r="B129" t="s">
        <v>2324</v>
      </c>
      <c r="C129" t="s">
        <v>2324</v>
      </c>
      <c r="D129" t="s">
        <v>5176</v>
      </c>
      <c r="E129">
        <v>4</v>
      </c>
      <c r="F129" t="s">
        <v>4366</v>
      </c>
      <c r="G129" t="s">
        <v>4367</v>
      </c>
      <c r="H129">
        <v>2002</v>
      </c>
      <c r="P129" t="s">
        <v>4586</v>
      </c>
    </row>
    <row r="130" spans="1:16" x14ac:dyDescent="0.35">
      <c r="A130" t="s">
        <v>3432</v>
      </c>
      <c r="B130" t="s">
        <v>4406</v>
      </c>
      <c r="C130" t="s">
        <v>4407</v>
      </c>
      <c r="D130" t="s">
        <v>4405</v>
      </c>
      <c r="E130">
        <v>4</v>
      </c>
      <c r="F130" t="s">
        <v>4340</v>
      </c>
      <c r="G130" t="s">
        <v>4341</v>
      </c>
      <c r="H130">
        <v>2004</v>
      </c>
      <c r="P130" t="s">
        <v>4587</v>
      </c>
    </row>
    <row r="131" spans="1:16" x14ac:dyDescent="0.35">
      <c r="A131" t="s">
        <v>3434</v>
      </c>
      <c r="B131" t="s">
        <v>4406</v>
      </c>
      <c r="C131" t="s">
        <v>4407</v>
      </c>
      <c r="D131" t="s">
        <v>4405</v>
      </c>
      <c r="E131">
        <v>4</v>
      </c>
      <c r="F131" t="s">
        <v>4340</v>
      </c>
      <c r="G131" t="s">
        <v>4341</v>
      </c>
      <c r="H131">
        <v>2004</v>
      </c>
      <c r="P131" t="s">
        <v>4588</v>
      </c>
    </row>
    <row r="132" spans="1:16" x14ac:dyDescent="0.35">
      <c r="A132" t="s">
        <v>3436</v>
      </c>
      <c r="B132" t="s">
        <v>4368</v>
      </c>
      <c r="C132" t="s">
        <v>4369</v>
      </c>
      <c r="D132" t="s">
        <v>4370</v>
      </c>
      <c r="E132">
        <v>4</v>
      </c>
      <c r="F132" s="62" t="s">
        <v>4371</v>
      </c>
      <c r="G132" s="62" t="s">
        <v>4372</v>
      </c>
      <c r="H132">
        <v>2012</v>
      </c>
      <c r="P132" t="s">
        <v>4589</v>
      </c>
    </row>
    <row r="133" spans="1:16" x14ac:dyDescent="0.35">
      <c r="A133" t="s">
        <v>3438</v>
      </c>
      <c r="B133" t="s">
        <v>4351</v>
      </c>
      <c r="C133" t="s">
        <v>4352</v>
      </c>
      <c r="D133" t="s">
        <v>4435</v>
      </c>
      <c r="E133">
        <v>2</v>
      </c>
      <c r="P133" t="s">
        <v>4590</v>
      </c>
    </row>
    <row r="134" spans="1:16" x14ac:dyDescent="0.35">
      <c r="A134" t="s">
        <v>3440</v>
      </c>
      <c r="B134" t="s">
        <v>4351</v>
      </c>
      <c r="C134" t="s">
        <v>4352</v>
      </c>
      <c r="D134" t="s">
        <v>5177</v>
      </c>
      <c r="E134">
        <v>2</v>
      </c>
      <c r="P134" t="s">
        <v>4591</v>
      </c>
    </row>
    <row r="135" spans="1:16" x14ac:dyDescent="0.35">
      <c r="A135" t="s">
        <v>3442</v>
      </c>
      <c r="B135" t="s">
        <v>422</v>
      </c>
      <c r="C135" t="s">
        <v>422</v>
      </c>
      <c r="D135" t="s">
        <v>4403</v>
      </c>
      <c r="E135">
        <v>2</v>
      </c>
      <c r="P135" t="s">
        <v>4592</v>
      </c>
    </row>
    <row r="136" spans="1:16" x14ac:dyDescent="0.35">
      <c r="A136" t="s">
        <v>3444</v>
      </c>
      <c r="B136" t="s">
        <v>422</v>
      </c>
      <c r="C136" t="s">
        <v>422</v>
      </c>
      <c r="D136" t="s">
        <v>4404</v>
      </c>
      <c r="E136">
        <v>2</v>
      </c>
      <c r="P136" t="s">
        <v>4593</v>
      </c>
    </row>
    <row r="137" spans="1:16" x14ac:dyDescent="0.35">
      <c r="A137" t="s">
        <v>3446</v>
      </c>
      <c r="B137" t="s">
        <v>4309</v>
      </c>
      <c r="D137" t="s">
        <v>4310</v>
      </c>
      <c r="E137">
        <v>2</v>
      </c>
      <c r="P137" t="s">
        <v>4570</v>
      </c>
    </row>
    <row r="138" spans="1:16" x14ac:dyDescent="0.35">
      <c r="A138" t="s">
        <v>3448</v>
      </c>
      <c r="B138" t="s">
        <v>4309</v>
      </c>
      <c r="D138" t="s">
        <v>4310</v>
      </c>
      <c r="E138">
        <v>2</v>
      </c>
      <c r="P138" t="s">
        <v>4571</v>
      </c>
    </row>
    <row r="139" spans="1:16" x14ac:dyDescent="0.35">
      <c r="A139" t="s">
        <v>3450</v>
      </c>
      <c r="B139" t="s">
        <v>4309</v>
      </c>
      <c r="D139" t="s">
        <v>4310</v>
      </c>
      <c r="E139">
        <v>2</v>
      </c>
      <c r="P139" t="s">
        <v>4572</v>
      </c>
    </row>
    <row r="140" spans="1:16" x14ac:dyDescent="0.35">
      <c r="A140" t="s">
        <v>3452</v>
      </c>
      <c r="B140" t="s">
        <v>4309</v>
      </c>
      <c r="D140" t="s">
        <v>4310</v>
      </c>
      <c r="E140">
        <v>2</v>
      </c>
      <c r="P140" t="s">
        <v>4573</v>
      </c>
    </row>
    <row r="141" spans="1:16" x14ac:dyDescent="0.35">
      <c r="A141" t="s">
        <v>3454</v>
      </c>
      <c r="B141" t="s">
        <v>4309</v>
      </c>
      <c r="D141" t="s">
        <v>4310</v>
      </c>
      <c r="E141">
        <v>2</v>
      </c>
      <c r="P141" t="s">
        <v>4574</v>
      </c>
    </row>
    <row r="142" spans="1:16" x14ac:dyDescent="0.35">
      <c r="A142" t="s">
        <v>3456</v>
      </c>
      <c r="B142" t="s">
        <v>4309</v>
      </c>
      <c r="D142" t="s">
        <v>4310</v>
      </c>
      <c r="E142">
        <v>2</v>
      </c>
      <c r="P142" t="s">
        <v>4575</v>
      </c>
    </row>
    <row r="143" spans="1:16" x14ac:dyDescent="0.35">
      <c r="A143" t="s">
        <v>3458</v>
      </c>
      <c r="B143" t="s">
        <v>4309</v>
      </c>
      <c r="D143" t="s">
        <v>4310</v>
      </c>
      <c r="E143">
        <v>2</v>
      </c>
      <c r="P143" t="s">
        <v>4594</v>
      </c>
    </row>
    <row r="144" spans="1:16" x14ac:dyDescent="0.35">
      <c r="A144" t="s">
        <v>3460</v>
      </c>
      <c r="B144" t="s">
        <v>4309</v>
      </c>
      <c r="D144" t="s">
        <v>4310</v>
      </c>
      <c r="E144">
        <v>2</v>
      </c>
      <c r="P144" t="s">
        <v>4595</v>
      </c>
    </row>
    <row r="145" spans="1:16" x14ac:dyDescent="0.35">
      <c r="A145" t="s">
        <v>3462</v>
      </c>
      <c r="B145" t="s">
        <v>4309</v>
      </c>
      <c r="D145" t="s">
        <v>4310</v>
      </c>
      <c r="E145">
        <v>2</v>
      </c>
      <c r="P145" t="s">
        <v>4596</v>
      </c>
    </row>
    <row r="146" spans="1:16" x14ac:dyDescent="0.35">
      <c r="A146" t="s">
        <v>3464</v>
      </c>
      <c r="B146" t="s">
        <v>4309</v>
      </c>
      <c r="D146" t="s">
        <v>4310</v>
      </c>
      <c r="E146">
        <v>2</v>
      </c>
      <c r="P146" t="s">
        <v>4597</v>
      </c>
    </row>
    <row r="147" spans="1:16" x14ac:dyDescent="0.35">
      <c r="A147" t="s">
        <v>3466</v>
      </c>
      <c r="B147" t="s">
        <v>4309</v>
      </c>
      <c r="D147" t="s">
        <v>4310</v>
      </c>
      <c r="E147">
        <v>2</v>
      </c>
      <c r="P147" t="s">
        <v>4598</v>
      </c>
    </row>
    <row r="148" spans="1:16" x14ac:dyDescent="0.35">
      <c r="A148" t="s">
        <v>3468</v>
      </c>
      <c r="B148" t="s">
        <v>4309</v>
      </c>
      <c r="D148" t="s">
        <v>4310</v>
      </c>
      <c r="E148">
        <v>2</v>
      </c>
      <c r="P148" t="s">
        <v>4599</v>
      </c>
    </row>
    <row r="149" spans="1:16" x14ac:dyDescent="0.35">
      <c r="A149" t="s">
        <v>3470</v>
      </c>
      <c r="B149" t="s">
        <v>4309</v>
      </c>
      <c r="D149" t="s">
        <v>4310</v>
      </c>
      <c r="E149">
        <v>2</v>
      </c>
      <c r="P149" t="s">
        <v>4600</v>
      </c>
    </row>
    <row r="150" spans="1:16" x14ac:dyDescent="0.35">
      <c r="A150" t="s">
        <v>3471</v>
      </c>
      <c r="B150" t="s">
        <v>4309</v>
      </c>
      <c r="D150" t="s">
        <v>4310</v>
      </c>
      <c r="E150">
        <v>2</v>
      </c>
      <c r="P150" t="s">
        <v>4601</v>
      </c>
    </row>
    <row r="151" spans="1:16" x14ac:dyDescent="0.35">
      <c r="A151" t="s">
        <v>3473</v>
      </c>
      <c r="B151" t="s">
        <v>4309</v>
      </c>
      <c r="D151" t="s">
        <v>4310</v>
      </c>
      <c r="E151">
        <v>2</v>
      </c>
      <c r="P151" t="s">
        <v>4602</v>
      </c>
    </row>
    <row r="152" spans="1:16" x14ac:dyDescent="0.35">
      <c r="P152" t="s">
        <v>4603</v>
      </c>
    </row>
    <row r="153" spans="1:16" x14ac:dyDescent="0.35">
      <c r="P153" t="s">
        <v>4814</v>
      </c>
    </row>
    <row r="154" spans="1:16" x14ac:dyDescent="0.35">
      <c r="P154" t="s">
        <v>4815</v>
      </c>
    </row>
    <row r="155" spans="1:16" x14ac:dyDescent="0.35">
      <c r="P155" t="s">
        <v>4816</v>
      </c>
    </row>
    <row r="156" spans="1:16" x14ac:dyDescent="0.35">
      <c r="P156" t="s">
        <v>4817</v>
      </c>
    </row>
    <row r="157" spans="1:16" x14ac:dyDescent="0.35">
      <c r="P157" t="s">
        <v>4818</v>
      </c>
    </row>
    <row r="158" spans="1:16" x14ac:dyDescent="0.35">
      <c r="P158" t="s">
        <v>4819</v>
      </c>
    </row>
    <row r="159" spans="1:16" x14ac:dyDescent="0.35">
      <c r="P159" t="s">
        <v>4820</v>
      </c>
    </row>
    <row r="160" spans="1:16" x14ac:dyDescent="0.35">
      <c r="P160" t="s">
        <v>4821</v>
      </c>
    </row>
    <row r="161" spans="16:16" x14ac:dyDescent="0.35">
      <c r="P161" t="s">
        <v>4822</v>
      </c>
    </row>
    <row r="162" spans="16:16" x14ac:dyDescent="0.35">
      <c r="P162" t="s">
        <v>4823</v>
      </c>
    </row>
    <row r="163" spans="16:16" x14ac:dyDescent="0.35">
      <c r="P163" t="s">
        <v>4824</v>
      </c>
    </row>
    <row r="164" spans="16:16" x14ac:dyDescent="0.35">
      <c r="P164" t="s">
        <v>4825</v>
      </c>
    </row>
    <row r="165" spans="16:16" x14ac:dyDescent="0.35">
      <c r="P165" t="s">
        <v>4826</v>
      </c>
    </row>
    <row r="166" spans="16:16" x14ac:dyDescent="0.35">
      <c r="P166" t="s">
        <v>4827</v>
      </c>
    </row>
    <row r="167" spans="16:16" x14ac:dyDescent="0.35">
      <c r="P167" t="s">
        <v>4828</v>
      </c>
    </row>
    <row r="168" spans="16:16" x14ac:dyDescent="0.35">
      <c r="P168" t="s">
        <v>4747</v>
      </c>
    </row>
    <row r="169" spans="16:16" x14ac:dyDescent="0.35">
      <c r="P169" t="s">
        <v>4748</v>
      </c>
    </row>
    <row r="170" spans="16:16" x14ac:dyDescent="0.35">
      <c r="P170" t="s">
        <v>4749</v>
      </c>
    </row>
    <row r="171" spans="16:16" x14ac:dyDescent="0.35">
      <c r="P171" t="s">
        <v>4750</v>
      </c>
    </row>
    <row r="172" spans="16:16" x14ac:dyDescent="0.35">
      <c r="P172" t="s">
        <v>4751</v>
      </c>
    </row>
    <row r="173" spans="16:16" x14ac:dyDescent="0.35">
      <c r="P173" t="s">
        <v>4752</v>
      </c>
    </row>
    <row r="174" spans="16:16" x14ac:dyDescent="0.35">
      <c r="P174" t="s">
        <v>4753</v>
      </c>
    </row>
    <row r="175" spans="16:16" x14ac:dyDescent="0.35">
      <c r="P175" t="s">
        <v>4754</v>
      </c>
    </row>
    <row r="176" spans="16:16" x14ac:dyDescent="0.35">
      <c r="P176" t="s">
        <v>4755</v>
      </c>
    </row>
    <row r="177" spans="16:16" x14ac:dyDescent="0.35">
      <c r="P177" t="s">
        <v>4756</v>
      </c>
    </row>
    <row r="178" spans="16:16" x14ac:dyDescent="0.35">
      <c r="P178" t="s">
        <v>4757</v>
      </c>
    </row>
    <row r="179" spans="16:16" x14ac:dyDescent="0.35">
      <c r="P179" t="s">
        <v>4758</v>
      </c>
    </row>
    <row r="180" spans="16:16" x14ac:dyDescent="0.35">
      <c r="P180" t="s">
        <v>4759</v>
      </c>
    </row>
    <row r="181" spans="16:16" x14ac:dyDescent="0.35">
      <c r="P181" t="s">
        <v>4760</v>
      </c>
    </row>
    <row r="182" spans="16:16" x14ac:dyDescent="0.35">
      <c r="P182" t="s">
        <v>4672</v>
      </c>
    </row>
    <row r="183" spans="16:16" x14ac:dyDescent="0.35">
      <c r="P183" t="s">
        <v>4673</v>
      </c>
    </row>
    <row r="184" spans="16:16" x14ac:dyDescent="0.35">
      <c r="P184" t="s">
        <v>4674</v>
      </c>
    </row>
    <row r="185" spans="16:16" x14ac:dyDescent="0.35">
      <c r="P185" t="s">
        <v>4675</v>
      </c>
    </row>
    <row r="186" spans="16:16" x14ac:dyDescent="0.35">
      <c r="P186" t="s">
        <v>4676</v>
      </c>
    </row>
    <row r="187" spans="16:16" x14ac:dyDescent="0.35">
      <c r="P187" t="s">
        <v>4677</v>
      </c>
    </row>
    <row r="188" spans="16:16" x14ac:dyDescent="0.35">
      <c r="P188" t="s">
        <v>4678</v>
      </c>
    </row>
    <row r="189" spans="16:16" x14ac:dyDescent="0.35">
      <c r="P189" t="s">
        <v>4679</v>
      </c>
    </row>
    <row r="190" spans="16:16" x14ac:dyDescent="0.35">
      <c r="P190" t="s">
        <v>4680</v>
      </c>
    </row>
    <row r="191" spans="16:16" x14ac:dyDescent="0.35">
      <c r="P191" t="s">
        <v>4681</v>
      </c>
    </row>
    <row r="192" spans="16:16" x14ac:dyDescent="0.35">
      <c r="P192" t="s">
        <v>4683</v>
      </c>
    </row>
    <row r="193" spans="16:16" x14ac:dyDescent="0.35">
      <c r="P193" t="s">
        <v>4684</v>
      </c>
    </row>
    <row r="194" spans="16:16" x14ac:dyDescent="0.35">
      <c r="P194" t="s">
        <v>4685</v>
      </c>
    </row>
    <row r="195" spans="16:16" x14ac:dyDescent="0.35">
      <c r="P195" t="s">
        <v>4686</v>
      </c>
    </row>
    <row r="196" spans="16:16" x14ac:dyDescent="0.35">
      <c r="P196" t="s">
        <v>4687</v>
      </c>
    </row>
    <row r="197" spans="16:16" x14ac:dyDescent="0.35">
      <c r="P197" t="s">
        <v>4688</v>
      </c>
    </row>
    <row r="198" spans="16:16" x14ac:dyDescent="0.35">
      <c r="P198" t="s">
        <v>4689</v>
      </c>
    </row>
    <row r="199" spans="16:16" x14ac:dyDescent="0.35">
      <c r="P199" t="s">
        <v>4690</v>
      </c>
    </row>
    <row r="200" spans="16:16" x14ac:dyDescent="0.35">
      <c r="P200" t="s">
        <v>4691</v>
      </c>
    </row>
    <row r="201" spans="16:16" x14ac:dyDescent="0.35">
      <c r="P201" t="s">
        <v>4692</v>
      </c>
    </row>
    <row r="202" spans="16:16" x14ac:dyDescent="0.35">
      <c r="P202" t="s">
        <v>4693</v>
      </c>
    </row>
    <row r="203" spans="16:16" x14ac:dyDescent="0.35">
      <c r="P203" t="s">
        <v>4694</v>
      </c>
    </row>
    <row r="204" spans="16:16" x14ac:dyDescent="0.35">
      <c r="P204" t="s">
        <v>4695</v>
      </c>
    </row>
    <row r="205" spans="16:16" x14ac:dyDescent="0.35">
      <c r="P205" t="s">
        <v>4696</v>
      </c>
    </row>
    <row r="206" spans="16:16" x14ac:dyDescent="0.35">
      <c r="P206" t="s">
        <v>4697</v>
      </c>
    </row>
    <row r="207" spans="16:16" x14ac:dyDescent="0.35">
      <c r="P207" t="s">
        <v>4698</v>
      </c>
    </row>
    <row r="208" spans="16:16" x14ac:dyDescent="0.35">
      <c r="P208" t="s">
        <v>4699</v>
      </c>
    </row>
    <row r="209" spans="16:16" x14ac:dyDescent="0.35">
      <c r="P209" t="s">
        <v>4700</v>
      </c>
    </row>
    <row r="210" spans="16:16" x14ac:dyDescent="0.35">
      <c r="P210" t="s">
        <v>4701</v>
      </c>
    </row>
    <row r="211" spans="16:16" x14ac:dyDescent="0.35">
      <c r="P211" t="s">
        <v>4702</v>
      </c>
    </row>
    <row r="212" spans="16:16" x14ac:dyDescent="0.35">
      <c r="P212" t="s">
        <v>4703</v>
      </c>
    </row>
    <row r="213" spans="16:16" x14ac:dyDescent="0.35">
      <c r="P213" t="s">
        <v>4704</v>
      </c>
    </row>
    <row r="214" spans="16:16" x14ac:dyDescent="0.35">
      <c r="P214" t="s">
        <v>4705</v>
      </c>
    </row>
    <row r="215" spans="16:16" x14ac:dyDescent="0.35">
      <c r="P215" t="s">
        <v>4706</v>
      </c>
    </row>
    <row r="216" spans="16:16" x14ac:dyDescent="0.35">
      <c r="P216" t="s">
        <v>4713</v>
      </c>
    </row>
    <row r="217" spans="16:16" x14ac:dyDescent="0.35">
      <c r="P217" t="s">
        <v>4714</v>
      </c>
    </row>
    <row r="218" spans="16:16" x14ac:dyDescent="0.35">
      <c r="P218" t="s">
        <v>4715</v>
      </c>
    </row>
    <row r="219" spans="16:16" x14ac:dyDescent="0.35">
      <c r="P219" t="s">
        <v>4716</v>
      </c>
    </row>
    <row r="220" spans="16:16" x14ac:dyDescent="0.35">
      <c r="P220" t="s">
        <v>4717</v>
      </c>
    </row>
    <row r="221" spans="16:16" x14ac:dyDescent="0.35">
      <c r="P221" t="s">
        <v>4718</v>
      </c>
    </row>
    <row r="222" spans="16:16" x14ac:dyDescent="0.35">
      <c r="P222" t="s">
        <v>4719</v>
      </c>
    </row>
    <row r="223" spans="16:16" x14ac:dyDescent="0.35">
      <c r="P223" t="s">
        <v>4720</v>
      </c>
    </row>
    <row r="224" spans="16:16" x14ac:dyDescent="0.35">
      <c r="P224" t="s">
        <v>4721</v>
      </c>
    </row>
    <row r="225" spans="16:16" x14ac:dyDescent="0.35">
      <c r="P225" t="s">
        <v>4804</v>
      </c>
    </row>
    <row r="226" spans="16:16" x14ac:dyDescent="0.35">
      <c r="P226" t="s">
        <v>4805</v>
      </c>
    </row>
    <row r="227" spans="16:16" x14ac:dyDescent="0.35">
      <c r="P227" t="s">
        <v>4806</v>
      </c>
    </row>
    <row r="228" spans="16:16" x14ac:dyDescent="0.35">
      <c r="P228" t="s">
        <v>4807</v>
      </c>
    </row>
    <row r="229" spans="16:16" x14ac:dyDescent="0.35">
      <c r="P229" t="s">
        <v>4808</v>
      </c>
    </row>
    <row r="230" spans="16:16" x14ac:dyDescent="0.35">
      <c r="P230" t="s">
        <v>4809</v>
      </c>
    </row>
    <row r="231" spans="16:16" x14ac:dyDescent="0.35">
      <c r="P231" t="s">
        <v>4666</v>
      </c>
    </row>
    <row r="232" spans="16:16" x14ac:dyDescent="0.35">
      <c r="P232" t="s">
        <v>4667</v>
      </c>
    </row>
    <row r="233" spans="16:16" x14ac:dyDescent="0.35">
      <c r="P233" t="s">
        <v>4668</v>
      </c>
    </row>
    <row r="234" spans="16:16" x14ac:dyDescent="0.35">
      <c r="P234" t="s">
        <v>422</v>
      </c>
    </row>
    <row r="235" spans="16:16" x14ac:dyDescent="0.35">
      <c r="P235" t="s">
        <v>4615</v>
      </c>
    </row>
    <row r="236" spans="16:16" x14ac:dyDescent="0.35">
      <c r="P236" t="s">
        <v>4616</v>
      </c>
    </row>
    <row r="237" spans="16:16" x14ac:dyDescent="0.35">
      <c r="P237" t="s">
        <v>4766</v>
      </c>
    </row>
    <row r="238" spans="16:16" x14ac:dyDescent="0.35">
      <c r="P238" t="s">
        <v>4767</v>
      </c>
    </row>
    <row r="239" spans="16:16" x14ac:dyDescent="0.35">
      <c r="P239" t="s">
        <v>4768</v>
      </c>
    </row>
    <row r="240" spans="16:16" x14ac:dyDescent="0.35">
      <c r="P240" t="s">
        <v>4769</v>
      </c>
    </row>
    <row r="241" spans="16:16" x14ac:dyDescent="0.35">
      <c r="P241" t="s">
        <v>5179</v>
      </c>
    </row>
    <row r="242" spans="16:16" x14ac:dyDescent="0.35">
      <c r="P242" t="s">
        <v>4647</v>
      </c>
    </row>
    <row r="243" spans="16:16" x14ac:dyDescent="0.35">
      <c r="P243" t="s">
        <v>4796</v>
      </c>
    </row>
    <row r="244" spans="16:16" x14ac:dyDescent="0.35">
      <c r="P244" t="s">
        <v>4797</v>
      </c>
    </row>
    <row r="245" spans="16:16" x14ac:dyDescent="0.35">
      <c r="P245" t="s">
        <v>4798</v>
      </c>
    </row>
    <row r="246" spans="16:16" x14ac:dyDescent="0.35">
      <c r="P246" t="s">
        <v>4799</v>
      </c>
    </row>
    <row r="247" spans="16:16" x14ac:dyDescent="0.35">
      <c r="P247" t="s">
        <v>4800</v>
      </c>
    </row>
    <row r="248" spans="16:16" x14ac:dyDescent="0.35">
      <c r="P248" t="s">
        <v>4801</v>
      </c>
    </row>
    <row r="249" spans="16:16" x14ac:dyDescent="0.35">
      <c r="P249" t="s">
        <v>4802</v>
      </c>
    </row>
    <row r="250" spans="16:16" x14ac:dyDescent="0.35">
      <c r="P250" t="s">
        <v>4803</v>
      </c>
    </row>
    <row r="251" spans="16:16" x14ac:dyDescent="0.35">
      <c r="P251" t="s">
        <v>5137</v>
      </c>
    </row>
    <row r="252" spans="16:16" x14ac:dyDescent="0.35">
      <c r="P252" t="s">
        <v>5138</v>
      </c>
    </row>
    <row r="253" spans="16:16" x14ac:dyDescent="0.35">
      <c r="P253" t="s">
        <v>5139</v>
      </c>
    </row>
    <row r="254" spans="16:16" x14ac:dyDescent="0.35">
      <c r="P254" t="s">
        <v>5140</v>
      </c>
    </row>
    <row r="255" spans="16:16" x14ac:dyDescent="0.35">
      <c r="P255" t="s">
        <v>5141</v>
      </c>
    </row>
    <row r="256" spans="16:16" x14ac:dyDescent="0.35">
      <c r="P256" t="s">
        <v>5142</v>
      </c>
    </row>
    <row r="257" spans="16:16" x14ac:dyDescent="0.35">
      <c r="P257" t="s">
        <v>5143</v>
      </c>
    </row>
    <row r="258" spans="16:16" x14ac:dyDescent="0.35">
      <c r="P258" t="s">
        <v>5144</v>
      </c>
    </row>
    <row r="259" spans="16:16" x14ac:dyDescent="0.35">
      <c r="P259" t="s">
        <v>5145</v>
      </c>
    </row>
    <row r="260" spans="16:16" x14ac:dyDescent="0.35">
      <c r="P260" t="s">
        <v>5146</v>
      </c>
    </row>
    <row r="261" spans="16:16" x14ac:dyDescent="0.35">
      <c r="P261" t="s">
        <v>5147</v>
      </c>
    </row>
    <row r="262" spans="16:16" x14ac:dyDescent="0.35">
      <c r="P262" t="s">
        <v>5148</v>
      </c>
    </row>
    <row r="263" spans="16:16" x14ac:dyDescent="0.35">
      <c r="P263" t="s">
        <v>5149</v>
      </c>
    </row>
    <row r="264" spans="16:16" x14ac:dyDescent="0.35">
      <c r="P264" t="s">
        <v>5150</v>
      </c>
    </row>
    <row r="265" spans="16:16" x14ac:dyDescent="0.35">
      <c r="P265" t="s">
        <v>5151</v>
      </c>
    </row>
    <row r="266" spans="16:16" x14ac:dyDescent="0.35">
      <c r="P266" t="s">
        <v>5152</v>
      </c>
    </row>
    <row r="267" spans="16:16" x14ac:dyDescent="0.35">
      <c r="P267" t="s">
        <v>5153</v>
      </c>
    </row>
    <row r="268" spans="16:16" x14ac:dyDescent="0.35">
      <c r="P268" t="s">
        <v>5154</v>
      </c>
    </row>
    <row r="269" spans="16:16" x14ac:dyDescent="0.35">
      <c r="P269" t="s">
        <v>5155</v>
      </c>
    </row>
    <row r="270" spans="16:16" x14ac:dyDescent="0.35">
      <c r="P270" t="s">
        <v>5156</v>
      </c>
    </row>
    <row r="271" spans="16:16" x14ac:dyDescent="0.35">
      <c r="P271" t="s">
        <v>5157</v>
      </c>
    </row>
    <row r="272" spans="16:16" x14ac:dyDescent="0.35">
      <c r="P272" t="s">
        <v>5158</v>
      </c>
    </row>
    <row r="273" spans="16:16" x14ac:dyDescent="0.35">
      <c r="P273" t="s">
        <v>5159</v>
      </c>
    </row>
    <row r="274" spans="16:16" x14ac:dyDescent="0.35">
      <c r="P274" t="s">
        <v>5160</v>
      </c>
    </row>
    <row r="275" spans="16:16" x14ac:dyDescent="0.35">
      <c r="P275" t="s">
        <v>5161</v>
      </c>
    </row>
    <row r="276" spans="16:16" x14ac:dyDescent="0.35">
      <c r="P276" t="s">
        <v>5162</v>
      </c>
    </row>
    <row r="277" spans="16:16" x14ac:dyDescent="0.35">
      <c r="P277" t="s">
        <v>5163</v>
      </c>
    </row>
    <row r="278" spans="16:16" x14ac:dyDescent="0.35">
      <c r="P278" t="s">
        <v>5164</v>
      </c>
    </row>
    <row r="279" spans="16:16" x14ac:dyDescent="0.35">
      <c r="P279" t="s">
        <v>5165</v>
      </c>
    </row>
    <row r="280" spans="16:16" x14ac:dyDescent="0.35">
      <c r="P280" t="s">
        <v>5166</v>
      </c>
    </row>
    <row r="281" spans="16:16" x14ac:dyDescent="0.35">
      <c r="P281" t="s">
        <v>5167</v>
      </c>
    </row>
    <row r="282" spans="16:16" x14ac:dyDescent="0.35">
      <c r="P282" t="s">
        <v>5168</v>
      </c>
    </row>
    <row r="283" spans="16:16" x14ac:dyDescent="0.35">
      <c r="P283" t="s">
        <v>5169</v>
      </c>
    </row>
    <row r="284" spans="16:16" x14ac:dyDescent="0.35">
      <c r="P284" t="s">
        <v>5170</v>
      </c>
    </row>
    <row r="285" spans="16:16" x14ac:dyDescent="0.35">
      <c r="P285" t="s">
        <v>5171</v>
      </c>
    </row>
    <row r="286" spans="16:16" x14ac:dyDescent="0.35">
      <c r="P286" t="s">
        <v>5172</v>
      </c>
    </row>
    <row r="287" spans="16:16" x14ac:dyDescent="0.35">
      <c r="P287" t="s">
        <v>5173</v>
      </c>
    </row>
    <row r="288" spans="16:16" x14ac:dyDescent="0.35">
      <c r="P288" t="s">
        <v>5092</v>
      </c>
    </row>
    <row r="289" spans="16:16" x14ac:dyDescent="0.35">
      <c r="P289" t="s">
        <v>5093</v>
      </c>
    </row>
    <row r="290" spans="16:16" x14ac:dyDescent="0.35">
      <c r="P290" t="s">
        <v>5094</v>
      </c>
    </row>
    <row r="291" spans="16:16" x14ac:dyDescent="0.35">
      <c r="P291" t="s">
        <v>5095</v>
      </c>
    </row>
    <row r="292" spans="16:16" x14ac:dyDescent="0.35">
      <c r="P292" t="s">
        <v>5096</v>
      </c>
    </row>
    <row r="293" spans="16:16" x14ac:dyDescent="0.35">
      <c r="P293" t="s">
        <v>5097</v>
      </c>
    </row>
    <row r="294" spans="16:16" x14ac:dyDescent="0.35">
      <c r="P294" t="s">
        <v>5098</v>
      </c>
    </row>
    <row r="295" spans="16:16" x14ac:dyDescent="0.35">
      <c r="P295" t="s">
        <v>5082</v>
      </c>
    </row>
    <row r="296" spans="16:16" x14ac:dyDescent="0.35">
      <c r="P296" t="s">
        <v>5083</v>
      </c>
    </row>
    <row r="297" spans="16:16" x14ac:dyDescent="0.35">
      <c r="P297" t="s">
        <v>5084</v>
      </c>
    </row>
    <row r="298" spans="16:16" x14ac:dyDescent="0.35">
      <c r="P298" t="s">
        <v>5085</v>
      </c>
    </row>
    <row r="299" spans="16:16" x14ac:dyDescent="0.35">
      <c r="P299" t="s">
        <v>5089</v>
      </c>
    </row>
    <row r="300" spans="16:16" x14ac:dyDescent="0.35">
      <c r="P300" t="s">
        <v>5090</v>
      </c>
    </row>
    <row r="301" spans="16:16" x14ac:dyDescent="0.35">
      <c r="P301" t="s">
        <v>5099</v>
      </c>
    </row>
    <row r="302" spans="16:16" x14ac:dyDescent="0.35">
      <c r="P302" t="s">
        <v>5100</v>
      </c>
    </row>
    <row r="303" spans="16:16" x14ac:dyDescent="0.35">
      <c r="P303" t="s">
        <v>5101</v>
      </c>
    </row>
    <row r="304" spans="16:16" x14ac:dyDescent="0.35">
      <c r="P304" t="s">
        <v>5102</v>
      </c>
    </row>
    <row r="305" spans="16:16" x14ac:dyDescent="0.35">
      <c r="P305" t="s">
        <v>5103</v>
      </c>
    </row>
    <row r="306" spans="16:16" x14ac:dyDescent="0.35">
      <c r="P306" t="s">
        <v>5104</v>
      </c>
    </row>
    <row r="307" spans="16:16" x14ac:dyDescent="0.35">
      <c r="P307" t="s">
        <v>5105</v>
      </c>
    </row>
    <row r="308" spans="16:16" x14ac:dyDescent="0.35">
      <c r="P308" t="s">
        <v>5106</v>
      </c>
    </row>
    <row r="309" spans="16:16" x14ac:dyDescent="0.35">
      <c r="P309" t="s">
        <v>5107</v>
      </c>
    </row>
    <row r="310" spans="16:16" x14ac:dyDescent="0.35">
      <c r="P310" t="s">
        <v>5108</v>
      </c>
    </row>
    <row r="311" spans="16:16" x14ac:dyDescent="0.35">
      <c r="P311" t="s">
        <v>5109</v>
      </c>
    </row>
    <row r="312" spans="16:16" x14ac:dyDescent="0.35">
      <c r="P312" t="s">
        <v>5119</v>
      </c>
    </row>
    <row r="313" spans="16:16" x14ac:dyDescent="0.35">
      <c r="P313" t="s">
        <v>5120</v>
      </c>
    </row>
    <row r="314" spans="16:16" x14ac:dyDescent="0.35">
      <c r="P314" t="s">
        <v>5121</v>
      </c>
    </row>
    <row r="315" spans="16:16" x14ac:dyDescent="0.35">
      <c r="P315" t="s">
        <v>5079</v>
      </c>
    </row>
    <row r="316" spans="16:16" x14ac:dyDescent="0.35">
      <c r="P316" t="s">
        <v>5110</v>
      </c>
    </row>
    <row r="317" spans="16:16" x14ac:dyDescent="0.35">
      <c r="P317" t="s">
        <v>5111</v>
      </c>
    </row>
    <row r="318" spans="16:16" x14ac:dyDescent="0.35">
      <c r="P318" t="s">
        <v>5112</v>
      </c>
    </row>
    <row r="319" spans="16:16" x14ac:dyDescent="0.35">
      <c r="P319" t="s">
        <v>5180</v>
      </c>
    </row>
    <row r="320" spans="16:16" x14ac:dyDescent="0.35">
      <c r="P320" t="s">
        <v>5114</v>
      </c>
    </row>
    <row r="321" spans="16:16" x14ac:dyDescent="0.35">
      <c r="P321" t="s">
        <v>5115</v>
      </c>
    </row>
    <row r="322" spans="16:16" x14ac:dyDescent="0.35">
      <c r="P322" t="s">
        <v>5116</v>
      </c>
    </row>
    <row r="323" spans="16:16" x14ac:dyDescent="0.35">
      <c r="P323" t="s">
        <v>5086</v>
      </c>
    </row>
    <row r="324" spans="16:16" x14ac:dyDescent="0.35">
      <c r="P324" t="s">
        <v>5087</v>
      </c>
    </row>
    <row r="325" spans="16:16" x14ac:dyDescent="0.35">
      <c r="P325" t="s">
        <v>5088</v>
      </c>
    </row>
    <row r="342" spans="6:8" x14ac:dyDescent="0.35">
      <c r="F342" s="62"/>
      <c r="G342" s="62"/>
      <c r="H342" s="62"/>
    </row>
    <row r="343" spans="6:8" x14ac:dyDescent="0.35">
      <c r="F343" s="62"/>
      <c r="G343" s="62"/>
      <c r="H343" s="62"/>
    </row>
    <row r="344" spans="6:8" x14ac:dyDescent="0.35">
      <c r="F344" s="62"/>
      <c r="G344" s="62"/>
      <c r="H344" s="62"/>
    </row>
    <row r="345" spans="6:8" x14ac:dyDescent="0.35">
      <c r="F345" s="62"/>
      <c r="G345" s="62"/>
      <c r="H345" s="62"/>
    </row>
    <row r="346" spans="6:8" x14ac:dyDescent="0.35">
      <c r="F346" s="62"/>
      <c r="G346" s="62"/>
      <c r="H346" s="62"/>
    </row>
    <row r="347" spans="6:8" x14ac:dyDescent="0.35">
      <c r="G347" s="62"/>
    </row>
    <row r="349" spans="6:8" x14ac:dyDescent="0.35">
      <c r="F349" s="62"/>
      <c r="G349" s="62"/>
      <c r="H349" s="62"/>
    </row>
    <row r="361" spans="6:8" x14ac:dyDescent="0.35">
      <c r="F361" s="62"/>
      <c r="G361" s="62"/>
      <c r="H361" s="62"/>
    </row>
    <row r="364" spans="6:8" x14ac:dyDescent="0.35">
      <c r="F364" s="62"/>
      <c r="G364" s="62"/>
      <c r="H364" s="62"/>
    </row>
    <row r="365" spans="6:8" x14ac:dyDescent="0.35">
      <c r="F365" s="62"/>
      <c r="G365" s="62"/>
      <c r="H365" s="62"/>
    </row>
    <row r="366" spans="6:8" x14ac:dyDescent="0.35">
      <c r="F366" s="62"/>
      <c r="G366" s="62"/>
    </row>
    <row r="367" spans="6:8" x14ac:dyDescent="0.35">
      <c r="F367" s="62"/>
      <c r="G367" s="62"/>
    </row>
    <row r="368" spans="6:8" x14ac:dyDescent="0.35">
      <c r="F368" s="62"/>
      <c r="G368" s="62"/>
      <c r="H368" s="62"/>
    </row>
    <row r="382" spans="6:8" x14ac:dyDescent="0.35">
      <c r="F382" s="62"/>
      <c r="G382" s="62"/>
      <c r="H382" s="62"/>
    </row>
    <row r="386" spans="6:8" x14ac:dyDescent="0.35">
      <c r="G386" s="62"/>
    </row>
    <row r="390" spans="6:8" x14ac:dyDescent="0.35">
      <c r="F390" s="62"/>
      <c r="G390" s="62"/>
      <c r="H390" s="62"/>
    </row>
    <row r="394" spans="6:8" x14ac:dyDescent="0.35">
      <c r="F394" s="62"/>
      <c r="G394" s="62"/>
      <c r="H394" s="62"/>
    </row>
    <row r="395" spans="6:8" x14ac:dyDescent="0.35">
      <c r="F395" s="62"/>
      <c r="G395" s="62"/>
      <c r="H395" s="62"/>
    </row>
    <row r="397" spans="6:8" x14ac:dyDescent="0.35">
      <c r="F397" s="62"/>
      <c r="G397" s="62"/>
      <c r="H397" s="62"/>
    </row>
    <row r="398" spans="6:8" x14ac:dyDescent="0.35">
      <c r="F398" s="62"/>
      <c r="G398" s="62"/>
      <c r="H398" s="62"/>
    </row>
    <row r="399" spans="6:8" x14ac:dyDescent="0.35">
      <c r="F399" s="62"/>
      <c r="G399" s="62"/>
      <c r="H399" s="62"/>
    </row>
    <row r="401" spans="7:7" x14ac:dyDescent="0.35">
      <c r="G401" s="62"/>
    </row>
    <row r="425" spans="6:8" x14ac:dyDescent="0.35">
      <c r="F425" s="62"/>
      <c r="G425" s="62"/>
      <c r="H425" s="62"/>
    </row>
    <row r="426" spans="6:8" x14ac:dyDescent="0.35">
      <c r="F426" s="62"/>
      <c r="G426" s="62"/>
      <c r="H426" s="62"/>
    </row>
    <row r="427" spans="6:8" x14ac:dyDescent="0.35">
      <c r="F427" s="62"/>
      <c r="G427" s="62"/>
      <c r="H427" s="62"/>
    </row>
    <row r="428" spans="6:8" x14ac:dyDescent="0.35">
      <c r="F428" s="62"/>
      <c r="G428" s="62"/>
      <c r="H428" s="62"/>
    </row>
    <row r="453" spans="6:8" x14ac:dyDescent="0.35">
      <c r="F453" s="62"/>
      <c r="G453" s="62"/>
      <c r="H453" s="62"/>
    </row>
    <row r="454" spans="6:8" x14ac:dyDescent="0.35">
      <c r="F454" s="62"/>
      <c r="G454" s="62"/>
      <c r="H454" s="62"/>
    </row>
    <row r="455" spans="6:8" x14ac:dyDescent="0.35">
      <c r="F455" s="62"/>
      <c r="G455" s="62"/>
      <c r="H455" s="6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17"/>
  <sheetViews>
    <sheetView workbookViewId="0">
      <selection activeCell="E24" sqref="E24"/>
    </sheetView>
  </sheetViews>
  <sheetFormatPr defaultRowHeight="14.5" x14ac:dyDescent="0.35"/>
  <cols>
    <col min="2" max="2" width="13.453125" bestFit="1" customWidth="1"/>
    <col min="3" max="3" width="18" bestFit="1" customWidth="1"/>
    <col min="4" max="4" width="16.81640625" bestFit="1" customWidth="1"/>
    <col min="5" max="5" width="19.453125" bestFit="1" customWidth="1"/>
    <col min="6" max="6" width="9" bestFit="1" customWidth="1"/>
    <col min="7" max="7" width="26.7265625" customWidth="1"/>
    <col min="8" max="8" width="27.1796875" bestFit="1" customWidth="1"/>
    <col min="9" max="9" width="16" bestFit="1" customWidth="1"/>
    <col min="10" max="10" width="12.81640625" customWidth="1"/>
    <col min="14" max="14" width="16.81640625" bestFit="1" customWidth="1"/>
    <col min="15" max="15" width="19" bestFit="1" customWidth="1"/>
    <col min="16" max="17" width="19.1796875" bestFit="1" customWidth="1"/>
    <col min="18" max="18" width="19.1796875" customWidth="1"/>
    <col min="19" max="19" width="12.54296875" bestFit="1" customWidth="1"/>
    <col min="22" max="22" width="60.81640625" bestFit="1" customWidth="1"/>
  </cols>
  <sheetData>
    <row r="1" spans="1:23" x14ac:dyDescent="0.35">
      <c r="A1" s="4" t="s">
        <v>130</v>
      </c>
      <c r="D1" t="s">
        <v>159</v>
      </c>
      <c r="E1" t="s">
        <v>157</v>
      </c>
      <c r="G1" t="s">
        <v>177</v>
      </c>
      <c r="H1" t="s">
        <v>179</v>
      </c>
      <c r="N1" t="s">
        <v>160</v>
      </c>
      <c r="O1" t="s">
        <v>157</v>
      </c>
      <c r="Q1" t="s">
        <v>180</v>
      </c>
      <c r="R1" t="s">
        <v>181</v>
      </c>
    </row>
    <row r="2" spans="1:23" x14ac:dyDescent="0.35">
      <c r="C2" t="s">
        <v>131</v>
      </c>
      <c r="D2" t="s">
        <v>158</v>
      </c>
      <c r="E2" t="s">
        <v>156</v>
      </c>
      <c r="F2" t="s">
        <v>75</v>
      </c>
      <c r="G2" t="s">
        <v>178</v>
      </c>
      <c r="H2" t="s">
        <v>178</v>
      </c>
      <c r="K2" t="s">
        <v>135</v>
      </c>
      <c r="M2" t="s">
        <v>131</v>
      </c>
      <c r="N2" t="s">
        <v>161</v>
      </c>
      <c r="O2" t="s">
        <v>162</v>
      </c>
      <c r="P2" t="s">
        <v>75</v>
      </c>
      <c r="Q2" t="s">
        <v>162</v>
      </c>
      <c r="R2" t="s">
        <v>182</v>
      </c>
      <c r="U2" t="s">
        <v>140</v>
      </c>
      <c r="V2" t="s">
        <v>122</v>
      </c>
      <c r="W2" t="s">
        <v>123</v>
      </c>
    </row>
    <row r="3" spans="1:23" x14ac:dyDescent="0.35">
      <c r="A3" t="s">
        <v>78</v>
      </c>
      <c r="B3" t="s">
        <v>99</v>
      </c>
      <c r="C3">
        <v>13.6</v>
      </c>
      <c r="D3">
        <f t="shared" ref="D3:D8" si="0">C3</f>
        <v>13.6</v>
      </c>
      <c r="E3">
        <f>D3/$D$8</f>
        <v>1.4830323650004362E-2</v>
      </c>
      <c r="F3">
        <v>342.11619999999999</v>
      </c>
      <c r="G3" s="14">
        <f>E3/F3</f>
        <v>4.3348790995586771E-5</v>
      </c>
      <c r="H3" s="14">
        <f t="shared" ref="H3:H7" si="1">G3*1000</f>
        <v>4.3348790995586771E-2</v>
      </c>
      <c r="I3" s="14"/>
      <c r="J3" s="14"/>
      <c r="K3" t="s">
        <v>78</v>
      </c>
      <c r="L3" t="s">
        <v>99</v>
      </c>
      <c r="M3">
        <v>28.6</v>
      </c>
      <c r="N3">
        <f>M3</f>
        <v>28.6</v>
      </c>
      <c r="O3">
        <f>N3/$N$8</f>
        <v>2.3453773105246756E-2</v>
      </c>
      <c r="P3">
        <v>342.11619999999999</v>
      </c>
      <c r="Q3" s="14">
        <f>O3/P3</f>
        <v>6.85549912726926E-5</v>
      </c>
      <c r="R3" s="14">
        <f t="shared" ref="R3:R7" si="2">1000*Q3</f>
        <v>6.85549912726926E-2</v>
      </c>
      <c r="V3" t="s">
        <v>136</v>
      </c>
    </row>
    <row r="4" spans="1:23" x14ac:dyDescent="0.35">
      <c r="A4" t="s">
        <v>126</v>
      </c>
      <c r="B4" t="s">
        <v>127</v>
      </c>
      <c r="C4">
        <v>7.6</v>
      </c>
      <c r="D4">
        <f t="shared" si="0"/>
        <v>7.6</v>
      </c>
      <c r="E4">
        <f>D4/$D$8</f>
        <v>8.2875338044142016E-3</v>
      </c>
      <c r="F4">
        <v>180.0634</v>
      </c>
      <c r="G4" s="14">
        <f t="shared" ref="G4:G7" si="3">E4/F4</f>
        <v>4.6025643214635519E-5</v>
      </c>
      <c r="H4" s="14">
        <f t="shared" si="1"/>
        <v>4.6025643214635523E-2</v>
      </c>
      <c r="I4" s="14"/>
      <c r="J4" s="14"/>
      <c r="K4" t="s">
        <v>126</v>
      </c>
      <c r="L4" t="s">
        <v>127</v>
      </c>
      <c r="M4">
        <v>14.3</v>
      </c>
      <c r="N4">
        <f t="shared" ref="N4:N7" si="4">M4</f>
        <v>14.3</v>
      </c>
      <c r="O4">
        <f t="shared" ref="O4:O7" si="5">N4/$N$8</f>
        <v>1.1726886552623378E-2</v>
      </c>
      <c r="P4">
        <v>180.0634</v>
      </c>
      <c r="Q4" s="14">
        <f t="shared" ref="Q4:Q7" si="6">O4/P4</f>
        <v>6.5126430760628637E-5</v>
      </c>
      <c r="R4" s="14">
        <f t="shared" si="2"/>
        <v>6.5126430760628642E-2</v>
      </c>
    </row>
    <row r="5" spans="1:23" x14ac:dyDescent="0.35">
      <c r="A5" t="s">
        <v>129</v>
      </c>
      <c r="B5" t="s">
        <v>128</v>
      </c>
      <c r="C5">
        <v>8.76</v>
      </c>
      <c r="D5">
        <f t="shared" si="0"/>
        <v>8.76</v>
      </c>
      <c r="E5">
        <f>D5/$D$8</f>
        <v>9.5524731745616331E-3</v>
      </c>
      <c r="F5">
        <v>180.0634</v>
      </c>
      <c r="G5" s="14">
        <f t="shared" si="3"/>
        <v>5.3050609810553577E-5</v>
      </c>
      <c r="H5" s="14">
        <f t="shared" si="1"/>
        <v>5.3050609810553574E-2</v>
      </c>
      <c r="I5" s="14" t="s">
        <v>164</v>
      </c>
      <c r="J5" s="14"/>
      <c r="K5" t="s">
        <v>129</v>
      </c>
      <c r="L5" t="s">
        <v>128</v>
      </c>
      <c r="M5">
        <v>4.75</v>
      </c>
      <c r="N5">
        <f t="shared" si="4"/>
        <v>4.75</v>
      </c>
      <c r="O5">
        <f t="shared" si="5"/>
        <v>3.89529448426301E-3</v>
      </c>
      <c r="P5">
        <v>180.0634</v>
      </c>
      <c r="Q5" s="14">
        <f t="shared" si="6"/>
        <v>2.1632905322586434E-5</v>
      </c>
      <c r="R5" s="14">
        <f t="shared" si="2"/>
        <v>2.1632905322586434E-2</v>
      </c>
      <c r="S5" t="s">
        <v>164</v>
      </c>
    </row>
    <row r="6" spans="1:23" x14ac:dyDescent="0.35">
      <c r="A6" t="s">
        <v>67</v>
      </c>
      <c r="B6" t="s">
        <v>5</v>
      </c>
      <c r="C6">
        <v>4.08</v>
      </c>
      <c r="D6">
        <f t="shared" si="0"/>
        <v>4.08</v>
      </c>
      <c r="E6">
        <f>D6/$D$8</f>
        <v>4.4490970950013089E-3</v>
      </c>
      <c r="F6">
        <f>12*B11+20*B12+10*B13</f>
        <v>324.28200000000004</v>
      </c>
      <c r="G6" s="14">
        <f t="shared" si="3"/>
        <v>1.3719839815349938E-5</v>
      </c>
      <c r="H6" s="14">
        <f t="shared" si="1"/>
        <v>1.3719839815349938E-2</v>
      </c>
      <c r="I6" s="14">
        <f>H6/2</f>
        <v>6.859919907674969E-3</v>
      </c>
      <c r="J6" s="14"/>
      <c r="K6" t="s">
        <v>67</v>
      </c>
      <c r="L6" t="s">
        <v>5</v>
      </c>
      <c r="M6">
        <v>8.77</v>
      </c>
      <c r="N6">
        <f t="shared" si="4"/>
        <v>8.77</v>
      </c>
      <c r="O6">
        <f t="shared" si="5"/>
        <v>7.1919437109445464E-3</v>
      </c>
      <c r="P6">
        <f>F6</f>
        <v>324.28200000000004</v>
      </c>
      <c r="Q6" s="14">
        <f t="shared" si="6"/>
        <v>2.2178054011460845E-5</v>
      </c>
      <c r="R6" s="14">
        <f t="shared" si="2"/>
        <v>2.2178054011460845E-2</v>
      </c>
      <c r="S6" s="14">
        <f>R6/2</f>
        <v>1.1089027005730423E-2</v>
      </c>
    </row>
    <row r="7" spans="1:23" x14ac:dyDescent="0.35">
      <c r="A7" t="s">
        <v>68</v>
      </c>
      <c r="B7" t="s">
        <v>108</v>
      </c>
      <c r="C7">
        <f>334+549</f>
        <v>883</v>
      </c>
      <c r="D7">
        <f t="shared" si="0"/>
        <v>883</v>
      </c>
      <c r="E7">
        <f>D7/$D$8</f>
        <v>0.96288057227601853</v>
      </c>
      <c r="F7">
        <f>6*B11+10*B12+5*B13</f>
        <v>162.14100000000002</v>
      </c>
      <c r="G7" s="14">
        <f t="shared" si="3"/>
        <v>5.9385385083107816E-3</v>
      </c>
      <c r="H7" s="14">
        <f t="shared" si="1"/>
        <v>5.9385385083107813</v>
      </c>
      <c r="I7" s="14"/>
      <c r="J7" s="14"/>
      <c r="K7" t="s">
        <v>68</v>
      </c>
      <c r="L7" t="s">
        <v>108</v>
      </c>
      <c r="M7">
        <f>646+517</f>
        <v>1163</v>
      </c>
      <c r="N7">
        <f t="shared" si="4"/>
        <v>1163</v>
      </c>
      <c r="O7">
        <f t="shared" si="5"/>
        <v>0.95373210214692228</v>
      </c>
      <c r="P7">
        <f>F7</f>
        <v>162.14100000000002</v>
      </c>
      <c r="Q7" s="14">
        <f t="shared" si="6"/>
        <v>5.8821155793224549E-3</v>
      </c>
      <c r="R7" s="14">
        <f t="shared" si="2"/>
        <v>5.8821155793224547</v>
      </c>
      <c r="S7" s="14"/>
    </row>
    <row r="8" spans="1:23" x14ac:dyDescent="0.35">
      <c r="B8" t="s">
        <v>134</v>
      </c>
      <c r="C8">
        <f>SUM(C3:C7)</f>
        <v>917.04</v>
      </c>
      <c r="D8">
        <f t="shared" si="0"/>
        <v>917.04</v>
      </c>
      <c r="E8">
        <f>SUM(E3:E7)</f>
        <v>1</v>
      </c>
      <c r="G8" s="14"/>
      <c r="H8" s="14"/>
      <c r="I8" s="14"/>
      <c r="M8">
        <f>SUM(M3:M7)</f>
        <v>1219.42</v>
      </c>
      <c r="N8">
        <f>M8</f>
        <v>1219.42</v>
      </c>
      <c r="O8">
        <f>SUM(O3:O7)</f>
        <v>1</v>
      </c>
    </row>
    <row r="9" spans="1:23" x14ac:dyDescent="0.35">
      <c r="P9" t="s">
        <v>324</v>
      </c>
      <c r="Q9" t="s">
        <v>166</v>
      </c>
    </row>
    <row r="10" spans="1:23" x14ac:dyDescent="0.35">
      <c r="B10" t="s">
        <v>75</v>
      </c>
      <c r="P10" t="s">
        <v>78</v>
      </c>
      <c r="Q10">
        <v>6.85549912726926E-2</v>
      </c>
    </row>
    <row r="11" spans="1:23" x14ac:dyDescent="0.35">
      <c r="A11" t="s">
        <v>1</v>
      </c>
      <c r="B11">
        <v>12.010999999999999</v>
      </c>
      <c r="D11" t="s">
        <v>324</v>
      </c>
      <c r="E11" t="s">
        <v>166</v>
      </c>
      <c r="P11" t="s">
        <v>126</v>
      </c>
      <c r="Q11">
        <v>6.5126430760628642E-2</v>
      </c>
    </row>
    <row r="12" spans="1:23" x14ac:dyDescent="0.35">
      <c r="A12" t="s">
        <v>2</v>
      </c>
      <c r="B12">
        <v>1.008</v>
      </c>
      <c r="D12" t="s">
        <v>78</v>
      </c>
      <c r="E12">
        <v>4.3348790995586771E-2</v>
      </c>
      <c r="P12" t="s">
        <v>129</v>
      </c>
      <c r="Q12">
        <v>2.1632905322586434E-2</v>
      </c>
    </row>
    <row r="13" spans="1:23" x14ac:dyDescent="0.35">
      <c r="A13" t="s">
        <v>3</v>
      </c>
      <c r="B13">
        <v>15.999000000000001</v>
      </c>
      <c r="D13" t="s">
        <v>126</v>
      </c>
      <c r="E13">
        <v>4.6025643214635523E-2</v>
      </c>
      <c r="P13" t="s">
        <v>67</v>
      </c>
      <c r="Q13">
        <v>1.1089027005730423E-2</v>
      </c>
    </row>
    <row r="14" spans="1:23" x14ac:dyDescent="0.35">
      <c r="A14" t="s">
        <v>140</v>
      </c>
      <c r="B14" t="s">
        <v>155</v>
      </c>
      <c r="D14" t="s">
        <v>129</v>
      </c>
      <c r="E14">
        <v>5.3050609810553574E-2</v>
      </c>
      <c r="P14" t="s">
        <v>67</v>
      </c>
      <c r="Q14">
        <v>1.1089027005730423E-2</v>
      </c>
    </row>
    <row r="15" spans="1:23" x14ac:dyDescent="0.35">
      <c r="D15" t="s">
        <v>67</v>
      </c>
      <c r="E15">
        <v>6.859919907674969E-3</v>
      </c>
      <c r="P15" t="s">
        <v>68</v>
      </c>
      <c r="Q15">
        <v>5.8821155793224547</v>
      </c>
    </row>
    <row r="16" spans="1:23" x14ac:dyDescent="0.35">
      <c r="D16" t="s">
        <v>67</v>
      </c>
      <c r="E16">
        <v>6.859919907674969E-3</v>
      </c>
    </row>
    <row r="17" spans="4:5" x14ac:dyDescent="0.35">
      <c r="D17" t="s">
        <v>68</v>
      </c>
      <c r="E17">
        <v>5.9385385083107813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63"/>
  <sheetViews>
    <sheetView workbookViewId="0">
      <selection activeCell="B42" sqref="B42"/>
    </sheetView>
  </sheetViews>
  <sheetFormatPr defaultRowHeight="14.5" x14ac:dyDescent="0.35"/>
  <cols>
    <col min="1" max="1" width="13.54296875" bestFit="1" customWidth="1"/>
    <col min="2" max="2" width="233" bestFit="1" customWidth="1"/>
  </cols>
  <sheetData>
    <row r="1" spans="1:2" x14ac:dyDescent="0.35">
      <c r="A1" t="s">
        <v>3173</v>
      </c>
    </row>
    <row r="2" spans="1:2" x14ac:dyDescent="0.35">
      <c r="A2" t="s">
        <v>514</v>
      </c>
      <c r="B2" t="s">
        <v>3174</v>
      </c>
    </row>
    <row r="3" spans="1:2" x14ac:dyDescent="0.35">
      <c r="A3" t="s">
        <v>515</v>
      </c>
      <c r="B3" t="s">
        <v>3175</v>
      </c>
    </row>
    <row r="4" spans="1:2" x14ac:dyDescent="0.35">
      <c r="A4" t="s">
        <v>1695</v>
      </c>
      <c r="B4" t="s">
        <v>3175</v>
      </c>
    </row>
    <row r="5" spans="1:2" x14ac:dyDescent="0.35">
      <c r="A5" t="s">
        <v>1696</v>
      </c>
      <c r="B5" t="s">
        <v>3176</v>
      </c>
    </row>
    <row r="6" spans="1:2" x14ac:dyDescent="0.35">
      <c r="A6" t="s">
        <v>516</v>
      </c>
      <c r="B6" t="s">
        <v>3177</v>
      </c>
    </row>
    <row r="7" spans="1:2" x14ac:dyDescent="0.35">
      <c r="A7" t="s">
        <v>3178</v>
      </c>
    </row>
    <row r="8" spans="1:2" x14ac:dyDescent="0.35">
      <c r="A8" t="s">
        <v>3179</v>
      </c>
    </row>
    <row r="9" spans="1:2" x14ac:dyDescent="0.35">
      <c r="A9" t="s">
        <v>3180</v>
      </c>
      <c r="B9" t="s">
        <v>3181</v>
      </c>
    </row>
    <row r="10" spans="1:2" x14ac:dyDescent="0.35">
      <c r="A10" t="s">
        <v>3182</v>
      </c>
      <c r="B10" t="s">
        <v>3183</v>
      </c>
    </row>
    <row r="11" spans="1:2" x14ac:dyDescent="0.35">
      <c r="A11" t="s">
        <v>3184</v>
      </c>
      <c r="B11" t="s">
        <v>3185</v>
      </c>
    </row>
    <row r="12" spans="1:2" x14ac:dyDescent="0.35">
      <c r="A12" t="s">
        <v>3186</v>
      </c>
      <c r="B12" t="s">
        <v>3187</v>
      </c>
    </row>
    <row r="13" spans="1:2" x14ac:dyDescent="0.35">
      <c r="A13" t="s">
        <v>3188</v>
      </c>
      <c r="B13" t="s">
        <v>3189</v>
      </c>
    </row>
    <row r="14" spans="1:2" x14ac:dyDescent="0.35">
      <c r="A14" t="s">
        <v>3190</v>
      </c>
    </row>
    <row r="15" spans="1:2" x14ac:dyDescent="0.35">
      <c r="A15" t="s">
        <v>3191</v>
      </c>
      <c r="B15" t="s">
        <v>3192</v>
      </c>
    </row>
    <row r="16" spans="1:2" x14ac:dyDescent="0.35">
      <c r="A16" t="s">
        <v>3193</v>
      </c>
      <c r="B16" t="s">
        <v>3194</v>
      </c>
    </row>
    <row r="17" spans="1:2" x14ac:dyDescent="0.35">
      <c r="A17" t="s">
        <v>3195</v>
      </c>
      <c r="B17" t="s">
        <v>3196</v>
      </c>
    </row>
    <row r="18" spans="1:2" x14ac:dyDescent="0.35">
      <c r="A18" t="s">
        <v>3197</v>
      </c>
      <c r="B18" t="s">
        <v>3198</v>
      </c>
    </row>
    <row r="19" spans="1:2" x14ac:dyDescent="0.35">
      <c r="A19" t="s">
        <v>3199</v>
      </c>
      <c r="B19" t="s">
        <v>3200</v>
      </c>
    </row>
    <row r="20" spans="1:2" x14ac:dyDescent="0.35">
      <c r="A20" t="s">
        <v>3201</v>
      </c>
      <c r="B20" t="s">
        <v>3202</v>
      </c>
    </row>
    <row r="21" spans="1:2" x14ac:dyDescent="0.35">
      <c r="A21" t="s">
        <v>3203</v>
      </c>
      <c r="B21" t="s">
        <v>3204</v>
      </c>
    </row>
    <row r="22" spans="1:2" x14ac:dyDescent="0.35">
      <c r="A22" t="s">
        <v>3205</v>
      </c>
      <c r="B22" t="s">
        <v>3206</v>
      </c>
    </row>
    <row r="23" spans="1:2" x14ac:dyDescent="0.35">
      <c r="A23" t="s">
        <v>3207</v>
      </c>
      <c r="B23" t="s">
        <v>3208</v>
      </c>
    </row>
    <row r="24" spans="1:2" x14ac:dyDescent="0.35">
      <c r="A24" t="s">
        <v>3209</v>
      </c>
      <c r="B24" t="s">
        <v>3210</v>
      </c>
    </row>
    <row r="25" spans="1:2" x14ac:dyDescent="0.35">
      <c r="A25" t="s">
        <v>3211</v>
      </c>
      <c r="B25" t="s">
        <v>3212</v>
      </c>
    </row>
    <row r="26" spans="1:2" x14ac:dyDescent="0.35">
      <c r="A26" t="s">
        <v>3213</v>
      </c>
      <c r="B26" t="s">
        <v>3214</v>
      </c>
    </row>
    <row r="27" spans="1:2" x14ac:dyDescent="0.35">
      <c r="A27" t="s">
        <v>3215</v>
      </c>
      <c r="B27" t="s">
        <v>3216</v>
      </c>
    </row>
    <row r="28" spans="1:2" x14ac:dyDescent="0.35">
      <c r="A28" t="s">
        <v>3217</v>
      </c>
      <c r="B28" t="s">
        <v>3218</v>
      </c>
    </row>
    <row r="29" spans="1:2" x14ac:dyDescent="0.35">
      <c r="A29" t="s">
        <v>3219</v>
      </c>
      <c r="B29" t="s">
        <v>3220</v>
      </c>
    </row>
    <row r="30" spans="1:2" x14ac:dyDescent="0.35">
      <c r="A30" t="s">
        <v>3221</v>
      </c>
      <c r="B30" t="s">
        <v>3222</v>
      </c>
    </row>
    <row r="31" spans="1:2" x14ac:dyDescent="0.35">
      <c r="A31" t="s">
        <v>3223</v>
      </c>
      <c r="B31" t="s">
        <v>3224</v>
      </c>
    </row>
    <row r="32" spans="1:2" x14ac:dyDescent="0.35">
      <c r="A32" t="s">
        <v>3225</v>
      </c>
      <c r="B32" t="s">
        <v>3226</v>
      </c>
    </row>
    <row r="33" spans="1:2" x14ac:dyDescent="0.35">
      <c r="A33" t="s">
        <v>3227</v>
      </c>
    </row>
    <row r="34" spans="1:2" x14ac:dyDescent="0.35">
      <c r="A34" t="s">
        <v>3228</v>
      </c>
      <c r="B34" t="s">
        <v>3229</v>
      </c>
    </row>
    <row r="35" spans="1:2" x14ac:dyDescent="0.35">
      <c r="A35" t="s">
        <v>3230</v>
      </c>
      <c r="B35" t="s">
        <v>3231</v>
      </c>
    </row>
    <row r="36" spans="1:2" x14ac:dyDescent="0.35">
      <c r="A36" t="s">
        <v>3232</v>
      </c>
      <c r="B36" t="s">
        <v>3233</v>
      </c>
    </row>
    <row r="37" spans="1:2" x14ac:dyDescent="0.35">
      <c r="A37" t="s">
        <v>3234</v>
      </c>
      <c r="B37" t="s">
        <v>3235</v>
      </c>
    </row>
    <row r="38" spans="1:2" x14ac:dyDescent="0.35">
      <c r="A38" t="s">
        <v>3236</v>
      </c>
      <c r="B38" t="s">
        <v>3237</v>
      </c>
    </row>
    <row r="39" spans="1:2" x14ac:dyDescent="0.35">
      <c r="A39" t="s">
        <v>3238</v>
      </c>
      <c r="B39" t="s">
        <v>3239</v>
      </c>
    </row>
    <row r="40" spans="1:2" x14ac:dyDescent="0.35">
      <c r="A40" t="s">
        <v>3240</v>
      </c>
      <c r="B40" t="s">
        <v>3241</v>
      </c>
    </row>
    <row r="41" spans="1:2" x14ac:dyDescent="0.35">
      <c r="A41" t="s">
        <v>3242</v>
      </c>
      <c r="B41" t="s">
        <v>3243</v>
      </c>
    </row>
    <row r="42" spans="1:2" x14ac:dyDescent="0.35">
      <c r="A42" t="s">
        <v>3244</v>
      </c>
      <c r="B42" t="s">
        <v>3245</v>
      </c>
    </row>
    <row r="43" spans="1:2" x14ac:dyDescent="0.35">
      <c r="A43" t="s">
        <v>3246</v>
      </c>
      <c r="B43" t="s">
        <v>3247</v>
      </c>
    </row>
    <row r="44" spans="1:2" x14ac:dyDescent="0.35">
      <c r="A44" t="s">
        <v>3248</v>
      </c>
      <c r="B44" t="s">
        <v>3249</v>
      </c>
    </row>
    <row r="45" spans="1:2" x14ac:dyDescent="0.35">
      <c r="A45" t="s">
        <v>3250</v>
      </c>
      <c r="B45" t="s">
        <v>3251</v>
      </c>
    </row>
    <row r="46" spans="1:2" x14ac:dyDescent="0.35">
      <c r="A46" t="s">
        <v>3252</v>
      </c>
      <c r="B46" t="s">
        <v>3253</v>
      </c>
    </row>
    <row r="47" spans="1:2" x14ac:dyDescent="0.35">
      <c r="A47" t="s">
        <v>3254</v>
      </c>
      <c r="B47" t="s">
        <v>3255</v>
      </c>
    </row>
    <row r="48" spans="1:2" x14ac:dyDescent="0.35">
      <c r="A48" t="s">
        <v>3256</v>
      </c>
      <c r="B48" t="s">
        <v>3257</v>
      </c>
    </row>
    <row r="49" spans="1:2" x14ac:dyDescent="0.35">
      <c r="A49" t="s">
        <v>3258</v>
      </c>
      <c r="B49" t="s">
        <v>3259</v>
      </c>
    </row>
    <row r="50" spans="1:2" x14ac:dyDescent="0.35">
      <c r="A50" t="s">
        <v>3260</v>
      </c>
      <c r="B50" t="s">
        <v>3261</v>
      </c>
    </row>
    <row r="51" spans="1:2" x14ac:dyDescent="0.35">
      <c r="A51" t="s">
        <v>3262</v>
      </c>
      <c r="B51" t="s">
        <v>3263</v>
      </c>
    </row>
    <row r="52" spans="1:2" x14ac:dyDescent="0.35">
      <c r="A52" t="s">
        <v>3264</v>
      </c>
      <c r="B52" t="s">
        <v>3265</v>
      </c>
    </row>
    <row r="53" spans="1:2" x14ac:dyDescent="0.35">
      <c r="A53" t="s">
        <v>3266</v>
      </c>
      <c r="B53" t="s">
        <v>3267</v>
      </c>
    </row>
    <row r="54" spans="1:2" x14ac:dyDescent="0.35">
      <c r="A54" t="s">
        <v>3268</v>
      </c>
      <c r="B54" t="s">
        <v>3269</v>
      </c>
    </row>
    <row r="55" spans="1:2" x14ac:dyDescent="0.35">
      <c r="A55" t="s">
        <v>3270</v>
      </c>
      <c r="B55" t="s">
        <v>3271</v>
      </c>
    </row>
    <row r="56" spans="1:2" x14ac:dyDescent="0.35">
      <c r="A56" t="s">
        <v>3272</v>
      </c>
      <c r="B56" t="s">
        <v>3273</v>
      </c>
    </row>
    <row r="57" spans="1:2" x14ac:dyDescent="0.35">
      <c r="A57" t="s">
        <v>3274</v>
      </c>
      <c r="B57" t="s">
        <v>3275</v>
      </c>
    </row>
    <row r="58" spans="1:2" x14ac:dyDescent="0.35">
      <c r="A58" t="s">
        <v>3276</v>
      </c>
      <c r="B58" t="s">
        <v>3277</v>
      </c>
    </row>
    <row r="59" spans="1:2" x14ac:dyDescent="0.35">
      <c r="A59" t="s">
        <v>3278</v>
      </c>
      <c r="B59" t="s">
        <v>3279</v>
      </c>
    </row>
    <row r="60" spans="1:2" x14ac:dyDescent="0.35">
      <c r="A60" t="s">
        <v>3280</v>
      </c>
      <c r="B60" t="s">
        <v>3281</v>
      </c>
    </row>
    <row r="61" spans="1:2" x14ac:dyDescent="0.35">
      <c r="A61" t="s">
        <v>3282</v>
      </c>
    </row>
    <row r="62" spans="1:2" x14ac:dyDescent="0.35">
      <c r="A62" t="s">
        <v>3283</v>
      </c>
      <c r="B62" t="s">
        <v>3284</v>
      </c>
    </row>
    <row r="63" spans="1:2" x14ac:dyDescent="0.35">
      <c r="A63" t="s">
        <v>3285</v>
      </c>
      <c r="B63" t="s">
        <v>3286</v>
      </c>
    </row>
    <row r="64" spans="1:2" x14ac:dyDescent="0.35">
      <c r="A64" t="s">
        <v>3287</v>
      </c>
      <c r="B64" t="s">
        <v>3288</v>
      </c>
    </row>
    <row r="65" spans="1:2" x14ac:dyDescent="0.35">
      <c r="A65" t="s">
        <v>3289</v>
      </c>
      <c r="B65" t="s">
        <v>3290</v>
      </c>
    </row>
    <row r="66" spans="1:2" x14ac:dyDescent="0.35">
      <c r="A66" t="s">
        <v>3291</v>
      </c>
      <c r="B66" t="s">
        <v>3292</v>
      </c>
    </row>
    <row r="67" spans="1:2" x14ac:dyDescent="0.35">
      <c r="A67" t="s">
        <v>3293</v>
      </c>
      <c r="B67" t="s">
        <v>3294</v>
      </c>
    </row>
    <row r="68" spans="1:2" x14ac:dyDescent="0.35">
      <c r="A68" t="s">
        <v>3295</v>
      </c>
      <c r="B68" t="s">
        <v>3296</v>
      </c>
    </row>
    <row r="69" spans="1:2" x14ac:dyDescent="0.35">
      <c r="A69" t="s">
        <v>3297</v>
      </c>
      <c r="B69" t="s">
        <v>3298</v>
      </c>
    </row>
    <row r="70" spans="1:2" x14ac:dyDescent="0.35">
      <c r="A70" t="s">
        <v>3299</v>
      </c>
    </row>
    <row r="71" spans="1:2" x14ac:dyDescent="0.35">
      <c r="A71" t="s">
        <v>3300</v>
      </c>
      <c r="B71" t="s">
        <v>3301</v>
      </c>
    </row>
    <row r="72" spans="1:2" x14ac:dyDescent="0.35">
      <c r="A72" t="s">
        <v>3302</v>
      </c>
      <c r="B72" t="s">
        <v>3303</v>
      </c>
    </row>
    <row r="73" spans="1:2" x14ac:dyDescent="0.35">
      <c r="A73" t="s">
        <v>3304</v>
      </c>
      <c r="B73" t="s">
        <v>3305</v>
      </c>
    </row>
    <row r="74" spans="1:2" x14ac:dyDescent="0.35">
      <c r="A74" t="s">
        <v>3306</v>
      </c>
      <c r="B74" t="s">
        <v>3307</v>
      </c>
    </row>
    <row r="75" spans="1:2" x14ac:dyDescent="0.35">
      <c r="A75" t="s">
        <v>3308</v>
      </c>
      <c r="B75" t="s">
        <v>3309</v>
      </c>
    </row>
    <row r="76" spans="1:2" x14ac:dyDescent="0.35">
      <c r="A76" t="s">
        <v>3310</v>
      </c>
      <c r="B76" t="s">
        <v>3311</v>
      </c>
    </row>
    <row r="77" spans="1:2" x14ac:dyDescent="0.35">
      <c r="A77" t="s">
        <v>3312</v>
      </c>
      <c r="B77" t="s">
        <v>3313</v>
      </c>
    </row>
    <row r="78" spans="1:2" x14ac:dyDescent="0.35">
      <c r="A78" t="s">
        <v>3314</v>
      </c>
      <c r="B78" t="s">
        <v>3315</v>
      </c>
    </row>
    <row r="79" spans="1:2" x14ac:dyDescent="0.35">
      <c r="A79" t="s">
        <v>3316</v>
      </c>
      <c r="B79" t="s">
        <v>3317</v>
      </c>
    </row>
    <row r="80" spans="1:2" x14ac:dyDescent="0.35">
      <c r="A80" t="s">
        <v>3318</v>
      </c>
      <c r="B80" t="s">
        <v>3319</v>
      </c>
    </row>
    <row r="81" spans="1:2" x14ac:dyDescent="0.35">
      <c r="A81" t="s">
        <v>3320</v>
      </c>
      <c r="B81" t="s">
        <v>3321</v>
      </c>
    </row>
    <row r="82" spans="1:2" x14ac:dyDescent="0.35">
      <c r="A82" t="s">
        <v>3322</v>
      </c>
      <c r="B82" t="s">
        <v>3323</v>
      </c>
    </row>
    <row r="83" spans="1:2" x14ac:dyDescent="0.35">
      <c r="A83" t="s">
        <v>3324</v>
      </c>
    </row>
    <row r="84" spans="1:2" x14ac:dyDescent="0.35">
      <c r="A84" t="s">
        <v>3325</v>
      </c>
      <c r="B84" t="s">
        <v>3326</v>
      </c>
    </row>
    <row r="85" spans="1:2" x14ac:dyDescent="0.35">
      <c r="A85" t="s">
        <v>3327</v>
      </c>
      <c r="B85" t="s">
        <v>3328</v>
      </c>
    </row>
    <row r="86" spans="1:2" x14ac:dyDescent="0.35">
      <c r="A86" t="s">
        <v>3329</v>
      </c>
      <c r="B86" t="s">
        <v>3330</v>
      </c>
    </row>
    <row r="87" spans="1:2" x14ac:dyDescent="0.35">
      <c r="A87" t="s">
        <v>3331</v>
      </c>
      <c r="B87" t="s">
        <v>1582</v>
      </c>
    </row>
    <row r="88" spans="1:2" x14ac:dyDescent="0.35">
      <c r="A88" t="s">
        <v>3332</v>
      </c>
      <c r="B88" t="s">
        <v>3333</v>
      </c>
    </row>
    <row r="89" spans="1:2" x14ac:dyDescent="0.35">
      <c r="A89" t="s">
        <v>3334</v>
      </c>
      <c r="B89" t="s">
        <v>3335</v>
      </c>
    </row>
    <row r="90" spans="1:2" x14ac:dyDescent="0.35">
      <c r="A90" t="s">
        <v>3336</v>
      </c>
      <c r="B90" t="s">
        <v>3337</v>
      </c>
    </row>
    <row r="91" spans="1:2" x14ac:dyDescent="0.35">
      <c r="A91" t="s">
        <v>3338</v>
      </c>
      <c r="B91" t="s">
        <v>3339</v>
      </c>
    </row>
    <row r="92" spans="1:2" x14ac:dyDescent="0.35">
      <c r="A92" t="s">
        <v>3340</v>
      </c>
      <c r="B92" t="s">
        <v>3341</v>
      </c>
    </row>
    <row r="93" spans="1:2" x14ac:dyDescent="0.35">
      <c r="A93" t="s">
        <v>3342</v>
      </c>
    </row>
    <row r="94" spans="1:2" x14ac:dyDescent="0.35">
      <c r="A94" t="s">
        <v>3343</v>
      </c>
      <c r="B94" t="s">
        <v>3344</v>
      </c>
    </row>
    <row r="95" spans="1:2" x14ac:dyDescent="0.35">
      <c r="A95" t="s">
        <v>3345</v>
      </c>
      <c r="B95" t="s">
        <v>3346</v>
      </c>
    </row>
    <row r="96" spans="1:2" x14ac:dyDescent="0.35">
      <c r="A96" t="s">
        <v>3347</v>
      </c>
    </row>
    <row r="97" spans="1:2" x14ac:dyDescent="0.35">
      <c r="A97" t="s">
        <v>3348</v>
      </c>
      <c r="B97" t="s">
        <v>3349</v>
      </c>
    </row>
    <row r="98" spans="1:2" x14ac:dyDescent="0.35">
      <c r="A98" t="s">
        <v>3350</v>
      </c>
      <c r="B98" t="s">
        <v>3351</v>
      </c>
    </row>
    <row r="99" spans="1:2" x14ac:dyDescent="0.35">
      <c r="A99" t="s">
        <v>3352</v>
      </c>
    </row>
    <row r="100" spans="1:2" x14ac:dyDescent="0.35">
      <c r="A100" t="s">
        <v>3353</v>
      </c>
      <c r="B100" t="s">
        <v>3354</v>
      </c>
    </row>
    <row r="101" spans="1:2" x14ac:dyDescent="0.35">
      <c r="A101" t="s">
        <v>3355</v>
      </c>
      <c r="B101" t="s">
        <v>3356</v>
      </c>
    </row>
    <row r="102" spans="1:2" x14ac:dyDescent="0.35">
      <c r="A102" t="s">
        <v>3357</v>
      </c>
    </row>
    <row r="103" spans="1:2" x14ac:dyDescent="0.35">
      <c r="A103" t="s">
        <v>3358</v>
      </c>
      <c r="B103" t="s">
        <v>3359</v>
      </c>
    </row>
    <row r="104" spans="1:2" x14ac:dyDescent="0.35">
      <c r="A104" t="s">
        <v>3360</v>
      </c>
      <c r="B104" t="s">
        <v>3361</v>
      </c>
    </row>
    <row r="105" spans="1:2" x14ac:dyDescent="0.35">
      <c r="A105" t="s">
        <v>3362</v>
      </c>
    </row>
    <row r="106" spans="1:2" x14ac:dyDescent="0.35">
      <c r="A106" t="s">
        <v>3363</v>
      </c>
      <c r="B106" t="s">
        <v>3364</v>
      </c>
    </row>
    <row r="107" spans="1:2" x14ac:dyDescent="0.35">
      <c r="A107" t="s">
        <v>3365</v>
      </c>
      <c r="B107" t="s">
        <v>3366</v>
      </c>
    </row>
    <row r="108" spans="1:2" x14ac:dyDescent="0.35">
      <c r="A108" t="s">
        <v>3367</v>
      </c>
      <c r="B108" t="s">
        <v>3368</v>
      </c>
    </row>
    <row r="109" spans="1:2" x14ac:dyDescent="0.35">
      <c r="A109" t="s">
        <v>3369</v>
      </c>
      <c r="B109" t="s">
        <v>3370</v>
      </c>
    </row>
    <row r="110" spans="1:2" x14ac:dyDescent="0.35">
      <c r="A110" t="s">
        <v>3371</v>
      </c>
      <c r="B110" t="s">
        <v>3372</v>
      </c>
    </row>
    <row r="111" spans="1:2" x14ac:dyDescent="0.35">
      <c r="A111" t="s">
        <v>3373</v>
      </c>
      <c r="B111" t="s">
        <v>3374</v>
      </c>
    </row>
    <row r="112" spans="1:2" x14ac:dyDescent="0.35">
      <c r="A112" t="s">
        <v>3375</v>
      </c>
      <c r="B112" t="s">
        <v>3376</v>
      </c>
    </row>
    <row r="113" spans="1:2" x14ac:dyDescent="0.35">
      <c r="A113" t="s">
        <v>3377</v>
      </c>
      <c r="B113" t="s">
        <v>3378</v>
      </c>
    </row>
    <row r="114" spans="1:2" x14ac:dyDescent="0.35">
      <c r="A114" t="s">
        <v>3379</v>
      </c>
    </row>
    <row r="115" spans="1:2" x14ac:dyDescent="0.35">
      <c r="A115" t="s">
        <v>3380</v>
      </c>
      <c r="B115" t="s">
        <v>3381</v>
      </c>
    </row>
    <row r="116" spans="1:2" x14ac:dyDescent="0.35">
      <c r="A116" t="s">
        <v>3382</v>
      </c>
      <c r="B116" t="s">
        <v>3383</v>
      </c>
    </row>
    <row r="117" spans="1:2" x14ac:dyDescent="0.35">
      <c r="A117" t="s">
        <v>3384</v>
      </c>
      <c r="B117" t="s">
        <v>3385</v>
      </c>
    </row>
    <row r="118" spans="1:2" x14ac:dyDescent="0.35">
      <c r="A118" t="s">
        <v>3386</v>
      </c>
      <c r="B118" t="s">
        <v>3387</v>
      </c>
    </row>
    <row r="119" spans="1:2" x14ac:dyDescent="0.35">
      <c r="A119" t="s">
        <v>3388</v>
      </c>
      <c r="B119" t="s">
        <v>3389</v>
      </c>
    </row>
    <row r="120" spans="1:2" x14ac:dyDescent="0.35">
      <c r="A120" t="s">
        <v>3390</v>
      </c>
      <c r="B120" t="s">
        <v>3391</v>
      </c>
    </row>
    <row r="121" spans="1:2" x14ac:dyDescent="0.35">
      <c r="A121" t="s">
        <v>3392</v>
      </c>
      <c r="B121" t="s">
        <v>3393</v>
      </c>
    </row>
    <row r="122" spans="1:2" x14ac:dyDescent="0.35">
      <c r="A122" t="s">
        <v>3394</v>
      </c>
      <c r="B122" t="s">
        <v>3395</v>
      </c>
    </row>
    <row r="123" spans="1:2" x14ac:dyDescent="0.35">
      <c r="A123" t="s">
        <v>3396</v>
      </c>
      <c r="B123" t="s">
        <v>3397</v>
      </c>
    </row>
    <row r="124" spans="1:2" x14ac:dyDescent="0.35">
      <c r="A124" t="s">
        <v>3398</v>
      </c>
      <c r="B124" t="s">
        <v>3399</v>
      </c>
    </row>
    <row r="125" spans="1:2" x14ac:dyDescent="0.35">
      <c r="A125" t="s">
        <v>3400</v>
      </c>
      <c r="B125" t="s">
        <v>3401</v>
      </c>
    </row>
    <row r="126" spans="1:2" x14ac:dyDescent="0.35">
      <c r="A126" t="s">
        <v>3402</v>
      </c>
      <c r="B126" t="s">
        <v>3403</v>
      </c>
    </row>
    <row r="127" spans="1:2" x14ac:dyDescent="0.35">
      <c r="A127" t="s">
        <v>3404</v>
      </c>
      <c r="B127" t="s">
        <v>3405</v>
      </c>
    </row>
    <row r="128" spans="1:2" x14ac:dyDescent="0.35">
      <c r="A128" t="s">
        <v>3406</v>
      </c>
      <c r="B128" t="s">
        <v>3407</v>
      </c>
    </row>
    <row r="129" spans="1:2" x14ac:dyDescent="0.35">
      <c r="A129" t="s">
        <v>3408</v>
      </c>
      <c r="B129" t="s">
        <v>3409</v>
      </c>
    </row>
    <row r="130" spans="1:2" x14ac:dyDescent="0.35">
      <c r="A130" t="s">
        <v>3410</v>
      </c>
      <c r="B130" t="s">
        <v>3411</v>
      </c>
    </row>
    <row r="131" spans="1:2" x14ac:dyDescent="0.35">
      <c r="A131" t="s">
        <v>3412</v>
      </c>
      <c r="B131" t="s">
        <v>3413</v>
      </c>
    </row>
    <row r="132" spans="1:2" x14ac:dyDescent="0.35">
      <c r="A132" t="s">
        <v>3414</v>
      </c>
      <c r="B132" t="s">
        <v>3415</v>
      </c>
    </row>
    <row r="133" spans="1:2" x14ac:dyDescent="0.35">
      <c r="A133" t="s">
        <v>3416</v>
      </c>
      <c r="B133" t="s">
        <v>3417</v>
      </c>
    </row>
    <row r="134" spans="1:2" x14ac:dyDescent="0.35">
      <c r="A134" t="s">
        <v>3418</v>
      </c>
      <c r="B134" t="s">
        <v>3419</v>
      </c>
    </row>
    <row r="135" spans="1:2" x14ac:dyDescent="0.35">
      <c r="A135" t="s">
        <v>3420</v>
      </c>
      <c r="B135" t="s">
        <v>3421</v>
      </c>
    </row>
    <row r="136" spans="1:2" x14ac:dyDescent="0.35">
      <c r="A136" t="s">
        <v>3422</v>
      </c>
      <c r="B136" t="s">
        <v>3423</v>
      </c>
    </row>
    <row r="137" spans="1:2" x14ac:dyDescent="0.35">
      <c r="A137" t="s">
        <v>3424</v>
      </c>
      <c r="B137" t="s">
        <v>3425</v>
      </c>
    </row>
    <row r="138" spans="1:2" x14ac:dyDescent="0.35">
      <c r="A138" t="s">
        <v>3426</v>
      </c>
      <c r="B138" t="s">
        <v>3427</v>
      </c>
    </row>
    <row r="139" spans="1:2" x14ac:dyDescent="0.35">
      <c r="A139" t="s">
        <v>3428</v>
      </c>
      <c r="B139" t="s">
        <v>1583</v>
      </c>
    </row>
    <row r="140" spans="1:2" x14ac:dyDescent="0.35">
      <c r="A140" t="s">
        <v>3429</v>
      </c>
      <c r="B140" t="s">
        <v>1584</v>
      </c>
    </row>
    <row r="141" spans="1:2" x14ac:dyDescent="0.35">
      <c r="A141" t="s">
        <v>3430</v>
      </c>
      <c r="B141" t="s">
        <v>3431</v>
      </c>
    </row>
    <row r="142" spans="1:2" x14ac:dyDescent="0.35">
      <c r="A142" t="s">
        <v>3432</v>
      </c>
      <c r="B142" t="s">
        <v>3433</v>
      </c>
    </row>
    <row r="143" spans="1:2" x14ac:dyDescent="0.35">
      <c r="A143" t="s">
        <v>3434</v>
      </c>
      <c r="B143" t="s">
        <v>3435</v>
      </c>
    </row>
    <row r="144" spans="1:2" x14ac:dyDescent="0.35">
      <c r="A144" t="s">
        <v>3436</v>
      </c>
      <c r="B144" t="s">
        <v>3437</v>
      </c>
    </row>
    <row r="145" spans="1:2" x14ac:dyDescent="0.35">
      <c r="A145" t="s">
        <v>3438</v>
      </c>
      <c r="B145" t="s">
        <v>3439</v>
      </c>
    </row>
    <row r="146" spans="1:2" x14ac:dyDescent="0.35">
      <c r="A146" t="s">
        <v>3440</v>
      </c>
      <c r="B146" t="s">
        <v>3441</v>
      </c>
    </row>
    <row r="147" spans="1:2" x14ac:dyDescent="0.35">
      <c r="A147" t="s">
        <v>3442</v>
      </c>
      <c r="B147" t="s">
        <v>3443</v>
      </c>
    </row>
    <row r="148" spans="1:2" x14ac:dyDescent="0.35">
      <c r="A148" t="s">
        <v>3444</v>
      </c>
      <c r="B148" t="s">
        <v>3445</v>
      </c>
    </row>
    <row r="149" spans="1:2" x14ac:dyDescent="0.35">
      <c r="A149" t="s">
        <v>3446</v>
      </c>
      <c r="B149" t="s">
        <v>3447</v>
      </c>
    </row>
    <row r="150" spans="1:2" x14ac:dyDescent="0.35">
      <c r="A150" t="s">
        <v>3448</v>
      </c>
      <c r="B150" t="s">
        <v>3449</v>
      </c>
    </row>
    <row r="151" spans="1:2" x14ac:dyDescent="0.35">
      <c r="A151" t="s">
        <v>3450</v>
      </c>
      <c r="B151" t="s">
        <v>3451</v>
      </c>
    </row>
    <row r="152" spans="1:2" x14ac:dyDescent="0.35">
      <c r="A152" t="s">
        <v>3452</v>
      </c>
      <c r="B152" t="s">
        <v>3453</v>
      </c>
    </row>
    <row r="153" spans="1:2" x14ac:dyDescent="0.35">
      <c r="A153" t="s">
        <v>3454</v>
      </c>
      <c r="B153" t="s">
        <v>3455</v>
      </c>
    </row>
    <row r="154" spans="1:2" x14ac:dyDescent="0.35">
      <c r="A154" t="s">
        <v>3456</v>
      </c>
      <c r="B154" t="s">
        <v>3457</v>
      </c>
    </row>
    <row r="155" spans="1:2" x14ac:dyDescent="0.35">
      <c r="A155" t="s">
        <v>3458</v>
      </c>
      <c r="B155" t="s">
        <v>3459</v>
      </c>
    </row>
    <row r="156" spans="1:2" x14ac:dyDescent="0.35">
      <c r="A156" t="s">
        <v>3460</v>
      </c>
      <c r="B156" t="s">
        <v>3461</v>
      </c>
    </row>
    <row r="157" spans="1:2" x14ac:dyDescent="0.35">
      <c r="A157" t="s">
        <v>3462</v>
      </c>
      <c r="B157" t="s">
        <v>3463</v>
      </c>
    </row>
    <row r="158" spans="1:2" x14ac:dyDescent="0.35">
      <c r="A158" t="s">
        <v>3464</v>
      </c>
      <c r="B158" t="s">
        <v>3465</v>
      </c>
    </row>
    <row r="159" spans="1:2" x14ac:dyDescent="0.35">
      <c r="A159" t="s">
        <v>3466</v>
      </c>
      <c r="B159" t="s">
        <v>3467</v>
      </c>
    </row>
    <row r="160" spans="1:2" x14ac:dyDescent="0.35">
      <c r="A160" t="s">
        <v>3468</v>
      </c>
      <c r="B160" t="s">
        <v>3469</v>
      </c>
    </row>
    <row r="161" spans="1:2" x14ac:dyDescent="0.35">
      <c r="A161" t="s">
        <v>3470</v>
      </c>
      <c r="B161" t="s">
        <v>3469</v>
      </c>
    </row>
    <row r="162" spans="1:2" x14ac:dyDescent="0.35">
      <c r="A162" t="s">
        <v>3471</v>
      </c>
      <c r="B162" t="s">
        <v>3472</v>
      </c>
    </row>
    <row r="163" spans="1:2" x14ac:dyDescent="0.35">
      <c r="A163" t="s">
        <v>3473</v>
      </c>
      <c r="B163" t="s">
        <v>3474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78"/>
  <sheetViews>
    <sheetView topLeftCell="G9" zoomScaleNormal="100" workbookViewId="0">
      <selection activeCell="N21" sqref="N21"/>
    </sheetView>
  </sheetViews>
  <sheetFormatPr defaultRowHeight="14.5" x14ac:dyDescent="0.35"/>
  <cols>
    <col min="4" max="4" width="103.453125" bestFit="1" customWidth="1"/>
    <col min="6" max="6" width="83" bestFit="1" customWidth="1"/>
    <col min="7" max="7" width="11.54296875" bestFit="1" customWidth="1"/>
  </cols>
  <sheetData>
    <row r="1" spans="1:18" x14ac:dyDescent="0.35">
      <c r="A1" t="s">
        <v>418</v>
      </c>
      <c r="B1" t="s">
        <v>419</v>
      </c>
      <c r="C1" t="s">
        <v>420</v>
      </c>
      <c r="F1" t="s">
        <v>4315</v>
      </c>
      <c r="P1" t="s">
        <v>5178</v>
      </c>
      <c r="R1" t="s">
        <v>139</v>
      </c>
    </row>
    <row r="2" spans="1:18" x14ac:dyDescent="0.35">
      <c r="A2" t="s">
        <v>517</v>
      </c>
      <c r="B2" t="s">
        <v>422</v>
      </c>
      <c r="C2" t="s">
        <v>422</v>
      </c>
      <c r="D2" t="s">
        <v>1170</v>
      </c>
      <c r="E2" t="s">
        <v>1171</v>
      </c>
      <c r="F2" t="s">
        <v>2192</v>
      </c>
      <c r="G2" t="s">
        <v>4316</v>
      </c>
      <c r="H2" t="s">
        <v>4317</v>
      </c>
      <c r="J2" t="s">
        <v>4441</v>
      </c>
      <c r="P2" t="s">
        <v>4669</v>
      </c>
      <c r="R2">
        <f>COUNTA(P:P)-1</f>
        <v>577</v>
      </c>
    </row>
    <row r="3" spans="1:18" x14ac:dyDescent="0.35">
      <c r="A3" t="s">
        <v>518</v>
      </c>
      <c r="B3" t="s">
        <v>422</v>
      </c>
      <c r="C3" t="s">
        <v>422</v>
      </c>
      <c r="D3" t="s">
        <v>4301</v>
      </c>
      <c r="E3">
        <v>4</v>
      </c>
      <c r="J3">
        <v>1</v>
      </c>
      <c r="K3">
        <f>COUNTIF(E:E,"=1")</f>
        <v>84</v>
      </c>
      <c r="P3" t="s">
        <v>5216</v>
      </c>
    </row>
    <row r="4" spans="1:18" x14ac:dyDescent="0.35">
      <c r="A4" t="s">
        <v>1705</v>
      </c>
      <c r="B4" t="s">
        <v>422</v>
      </c>
      <c r="C4" t="s">
        <v>422</v>
      </c>
      <c r="D4" t="s">
        <v>4301</v>
      </c>
      <c r="E4">
        <v>4</v>
      </c>
      <c r="J4">
        <v>2</v>
      </c>
      <c r="K4">
        <f>COUNTIF(E:E,"=2")</f>
        <v>270</v>
      </c>
      <c r="P4" t="s">
        <v>5217</v>
      </c>
    </row>
    <row r="5" spans="1:18" x14ac:dyDescent="0.35">
      <c r="A5" t="s">
        <v>1706</v>
      </c>
      <c r="B5" t="s">
        <v>422</v>
      </c>
      <c r="C5" t="s">
        <v>422</v>
      </c>
      <c r="D5" t="s">
        <v>4301</v>
      </c>
      <c r="E5">
        <v>4</v>
      </c>
      <c r="J5">
        <v>3</v>
      </c>
      <c r="K5">
        <f>COUNTIF(E:E,"=3")</f>
        <v>0</v>
      </c>
      <c r="P5" t="s">
        <v>5218</v>
      </c>
    </row>
    <row r="6" spans="1:18" x14ac:dyDescent="0.35">
      <c r="A6" t="s">
        <v>520</v>
      </c>
      <c r="B6" t="s">
        <v>422</v>
      </c>
      <c r="C6" t="s">
        <v>422</v>
      </c>
      <c r="D6" t="s">
        <v>4301</v>
      </c>
      <c r="E6">
        <v>4</v>
      </c>
      <c r="J6">
        <v>4</v>
      </c>
      <c r="K6">
        <f>COUNTIF(E:E,"=4")</f>
        <v>61</v>
      </c>
      <c r="P6" t="s">
        <v>5219</v>
      </c>
    </row>
    <row r="7" spans="1:18" x14ac:dyDescent="0.35">
      <c r="A7" t="s">
        <v>3763</v>
      </c>
      <c r="B7" t="s">
        <v>1096</v>
      </c>
      <c r="C7" t="s">
        <v>1097</v>
      </c>
      <c r="D7" t="s">
        <v>4301</v>
      </c>
      <c r="E7">
        <v>4</v>
      </c>
      <c r="P7" t="s">
        <v>5220</v>
      </c>
    </row>
    <row r="8" spans="1:18" x14ac:dyDescent="0.35">
      <c r="A8" t="s">
        <v>3765</v>
      </c>
      <c r="B8" t="s">
        <v>641</v>
      </c>
      <c r="C8" t="s">
        <v>426</v>
      </c>
      <c r="D8" t="s">
        <v>1173</v>
      </c>
      <c r="E8">
        <v>1</v>
      </c>
      <c r="P8" t="s">
        <v>5221</v>
      </c>
    </row>
    <row r="9" spans="1:18" x14ac:dyDescent="0.35">
      <c r="A9" t="s">
        <v>3766</v>
      </c>
      <c r="B9" t="s">
        <v>643</v>
      </c>
      <c r="C9" t="s">
        <v>644</v>
      </c>
      <c r="D9" t="s">
        <v>1172</v>
      </c>
      <c r="E9">
        <v>2</v>
      </c>
      <c r="P9" t="s">
        <v>5222</v>
      </c>
    </row>
    <row r="10" spans="1:18" x14ac:dyDescent="0.35">
      <c r="A10" t="s">
        <v>3767</v>
      </c>
      <c r="B10" t="s">
        <v>646</v>
      </c>
      <c r="C10" t="s">
        <v>647</v>
      </c>
      <c r="D10" t="s">
        <v>1172</v>
      </c>
      <c r="E10">
        <v>2</v>
      </c>
      <c r="P10" t="s">
        <v>5223</v>
      </c>
    </row>
    <row r="11" spans="1:18" x14ac:dyDescent="0.35">
      <c r="A11" t="s">
        <v>3769</v>
      </c>
      <c r="B11" t="s">
        <v>650</v>
      </c>
      <c r="C11" t="s">
        <v>651</v>
      </c>
      <c r="D11" t="s">
        <v>1172</v>
      </c>
      <c r="E11">
        <v>2</v>
      </c>
      <c r="P11" t="s">
        <v>5224</v>
      </c>
    </row>
    <row r="12" spans="1:18" x14ac:dyDescent="0.35">
      <c r="A12" t="s">
        <v>3770</v>
      </c>
      <c r="B12" t="s">
        <v>653</v>
      </c>
      <c r="C12" t="s">
        <v>654</v>
      </c>
      <c r="D12" t="s">
        <v>1172</v>
      </c>
      <c r="E12">
        <v>2</v>
      </c>
      <c r="P12" t="s">
        <v>5225</v>
      </c>
    </row>
    <row r="13" spans="1:18" x14ac:dyDescent="0.35">
      <c r="A13" t="s">
        <v>3771</v>
      </c>
      <c r="B13" t="s">
        <v>656</v>
      </c>
      <c r="C13" t="s">
        <v>657</v>
      </c>
      <c r="D13" t="s">
        <v>1172</v>
      </c>
      <c r="E13">
        <v>2</v>
      </c>
      <c r="P13" t="s">
        <v>5226</v>
      </c>
    </row>
    <row r="14" spans="1:18" x14ac:dyDescent="0.35">
      <c r="A14" t="s">
        <v>3772</v>
      </c>
      <c r="B14" t="s">
        <v>427</v>
      </c>
      <c r="C14" t="s">
        <v>428</v>
      </c>
      <c r="D14" t="s">
        <v>1172</v>
      </c>
      <c r="E14">
        <v>2</v>
      </c>
      <c r="P14" t="s">
        <v>5227</v>
      </c>
    </row>
    <row r="15" spans="1:18" x14ac:dyDescent="0.35">
      <c r="A15" t="s">
        <v>3773</v>
      </c>
      <c r="B15" t="s">
        <v>429</v>
      </c>
      <c r="C15" t="s">
        <v>430</v>
      </c>
      <c r="D15" t="s">
        <v>1172</v>
      </c>
      <c r="E15">
        <v>2</v>
      </c>
      <c r="P15" t="s">
        <v>5228</v>
      </c>
    </row>
    <row r="16" spans="1:18" x14ac:dyDescent="0.35">
      <c r="A16" t="s">
        <v>3774</v>
      </c>
      <c r="B16" t="s">
        <v>431</v>
      </c>
      <c r="C16" t="s">
        <v>432</v>
      </c>
      <c r="D16" t="s">
        <v>1172</v>
      </c>
      <c r="E16">
        <v>2</v>
      </c>
      <c r="P16" t="s">
        <v>5229</v>
      </c>
    </row>
    <row r="17" spans="1:16" x14ac:dyDescent="0.35">
      <c r="A17" t="s">
        <v>3775</v>
      </c>
      <c r="B17" t="s">
        <v>433</v>
      </c>
      <c r="C17" t="s">
        <v>434</v>
      </c>
      <c r="D17" t="s">
        <v>1172</v>
      </c>
      <c r="E17">
        <v>2</v>
      </c>
      <c r="P17" t="s">
        <v>4511</v>
      </c>
    </row>
    <row r="18" spans="1:16" x14ac:dyDescent="0.35">
      <c r="A18" t="s">
        <v>3776</v>
      </c>
      <c r="B18" t="s">
        <v>435</v>
      </c>
      <c r="C18" t="s">
        <v>436</v>
      </c>
      <c r="D18" t="s">
        <v>1172</v>
      </c>
      <c r="E18">
        <v>2</v>
      </c>
      <c r="P18" t="s">
        <v>4512</v>
      </c>
    </row>
    <row r="19" spans="1:16" x14ac:dyDescent="0.35">
      <c r="A19" t="s">
        <v>3777</v>
      </c>
      <c r="B19" t="s">
        <v>441</v>
      </c>
      <c r="C19" t="s">
        <v>426</v>
      </c>
      <c r="D19" t="s">
        <v>1173</v>
      </c>
      <c r="E19">
        <v>1</v>
      </c>
      <c r="P19" t="s">
        <v>4513</v>
      </c>
    </row>
    <row r="20" spans="1:16" x14ac:dyDescent="0.35">
      <c r="A20" t="s">
        <v>3778</v>
      </c>
      <c r="B20" t="s">
        <v>442</v>
      </c>
      <c r="C20" t="s">
        <v>443</v>
      </c>
      <c r="D20" t="s">
        <v>1172</v>
      </c>
      <c r="E20">
        <v>2</v>
      </c>
      <c r="P20" t="s">
        <v>4670</v>
      </c>
    </row>
    <row r="21" spans="1:16" x14ac:dyDescent="0.35">
      <c r="A21" t="s">
        <v>3779</v>
      </c>
      <c r="B21" t="s">
        <v>444</v>
      </c>
      <c r="C21" t="s">
        <v>445</v>
      </c>
      <c r="D21" t="s">
        <v>1172</v>
      </c>
      <c r="E21">
        <v>2</v>
      </c>
      <c r="P21" t="s">
        <v>4671</v>
      </c>
    </row>
    <row r="22" spans="1:16" x14ac:dyDescent="0.35">
      <c r="A22" t="s">
        <v>3780</v>
      </c>
      <c r="B22" t="s">
        <v>668</v>
      </c>
      <c r="C22" t="s">
        <v>669</v>
      </c>
      <c r="D22" t="s">
        <v>1172</v>
      </c>
      <c r="E22">
        <v>2</v>
      </c>
      <c r="P22" t="s">
        <v>4747</v>
      </c>
    </row>
    <row r="23" spans="1:16" x14ac:dyDescent="0.35">
      <c r="A23" t="s">
        <v>3781</v>
      </c>
      <c r="B23" t="s">
        <v>671</v>
      </c>
      <c r="C23" t="s">
        <v>672</v>
      </c>
      <c r="D23" t="s">
        <v>1172</v>
      </c>
      <c r="E23">
        <v>2</v>
      </c>
      <c r="P23" t="s">
        <v>4748</v>
      </c>
    </row>
    <row r="24" spans="1:16" x14ac:dyDescent="0.35">
      <c r="A24" t="s">
        <v>3782</v>
      </c>
      <c r="B24" t="s">
        <v>674</v>
      </c>
      <c r="C24" t="s">
        <v>675</v>
      </c>
      <c r="D24" t="s">
        <v>1172</v>
      </c>
      <c r="E24">
        <v>2</v>
      </c>
      <c r="P24" t="s">
        <v>4749</v>
      </c>
    </row>
    <row r="25" spans="1:16" x14ac:dyDescent="0.35">
      <c r="A25" t="s">
        <v>3783</v>
      </c>
      <c r="B25" t="s">
        <v>677</v>
      </c>
      <c r="C25" t="s">
        <v>678</v>
      </c>
      <c r="D25" t="s">
        <v>1172</v>
      </c>
      <c r="E25">
        <v>2</v>
      </c>
      <c r="P25" t="s">
        <v>4750</v>
      </c>
    </row>
    <row r="26" spans="1:16" x14ac:dyDescent="0.35">
      <c r="A26" t="s">
        <v>3784</v>
      </c>
      <c r="B26" t="s">
        <v>446</v>
      </c>
      <c r="C26" t="s">
        <v>447</v>
      </c>
      <c r="D26" t="s">
        <v>1172</v>
      </c>
      <c r="E26">
        <v>2</v>
      </c>
      <c r="P26" t="s">
        <v>4751</v>
      </c>
    </row>
    <row r="27" spans="1:16" x14ac:dyDescent="0.35">
      <c r="A27" t="s">
        <v>3786</v>
      </c>
      <c r="B27" t="s">
        <v>484</v>
      </c>
      <c r="C27" t="s">
        <v>485</v>
      </c>
      <c r="D27" t="s">
        <v>1172</v>
      </c>
      <c r="E27">
        <v>2</v>
      </c>
      <c r="P27" t="s">
        <v>4752</v>
      </c>
    </row>
    <row r="28" spans="1:16" x14ac:dyDescent="0.35">
      <c r="A28" t="s">
        <v>3787</v>
      </c>
      <c r="B28" t="s">
        <v>486</v>
      </c>
      <c r="C28" t="s">
        <v>487</v>
      </c>
      <c r="D28" t="s">
        <v>1172</v>
      </c>
      <c r="E28">
        <v>2</v>
      </c>
      <c r="P28" t="s">
        <v>4753</v>
      </c>
    </row>
    <row r="29" spans="1:16" x14ac:dyDescent="0.35">
      <c r="A29" t="s">
        <v>3789</v>
      </c>
      <c r="B29" t="s">
        <v>431</v>
      </c>
      <c r="C29" t="s">
        <v>432</v>
      </c>
      <c r="D29" t="s">
        <v>1172</v>
      </c>
      <c r="E29">
        <v>2</v>
      </c>
      <c r="P29" t="s">
        <v>4754</v>
      </c>
    </row>
    <row r="30" spans="1:16" x14ac:dyDescent="0.35">
      <c r="A30" t="s">
        <v>3790</v>
      </c>
      <c r="B30" t="s">
        <v>429</v>
      </c>
      <c r="C30" t="s">
        <v>430</v>
      </c>
      <c r="D30" t="s">
        <v>1172</v>
      </c>
      <c r="E30">
        <v>2</v>
      </c>
      <c r="P30" t="s">
        <v>4755</v>
      </c>
    </row>
    <row r="31" spans="1:16" x14ac:dyDescent="0.35">
      <c r="A31" t="s">
        <v>3791</v>
      </c>
      <c r="B31" t="s">
        <v>448</v>
      </c>
      <c r="C31" t="s">
        <v>449</v>
      </c>
      <c r="D31" t="s">
        <v>1172</v>
      </c>
      <c r="E31">
        <v>2</v>
      </c>
      <c r="P31" t="s">
        <v>4756</v>
      </c>
    </row>
    <row r="32" spans="1:16" x14ac:dyDescent="0.35">
      <c r="A32" t="s">
        <v>3792</v>
      </c>
      <c r="B32" t="s">
        <v>429</v>
      </c>
      <c r="C32" t="s">
        <v>430</v>
      </c>
      <c r="D32" t="s">
        <v>1172</v>
      </c>
      <c r="E32">
        <v>2</v>
      </c>
      <c r="P32" t="s">
        <v>4757</v>
      </c>
    </row>
    <row r="33" spans="1:16" x14ac:dyDescent="0.35">
      <c r="A33" t="s">
        <v>3793</v>
      </c>
      <c r="B33" t="s">
        <v>450</v>
      </c>
      <c r="C33" t="s">
        <v>426</v>
      </c>
      <c r="D33" t="s">
        <v>1173</v>
      </c>
      <c r="E33">
        <v>1</v>
      </c>
      <c r="P33" t="s">
        <v>4758</v>
      </c>
    </row>
    <row r="34" spans="1:16" x14ac:dyDescent="0.35">
      <c r="A34" t="s">
        <v>3794</v>
      </c>
      <c r="B34" t="s">
        <v>452</v>
      </c>
      <c r="C34" t="s">
        <v>453</v>
      </c>
      <c r="D34" t="s">
        <v>1172</v>
      </c>
      <c r="E34">
        <v>2</v>
      </c>
      <c r="P34" t="s">
        <v>4759</v>
      </c>
    </row>
    <row r="35" spans="1:16" x14ac:dyDescent="0.35">
      <c r="A35" t="s">
        <v>3795</v>
      </c>
      <c r="B35" t="s">
        <v>456</v>
      </c>
      <c r="C35" t="s">
        <v>457</v>
      </c>
      <c r="D35" t="s">
        <v>1172</v>
      </c>
      <c r="E35">
        <v>2</v>
      </c>
      <c r="P35" t="s">
        <v>4760</v>
      </c>
    </row>
    <row r="36" spans="1:16" x14ac:dyDescent="0.35">
      <c r="A36" t="s">
        <v>3796</v>
      </c>
      <c r="B36" t="s">
        <v>458</v>
      </c>
      <c r="C36" t="s">
        <v>459</v>
      </c>
      <c r="D36" t="s">
        <v>1172</v>
      </c>
      <c r="E36">
        <v>2</v>
      </c>
      <c r="P36" t="s">
        <v>4463</v>
      </c>
    </row>
    <row r="37" spans="1:16" x14ac:dyDescent="0.35">
      <c r="A37" t="s">
        <v>3797</v>
      </c>
      <c r="B37" t="s">
        <v>693</v>
      </c>
      <c r="C37" t="s">
        <v>694</v>
      </c>
      <c r="D37" t="s">
        <v>1172</v>
      </c>
      <c r="E37">
        <v>2</v>
      </c>
      <c r="P37" t="s">
        <v>4464</v>
      </c>
    </row>
    <row r="38" spans="1:16" x14ac:dyDescent="0.35">
      <c r="A38" t="s">
        <v>3798</v>
      </c>
      <c r="B38" t="s">
        <v>460</v>
      </c>
      <c r="C38" t="s">
        <v>461</v>
      </c>
      <c r="D38" t="s">
        <v>1172</v>
      </c>
      <c r="E38">
        <v>2</v>
      </c>
      <c r="P38" t="s">
        <v>4460</v>
      </c>
    </row>
    <row r="39" spans="1:16" x14ac:dyDescent="0.35">
      <c r="A39" t="s">
        <v>3799</v>
      </c>
      <c r="B39" t="s">
        <v>462</v>
      </c>
      <c r="C39" t="s">
        <v>463</v>
      </c>
      <c r="D39" t="s">
        <v>1172</v>
      </c>
      <c r="E39">
        <v>2</v>
      </c>
      <c r="P39" t="s">
        <v>4461</v>
      </c>
    </row>
    <row r="40" spans="1:16" x14ac:dyDescent="0.35">
      <c r="A40" t="s">
        <v>3800</v>
      </c>
      <c r="B40" t="s">
        <v>476</v>
      </c>
      <c r="C40" t="s">
        <v>477</v>
      </c>
      <c r="D40" t="s">
        <v>1172</v>
      </c>
      <c r="E40">
        <v>2</v>
      </c>
      <c r="P40" t="s">
        <v>4462</v>
      </c>
    </row>
    <row r="41" spans="1:16" x14ac:dyDescent="0.35">
      <c r="A41" t="s">
        <v>3801</v>
      </c>
      <c r="B41" t="s">
        <v>464</v>
      </c>
      <c r="C41" t="s">
        <v>465</v>
      </c>
      <c r="D41" t="s">
        <v>1172</v>
      </c>
      <c r="E41">
        <v>2</v>
      </c>
      <c r="P41" t="s">
        <v>4672</v>
      </c>
    </row>
    <row r="42" spans="1:16" x14ac:dyDescent="0.35">
      <c r="A42" t="s">
        <v>3802</v>
      </c>
      <c r="B42" t="s">
        <v>466</v>
      </c>
      <c r="C42" t="s">
        <v>467</v>
      </c>
      <c r="D42" t="s">
        <v>1172</v>
      </c>
      <c r="E42">
        <v>2</v>
      </c>
      <c r="P42" t="s">
        <v>4673</v>
      </c>
    </row>
    <row r="43" spans="1:16" x14ac:dyDescent="0.35">
      <c r="A43" t="s">
        <v>3803</v>
      </c>
      <c r="B43" t="s">
        <v>468</v>
      </c>
      <c r="C43" t="s">
        <v>469</v>
      </c>
      <c r="D43" t="s">
        <v>1172</v>
      </c>
      <c r="E43">
        <v>2</v>
      </c>
      <c r="P43" t="s">
        <v>4674</v>
      </c>
    </row>
    <row r="44" spans="1:16" x14ac:dyDescent="0.35">
      <c r="A44" t="s">
        <v>3804</v>
      </c>
      <c r="B44" t="s">
        <v>478</v>
      </c>
      <c r="C44" t="s">
        <v>479</v>
      </c>
      <c r="D44" t="s">
        <v>1172</v>
      </c>
      <c r="E44">
        <v>2</v>
      </c>
      <c r="P44" t="s">
        <v>4675</v>
      </c>
    </row>
    <row r="45" spans="1:16" x14ac:dyDescent="0.35">
      <c r="A45" t="s">
        <v>3805</v>
      </c>
      <c r="B45" t="s">
        <v>470</v>
      </c>
      <c r="C45" t="s">
        <v>471</v>
      </c>
      <c r="D45" t="s">
        <v>1173</v>
      </c>
      <c r="E45">
        <v>1</v>
      </c>
      <c r="P45" t="s">
        <v>4676</v>
      </c>
    </row>
    <row r="46" spans="1:16" x14ac:dyDescent="0.35">
      <c r="A46" t="s">
        <v>3806</v>
      </c>
      <c r="B46" t="s">
        <v>472</v>
      </c>
      <c r="C46" t="s">
        <v>473</v>
      </c>
      <c r="D46" t="s">
        <v>1172</v>
      </c>
      <c r="E46">
        <v>2</v>
      </c>
      <c r="P46" t="s">
        <v>4677</v>
      </c>
    </row>
    <row r="47" spans="1:16" x14ac:dyDescent="0.35">
      <c r="A47" t="s">
        <v>3807</v>
      </c>
      <c r="B47" t="s">
        <v>474</v>
      </c>
      <c r="C47" t="s">
        <v>475</v>
      </c>
      <c r="D47" t="s">
        <v>1172</v>
      </c>
      <c r="E47">
        <v>2</v>
      </c>
      <c r="P47" t="s">
        <v>4678</v>
      </c>
    </row>
    <row r="48" spans="1:16" x14ac:dyDescent="0.35">
      <c r="A48" t="s">
        <v>3809</v>
      </c>
      <c r="B48" t="s">
        <v>707</v>
      </c>
      <c r="C48" t="s">
        <v>708</v>
      </c>
      <c r="D48" t="s">
        <v>1172</v>
      </c>
      <c r="E48">
        <v>2</v>
      </c>
      <c r="P48" t="s">
        <v>4679</v>
      </c>
    </row>
    <row r="49" spans="1:16" x14ac:dyDescent="0.35">
      <c r="A49" t="s">
        <v>3810</v>
      </c>
      <c r="B49" t="s">
        <v>710</v>
      </c>
      <c r="C49" t="s">
        <v>711</v>
      </c>
      <c r="D49" t="s">
        <v>1172</v>
      </c>
      <c r="E49">
        <v>2</v>
      </c>
      <c r="P49" t="s">
        <v>4680</v>
      </c>
    </row>
    <row r="50" spans="1:16" x14ac:dyDescent="0.35">
      <c r="A50" t="s">
        <v>3811</v>
      </c>
      <c r="B50" t="s">
        <v>713</v>
      </c>
      <c r="C50" t="s">
        <v>714</v>
      </c>
      <c r="D50" t="s">
        <v>1172</v>
      </c>
      <c r="E50">
        <v>2</v>
      </c>
      <c r="P50" t="s">
        <v>4681</v>
      </c>
    </row>
    <row r="51" spans="1:16" x14ac:dyDescent="0.35">
      <c r="A51" t="s">
        <v>3812</v>
      </c>
      <c r="B51" t="s">
        <v>716</v>
      </c>
      <c r="C51" t="s">
        <v>717</v>
      </c>
      <c r="D51" t="s">
        <v>1172</v>
      </c>
      <c r="E51">
        <v>2</v>
      </c>
      <c r="P51" t="s">
        <v>4691</v>
      </c>
    </row>
    <row r="52" spans="1:16" x14ac:dyDescent="0.35">
      <c r="A52" t="s">
        <v>3813</v>
      </c>
      <c r="B52" t="s">
        <v>719</v>
      </c>
      <c r="C52" t="s">
        <v>426</v>
      </c>
      <c r="D52" t="s">
        <v>1173</v>
      </c>
      <c r="E52">
        <v>1</v>
      </c>
      <c r="P52" t="s">
        <v>4692</v>
      </c>
    </row>
    <row r="53" spans="1:16" x14ac:dyDescent="0.35">
      <c r="A53" t="s">
        <v>3814</v>
      </c>
      <c r="B53" t="s">
        <v>721</v>
      </c>
      <c r="C53" t="s">
        <v>722</v>
      </c>
      <c r="D53" t="s">
        <v>1172</v>
      </c>
      <c r="E53">
        <v>2</v>
      </c>
      <c r="P53" t="s">
        <v>4693</v>
      </c>
    </row>
    <row r="54" spans="1:16" x14ac:dyDescent="0.35">
      <c r="A54" t="s">
        <v>3815</v>
      </c>
      <c r="B54" t="s">
        <v>724</v>
      </c>
      <c r="C54" t="s">
        <v>471</v>
      </c>
      <c r="D54" t="s">
        <v>1173</v>
      </c>
      <c r="E54">
        <v>1</v>
      </c>
      <c r="P54" t="s">
        <v>4694</v>
      </c>
    </row>
    <row r="55" spans="1:16" x14ac:dyDescent="0.35">
      <c r="A55" t="s">
        <v>3816</v>
      </c>
      <c r="B55" t="s">
        <v>726</v>
      </c>
      <c r="C55" t="s">
        <v>727</v>
      </c>
      <c r="D55" t="s">
        <v>1172</v>
      </c>
      <c r="E55">
        <v>2</v>
      </c>
      <c r="P55" t="s">
        <v>4695</v>
      </c>
    </row>
    <row r="56" spans="1:16" x14ac:dyDescent="0.35">
      <c r="A56" t="s">
        <v>3817</v>
      </c>
      <c r="B56" t="s">
        <v>729</v>
      </c>
      <c r="C56" t="s">
        <v>5181</v>
      </c>
      <c r="D56" t="s">
        <v>1172</v>
      </c>
      <c r="E56">
        <v>2</v>
      </c>
      <c r="P56" t="s">
        <v>4696</v>
      </c>
    </row>
    <row r="57" spans="1:16" x14ac:dyDescent="0.35">
      <c r="A57" t="s">
        <v>3818</v>
      </c>
      <c r="B57" t="s">
        <v>726</v>
      </c>
      <c r="C57" t="s">
        <v>5182</v>
      </c>
      <c r="D57" t="s">
        <v>1172</v>
      </c>
      <c r="E57">
        <v>2</v>
      </c>
      <c r="P57" t="s">
        <v>4697</v>
      </c>
    </row>
    <row r="58" spans="1:16" x14ac:dyDescent="0.35">
      <c r="A58" t="s">
        <v>3820</v>
      </c>
      <c r="B58" t="s">
        <v>733</v>
      </c>
      <c r="C58" t="s">
        <v>426</v>
      </c>
      <c r="D58" t="s">
        <v>1173</v>
      </c>
      <c r="E58">
        <v>1</v>
      </c>
      <c r="P58" t="s">
        <v>4698</v>
      </c>
    </row>
    <row r="59" spans="1:16" x14ac:dyDescent="0.35">
      <c r="A59" t="s">
        <v>3821</v>
      </c>
      <c r="B59" t="s">
        <v>509</v>
      </c>
      <c r="C59" t="s">
        <v>510</v>
      </c>
      <c r="D59" t="s">
        <v>1172</v>
      </c>
      <c r="E59">
        <v>2</v>
      </c>
      <c r="P59" t="s">
        <v>4699</v>
      </c>
    </row>
    <row r="60" spans="1:16" x14ac:dyDescent="0.35">
      <c r="A60" t="s">
        <v>3822</v>
      </c>
      <c r="B60" t="s">
        <v>736</v>
      </c>
      <c r="C60" t="s">
        <v>5183</v>
      </c>
      <c r="D60" t="s">
        <v>1172</v>
      </c>
      <c r="E60">
        <v>2</v>
      </c>
      <c r="P60" t="s">
        <v>4700</v>
      </c>
    </row>
    <row r="61" spans="1:16" x14ac:dyDescent="0.35">
      <c r="A61" t="s">
        <v>3823</v>
      </c>
      <c r="B61" t="s">
        <v>4294</v>
      </c>
      <c r="C61" t="s">
        <v>4295</v>
      </c>
      <c r="D61" t="s">
        <v>1172</v>
      </c>
      <c r="E61">
        <v>2</v>
      </c>
      <c r="P61" t="s">
        <v>4701</v>
      </c>
    </row>
    <row r="62" spans="1:16" x14ac:dyDescent="0.35">
      <c r="A62" t="s">
        <v>3825</v>
      </c>
      <c r="B62" t="s">
        <v>4296</v>
      </c>
      <c r="C62" t="s">
        <v>426</v>
      </c>
      <c r="D62" t="s">
        <v>1173</v>
      </c>
      <c r="E62">
        <v>1</v>
      </c>
      <c r="P62" t="s">
        <v>4702</v>
      </c>
    </row>
    <row r="63" spans="1:16" x14ac:dyDescent="0.35">
      <c r="A63" t="s">
        <v>3827</v>
      </c>
      <c r="B63" t="s">
        <v>480</v>
      </c>
      <c r="C63" t="s">
        <v>481</v>
      </c>
      <c r="D63" t="s">
        <v>1172</v>
      </c>
      <c r="E63">
        <v>2</v>
      </c>
      <c r="P63" t="s">
        <v>4703</v>
      </c>
    </row>
    <row r="64" spans="1:16" x14ac:dyDescent="0.35">
      <c r="A64" t="s">
        <v>3829</v>
      </c>
      <c r="B64" t="s">
        <v>480</v>
      </c>
      <c r="C64" t="s">
        <v>481</v>
      </c>
      <c r="D64" t="s">
        <v>1172</v>
      </c>
      <c r="E64">
        <v>2</v>
      </c>
      <c r="P64" t="s">
        <v>4704</v>
      </c>
    </row>
    <row r="65" spans="1:16" x14ac:dyDescent="0.35">
      <c r="A65" t="s">
        <v>3831</v>
      </c>
      <c r="B65" t="s">
        <v>480</v>
      </c>
      <c r="C65" t="s">
        <v>481</v>
      </c>
      <c r="D65" t="s">
        <v>1172</v>
      </c>
      <c r="E65">
        <v>2</v>
      </c>
      <c r="P65" t="s">
        <v>4705</v>
      </c>
    </row>
    <row r="66" spans="1:16" x14ac:dyDescent="0.35">
      <c r="A66" t="s">
        <v>3833</v>
      </c>
      <c r="B66" t="s">
        <v>765</v>
      </c>
      <c r="C66" t="s">
        <v>426</v>
      </c>
      <c r="D66" t="s">
        <v>1173</v>
      </c>
      <c r="E66">
        <v>1</v>
      </c>
      <c r="P66" t="s">
        <v>4706</v>
      </c>
    </row>
    <row r="67" spans="1:16" x14ac:dyDescent="0.35">
      <c r="A67" t="s">
        <v>3834</v>
      </c>
      <c r="B67" t="s">
        <v>5184</v>
      </c>
      <c r="C67" t="s">
        <v>5185</v>
      </c>
      <c r="D67" t="s">
        <v>1172</v>
      </c>
      <c r="E67">
        <v>2</v>
      </c>
      <c r="P67" t="s">
        <v>5230</v>
      </c>
    </row>
    <row r="68" spans="1:16" x14ac:dyDescent="0.35">
      <c r="A68" t="s">
        <v>3835</v>
      </c>
      <c r="B68" t="s">
        <v>768</v>
      </c>
      <c r="C68" t="s">
        <v>426</v>
      </c>
      <c r="D68" t="s">
        <v>1173</v>
      </c>
      <c r="E68">
        <v>1</v>
      </c>
      <c r="P68" t="s">
        <v>5231</v>
      </c>
    </row>
    <row r="69" spans="1:16" x14ac:dyDescent="0.35">
      <c r="A69" t="s">
        <v>3836</v>
      </c>
      <c r="B69" t="s">
        <v>770</v>
      </c>
      <c r="C69" t="s">
        <v>426</v>
      </c>
      <c r="D69" t="s">
        <v>1173</v>
      </c>
      <c r="E69">
        <v>1</v>
      </c>
      <c r="P69" t="s">
        <v>5232</v>
      </c>
    </row>
    <row r="70" spans="1:16" ht="16" customHeight="1" x14ac:dyDescent="0.35">
      <c r="A70" t="s">
        <v>3837</v>
      </c>
      <c r="B70" t="s">
        <v>772</v>
      </c>
      <c r="C70" s="68" t="s">
        <v>5187</v>
      </c>
      <c r="D70" t="s">
        <v>5186</v>
      </c>
      <c r="E70">
        <v>2</v>
      </c>
      <c r="P70" t="s">
        <v>5233</v>
      </c>
    </row>
    <row r="71" spans="1:16" x14ac:dyDescent="0.35">
      <c r="A71" t="s">
        <v>3838</v>
      </c>
      <c r="B71" t="s">
        <v>774</v>
      </c>
      <c r="C71" t="s">
        <v>775</v>
      </c>
      <c r="D71" t="s">
        <v>1172</v>
      </c>
      <c r="E71">
        <v>2</v>
      </c>
      <c r="P71" t="s">
        <v>5234</v>
      </c>
    </row>
    <row r="72" spans="1:16" x14ac:dyDescent="0.35">
      <c r="A72" t="s">
        <v>3839</v>
      </c>
      <c r="B72" t="s">
        <v>777</v>
      </c>
      <c r="C72" t="s">
        <v>426</v>
      </c>
      <c r="D72" t="s">
        <v>1173</v>
      </c>
      <c r="E72">
        <v>1</v>
      </c>
      <c r="P72" t="s">
        <v>5235</v>
      </c>
    </row>
    <row r="73" spans="1:16" x14ac:dyDescent="0.35">
      <c r="A73" t="s">
        <v>3840</v>
      </c>
      <c r="B73" t="s">
        <v>780</v>
      </c>
      <c r="C73" t="s">
        <v>426</v>
      </c>
      <c r="D73" t="s">
        <v>1173</v>
      </c>
      <c r="E73">
        <v>1</v>
      </c>
      <c r="P73" t="s">
        <v>5236</v>
      </c>
    </row>
    <row r="74" spans="1:16" x14ac:dyDescent="0.35">
      <c r="A74" t="s">
        <v>3842</v>
      </c>
      <c r="B74" t="s">
        <v>623</v>
      </c>
      <c r="C74" t="s">
        <v>624</v>
      </c>
      <c r="D74" t="s">
        <v>1172</v>
      </c>
      <c r="E74">
        <v>2</v>
      </c>
      <c r="P74" t="s">
        <v>5237</v>
      </c>
    </row>
    <row r="75" spans="1:16" x14ac:dyDescent="0.35">
      <c r="A75" t="s">
        <v>3843</v>
      </c>
      <c r="B75" t="s">
        <v>462</v>
      </c>
      <c r="C75" t="s">
        <v>463</v>
      </c>
      <c r="D75" t="s">
        <v>1172</v>
      </c>
      <c r="E75">
        <v>2</v>
      </c>
      <c r="P75" t="s">
        <v>5238</v>
      </c>
    </row>
    <row r="76" spans="1:16" x14ac:dyDescent="0.35">
      <c r="A76" t="s">
        <v>3844</v>
      </c>
      <c r="B76" t="s">
        <v>464</v>
      </c>
      <c r="C76" t="s">
        <v>465</v>
      </c>
      <c r="D76" t="s">
        <v>1172</v>
      </c>
      <c r="E76">
        <v>2</v>
      </c>
      <c r="P76" t="s">
        <v>5239</v>
      </c>
    </row>
    <row r="77" spans="1:16" x14ac:dyDescent="0.35">
      <c r="A77" t="s">
        <v>3845</v>
      </c>
      <c r="B77" t="s">
        <v>468</v>
      </c>
      <c r="C77" t="s">
        <v>469</v>
      </c>
      <c r="D77" t="s">
        <v>1172</v>
      </c>
      <c r="E77">
        <v>2</v>
      </c>
      <c r="P77" t="s">
        <v>5240</v>
      </c>
    </row>
    <row r="78" spans="1:16" x14ac:dyDescent="0.35">
      <c r="A78" t="s">
        <v>3846</v>
      </c>
      <c r="B78" t="s">
        <v>488</v>
      </c>
      <c r="C78" t="s">
        <v>489</v>
      </c>
      <c r="D78" t="s">
        <v>1172</v>
      </c>
      <c r="E78">
        <v>2</v>
      </c>
      <c r="P78" t="s">
        <v>5241</v>
      </c>
    </row>
    <row r="79" spans="1:16" x14ac:dyDescent="0.35">
      <c r="A79" t="s">
        <v>3848</v>
      </c>
      <c r="B79" t="s">
        <v>490</v>
      </c>
      <c r="C79" t="s">
        <v>491</v>
      </c>
      <c r="D79" t="s">
        <v>1172</v>
      </c>
      <c r="E79">
        <v>2</v>
      </c>
      <c r="P79" t="s">
        <v>5242</v>
      </c>
    </row>
    <row r="80" spans="1:16" x14ac:dyDescent="0.35">
      <c r="A80" t="s">
        <v>3849</v>
      </c>
      <c r="B80" t="s">
        <v>492</v>
      </c>
      <c r="C80" t="s">
        <v>493</v>
      </c>
      <c r="D80" t="s">
        <v>1172</v>
      </c>
      <c r="E80">
        <v>2</v>
      </c>
      <c r="P80" t="s">
        <v>5243</v>
      </c>
    </row>
    <row r="81" spans="1:16" x14ac:dyDescent="0.35">
      <c r="A81" t="s">
        <v>3850</v>
      </c>
      <c r="B81" t="s">
        <v>492</v>
      </c>
      <c r="C81" t="s">
        <v>493</v>
      </c>
      <c r="D81" t="s">
        <v>1172</v>
      </c>
      <c r="E81">
        <v>2</v>
      </c>
      <c r="P81" t="s">
        <v>5244</v>
      </c>
    </row>
    <row r="82" spans="1:16" x14ac:dyDescent="0.35">
      <c r="A82" t="s">
        <v>3851</v>
      </c>
      <c r="B82" t="s">
        <v>494</v>
      </c>
      <c r="C82" t="s">
        <v>495</v>
      </c>
      <c r="D82" t="s">
        <v>1172</v>
      </c>
      <c r="E82">
        <v>2</v>
      </c>
      <c r="P82" t="s">
        <v>5245</v>
      </c>
    </row>
    <row r="83" spans="1:16" x14ac:dyDescent="0.35">
      <c r="A83" t="s">
        <v>3853</v>
      </c>
      <c r="B83" t="s">
        <v>494</v>
      </c>
      <c r="C83" t="s">
        <v>495</v>
      </c>
      <c r="D83" t="s">
        <v>1172</v>
      </c>
      <c r="E83">
        <v>2</v>
      </c>
      <c r="P83" t="s">
        <v>5246</v>
      </c>
    </row>
    <row r="84" spans="1:16" x14ac:dyDescent="0.35">
      <c r="A84" t="s">
        <v>3855</v>
      </c>
      <c r="B84" t="s">
        <v>496</v>
      </c>
      <c r="C84" t="s">
        <v>497</v>
      </c>
      <c r="D84" t="s">
        <v>1172</v>
      </c>
      <c r="E84">
        <v>2</v>
      </c>
      <c r="P84" t="s">
        <v>5247</v>
      </c>
    </row>
    <row r="85" spans="1:16" x14ac:dyDescent="0.35">
      <c r="A85" t="s">
        <v>3856</v>
      </c>
      <c r="B85" t="s">
        <v>498</v>
      </c>
      <c r="C85" t="s">
        <v>499</v>
      </c>
      <c r="D85" t="s">
        <v>1172</v>
      </c>
      <c r="E85">
        <v>2</v>
      </c>
      <c r="P85" t="s">
        <v>5248</v>
      </c>
    </row>
    <row r="86" spans="1:16" x14ac:dyDescent="0.35">
      <c r="A86" t="s">
        <v>3857</v>
      </c>
      <c r="B86" t="s">
        <v>500</v>
      </c>
      <c r="C86" t="s">
        <v>501</v>
      </c>
      <c r="D86" t="s">
        <v>1172</v>
      </c>
      <c r="E86">
        <v>2</v>
      </c>
      <c r="P86" t="s">
        <v>5249</v>
      </c>
    </row>
    <row r="87" spans="1:16" x14ac:dyDescent="0.35">
      <c r="A87" t="s">
        <v>3858</v>
      </c>
      <c r="B87" t="s">
        <v>486</v>
      </c>
      <c r="C87" t="s">
        <v>487</v>
      </c>
      <c r="D87" t="s">
        <v>1172</v>
      </c>
      <c r="E87">
        <v>2</v>
      </c>
      <c r="P87" t="s">
        <v>5250</v>
      </c>
    </row>
    <row r="88" spans="1:16" x14ac:dyDescent="0.35">
      <c r="A88" t="s">
        <v>3859</v>
      </c>
      <c r="B88" t="s">
        <v>502</v>
      </c>
      <c r="C88" t="s">
        <v>501</v>
      </c>
      <c r="D88" t="s">
        <v>1172</v>
      </c>
      <c r="E88">
        <v>2</v>
      </c>
      <c r="P88" t="s">
        <v>5251</v>
      </c>
    </row>
    <row r="89" spans="1:16" x14ac:dyDescent="0.35">
      <c r="A89" t="s">
        <v>3860</v>
      </c>
      <c r="B89" t="s">
        <v>503</v>
      </c>
      <c r="C89" t="s">
        <v>426</v>
      </c>
      <c r="D89" t="s">
        <v>1173</v>
      </c>
      <c r="E89">
        <v>1</v>
      </c>
      <c r="P89" t="s">
        <v>4713</v>
      </c>
    </row>
    <row r="90" spans="1:16" x14ac:dyDescent="0.35">
      <c r="A90" t="s">
        <v>3862</v>
      </c>
      <c r="B90" t="s">
        <v>504</v>
      </c>
      <c r="C90" t="s">
        <v>505</v>
      </c>
      <c r="D90" t="s">
        <v>1172</v>
      </c>
      <c r="E90">
        <v>2</v>
      </c>
      <c r="P90" t="s">
        <v>4714</v>
      </c>
    </row>
    <row r="91" spans="1:16" x14ac:dyDescent="0.35">
      <c r="A91" t="s">
        <v>3863</v>
      </c>
      <c r="B91" t="s">
        <v>506</v>
      </c>
      <c r="C91" t="s">
        <v>471</v>
      </c>
      <c r="D91" t="s">
        <v>1173</v>
      </c>
      <c r="E91">
        <v>1</v>
      </c>
      <c r="P91" t="s">
        <v>4715</v>
      </c>
    </row>
    <row r="92" spans="1:16" x14ac:dyDescent="0.35">
      <c r="A92" t="s">
        <v>3865</v>
      </c>
      <c r="B92" t="s">
        <v>507</v>
      </c>
      <c r="C92" t="s">
        <v>508</v>
      </c>
      <c r="D92" t="s">
        <v>1172</v>
      </c>
      <c r="E92">
        <v>2</v>
      </c>
      <c r="P92" t="s">
        <v>4716</v>
      </c>
    </row>
    <row r="93" spans="1:16" x14ac:dyDescent="0.35">
      <c r="A93" t="s">
        <v>3866</v>
      </c>
      <c r="B93" t="s">
        <v>507</v>
      </c>
      <c r="C93" t="s">
        <v>508</v>
      </c>
      <c r="D93" t="s">
        <v>1172</v>
      </c>
      <c r="E93">
        <v>2</v>
      </c>
      <c r="P93" t="s">
        <v>4717</v>
      </c>
    </row>
    <row r="94" spans="1:16" x14ac:dyDescent="0.35">
      <c r="A94" t="s">
        <v>3867</v>
      </c>
      <c r="B94" t="s">
        <v>466</v>
      </c>
      <c r="C94" t="s">
        <v>467</v>
      </c>
      <c r="D94" t="s">
        <v>1172</v>
      </c>
      <c r="E94">
        <v>2</v>
      </c>
      <c r="P94" t="s">
        <v>4718</v>
      </c>
    </row>
    <row r="95" spans="1:16" x14ac:dyDescent="0.35">
      <c r="A95" t="s">
        <v>3868</v>
      </c>
      <c r="B95" t="s">
        <v>482</v>
      </c>
      <c r="C95" t="s">
        <v>483</v>
      </c>
      <c r="D95" t="s">
        <v>1172</v>
      </c>
      <c r="E95">
        <v>2</v>
      </c>
      <c r="P95" t="s">
        <v>4719</v>
      </c>
    </row>
    <row r="96" spans="1:16" x14ac:dyDescent="0.35">
      <c r="A96" t="s">
        <v>3870</v>
      </c>
      <c r="B96" t="s">
        <v>511</v>
      </c>
      <c r="C96" t="s">
        <v>426</v>
      </c>
      <c r="D96" t="s">
        <v>1173</v>
      </c>
      <c r="E96">
        <v>1</v>
      </c>
      <c r="P96" t="s">
        <v>4720</v>
      </c>
    </row>
    <row r="97" spans="1:16" x14ac:dyDescent="0.35">
      <c r="A97" t="s">
        <v>3872</v>
      </c>
      <c r="B97" t="s">
        <v>4270</v>
      </c>
      <c r="C97" t="s">
        <v>4271</v>
      </c>
      <c r="D97" t="s">
        <v>1172</v>
      </c>
      <c r="E97">
        <v>2</v>
      </c>
      <c r="P97" t="s">
        <v>4721</v>
      </c>
    </row>
    <row r="98" spans="1:16" x14ac:dyDescent="0.35">
      <c r="A98" t="s">
        <v>3874</v>
      </c>
      <c r="B98" t="s">
        <v>4272</v>
      </c>
      <c r="C98" t="s">
        <v>471</v>
      </c>
      <c r="D98" t="s">
        <v>1173</v>
      </c>
      <c r="E98">
        <v>1</v>
      </c>
      <c r="P98" t="s">
        <v>4766</v>
      </c>
    </row>
    <row r="99" spans="1:16" x14ac:dyDescent="0.35">
      <c r="A99" t="s">
        <v>3876</v>
      </c>
      <c r="B99" t="s">
        <v>4311</v>
      </c>
      <c r="C99" t="s">
        <v>4313</v>
      </c>
      <c r="D99" t="s">
        <v>4312</v>
      </c>
      <c r="E99">
        <v>4</v>
      </c>
      <c r="P99" t="s">
        <v>4767</v>
      </c>
    </row>
    <row r="100" spans="1:16" x14ac:dyDescent="0.35">
      <c r="A100" t="s">
        <v>3877</v>
      </c>
      <c r="B100" t="s">
        <v>4311</v>
      </c>
      <c r="C100" t="s">
        <v>4313</v>
      </c>
      <c r="D100" t="s">
        <v>4312</v>
      </c>
      <c r="E100">
        <v>4</v>
      </c>
      <c r="P100" t="s">
        <v>4768</v>
      </c>
    </row>
    <row r="101" spans="1:16" x14ac:dyDescent="0.35">
      <c r="A101" t="s">
        <v>3879</v>
      </c>
      <c r="B101" t="s">
        <v>4311</v>
      </c>
      <c r="C101" t="s">
        <v>4313</v>
      </c>
      <c r="D101" t="s">
        <v>4312</v>
      </c>
      <c r="E101">
        <v>4</v>
      </c>
      <c r="P101" t="s">
        <v>4769</v>
      </c>
    </row>
    <row r="102" spans="1:16" x14ac:dyDescent="0.35">
      <c r="A102" t="s">
        <v>3881</v>
      </c>
      <c r="B102" t="s">
        <v>4311</v>
      </c>
      <c r="C102" t="s">
        <v>4313</v>
      </c>
      <c r="D102" t="s">
        <v>4312</v>
      </c>
      <c r="E102">
        <v>4</v>
      </c>
      <c r="P102" t="s">
        <v>4588</v>
      </c>
    </row>
    <row r="103" spans="1:16" x14ac:dyDescent="0.35">
      <c r="A103" t="s">
        <v>3883</v>
      </c>
      <c r="B103" t="s">
        <v>4311</v>
      </c>
      <c r="C103" t="s">
        <v>4313</v>
      </c>
      <c r="D103" t="s">
        <v>4312</v>
      </c>
      <c r="E103">
        <v>4</v>
      </c>
      <c r="P103" t="s">
        <v>4589</v>
      </c>
    </row>
    <row r="104" spans="1:16" x14ac:dyDescent="0.35">
      <c r="A104" t="s">
        <v>3884</v>
      </c>
      <c r="B104" t="s">
        <v>512</v>
      </c>
      <c r="C104" t="s">
        <v>513</v>
      </c>
      <c r="D104" t="s">
        <v>1172</v>
      </c>
      <c r="E104">
        <v>4</v>
      </c>
      <c r="P104" t="s">
        <v>4590</v>
      </c>
    </row>
    <row r="105" spans="1:16" x14ac:dyDescent="0.35">
      <c r="A105" t="s">
        <v>3886</v>
      </c>
      <c r="B105" t="s">
        <v>4275</v>
      </c>
      <c r="C105" t="s">
        <v>4297</v>
      </c>
      <c r="D105" t="s">
        <v>1172</v>
      </c>
      <c r="E105">
        <v>2</v>
      </c>
      <c r="P105" t="s">
        <v>4591</v>
      </c>
    </row>
    <row r="106" spans="1:16" x14ac:dyDescent="0.35">
      <c r="A106" t="s">
        <v>3888</v>
      </c>
      <c r="B106" t="s">
        <v>5128</v>
      </c>
      <c r="C106" t="s">
        <v>5129</v>
      </c>
      <c r="D106" t="s">
        <v>1172</v>
      </c>
      <c r="E106">
        <v>2</v>
      </c>
      <c r="P106" t="s">
        <v>4465</v>
      </c>
    </row>
    <row r="107" spans="1:16" x14ac:dyDescent="0.35">
      <c r="A107" t="s">
        <v>3890</v>
      </c>
      <c r="B107" t="s">
        <v>814</v>
      </c>
      <c r="C107" t="s">
        <v>815</v>
      </c>
      <c r="D107" t="s">
        <v>1172</v>
      </c>
      <c r="E107">
        <v>2</v>
      </c>
      <c r="P107" t="s">
        <v>4466</v>
      </c>
    </row>
    <row r="108" spans="1:16" x14ac:dyDescent="0.35">
      <c r="A108" t="s">
        <v>3891</v>
      </c>
      <c r="B108" t="s">
        <v>707</v>
      </c>
      <c r="C108" t="s">
        <v>708</v>
      </c>
      <c r="D108" t="s">
        <v>1172</v>
      </c>
      <c r="E108">
        <v>2</v>
      </c>
      <c r="P108" t="s">
        <v>4467</v>
      </c>
    </row>
    <row r="109" spans="1:16" x14ac:dyDescent="0.35">
      <c r="A109" t="s">
        <v>3892</v>
      </c>
      <c r="B109" t="s">
        <v>710</v>
      </c>
      <c r="C109" t="s">
        <v>711</v>
      </c>
      <c r="D109" t="s">
        <v>1172</v>
      </c>
      <c r="E109">
        <v>2</v>
      </c>
      <c r="P109" t="s">
        <v>4468</v>
      </c>
    </row>
    <row r="110" spans="1:16" x14ac:dyDescent="0.35">
      <c r="A110" t="s">
        <v>3893</v>
      </c>
      <c r="B110" t="s">
        <v>713</v>
      </c>
      <c r="C110" t="s">
        <v>714</v>
      </c>
      <c r="D110" t="s">
        <v>1172</v>
      </c>
      <c r="E110">
        <v>2</v>
      </c>
      <c r="P110" t="s">
        <v>4469</v>
      </c>
    </row>
    <row r="111" spans="1:16" x14ac:dyDescent="0.35">
      <c r="A111" t="s">
        <v>3894</v>
      </c>
      <c r="B111" t="s">
        <v>716</v>
      </c>
      <c r="C111" t="s">
        <v>717</v>
      </c>
      <c r="D111" t="s">
        <v>1172</v>
      </c>
      <c r="E111">
        <v>2</v>
      </c>
      <c r="P111" t="s">
        <v>4470</v>
      </c>
    </row>
    <row r="112" spans="1:16" x14ac:dyDescent="0.35">
      <c r="A112" t="s">
        <v>3895</v>
      </c>
      <c r="B112" t="s">
        <v>719</v>
      </c>
      <c r="C112" t="s">
        <v>426</v>
      </c>
      <c r="D112" t="s">
        <v>1173</v>
      </c>
      <c r="E112">
        <v>1</v>
      </c>
      <c r="P112" t="s">
        <v>4471</v>
      </c>
    </row>
    <row r="113" spans="1:16" x14ac:dyDescent="0.35">
      <c r="A113" t="s">
        <v>3896</v>
      </c>
      <c r="B113" t="s">
        <v>721</v>
      </c>
      <c r="C113" t="s">
        <v>722</v>
      </c>
      <c r="D113" t="s">
        <v>1172</v>
      </c>
      <c r="E113">
        <v>2</v>
      </c>
      <c r="P113" t="s">
        <v>4480</v>
      </c>
    </row>
    <row r="114" spans="1:16" x14ac:dyDescent="0.35">
      <c r="A114" t="s">
        <v>3897</v>
      </c>
      <c r="B114" t="s">
        <v>724</v>
      </c>
      <c r="C114" t="s">
        <v>471</v>
      </c>
      <c r="D114" t="s">
        <v>1173</v>
      </c>
      <c r="E114">
        <v>1</v>
      </c>
      <c r="P114" t="s">
        <v>4481</v>
      </c>
    </row>
    <row r="115" spans="1:16" x14ac:dyDescent="0.35">
      <c r="A115" t="s">
        <v>3898</v>
      </c>
      <c r="B115" t="s">
        <v>450</v>
      </c>
      <c r="C115" t="s">
        <v>451</v>
      </c>
      <c r="D115" t="s">
        <v>1172</v>
      </c>
      <c r="E115">
        <v>2</v>
      </c>
      <c r="P115" t="s">
        <v>4483</v>
      </c>
    </row>
    <row r="116" spans="1:16" x14ac:dyDescent="0.35">
      <c r="A116" t="s">
        <v>3899</v>
      </c>
      <c r="B116" t="s">
        <v>429</v>
      </c>
      <c r="C116" t="s">
        <v>430</v>
      </c>
      <c r="D116" t="s">
        <v>1172</v>
      </c>
      <c r="E116">
        <v>2</v>
      </c>
      <c r="P116" t="s">
        <v>4484</v>
      </c>
    </row>
    <row r="117" spans="1:16" x14ac:dyDescent="0.35">
      <c r="A117" t="s">
        <v>3900</v>
      </c>
      <c r="B117" t="s">
        <v>448</v>
      </c>
      <c r="C117" t="s">
        <v>449</v>
      </c>
      <c r="D117" t="s">
        <v>1172</v>
      </c>
      <c r="E117">
        <v>2</v>
      </c>
      <c r="P117" t="s">
        <v>4485</v>
      </c>
    </row>
    <row r="118" spans="1:16" x14ac:dyDescent="0.35">
      <c r="A118" t="s">
        <v>3901</v>
      </c>
      <c r="B118" t="s">
        <v>827</v>
      </c>
      <c r="C118" t="s">
        <v>426</v>
      </c>
      <c r="D118" t="s">
        <v>1173</v>
      </c>
      <c r="E118">
        <v>1</v>
      </c>
      <c r="P118" t="s">
        <v>4486</v>
      </c>
    </row>
    <row r="119" spans="1:16" x14ac:dyDescent="0.35">
      <c r="A119" t="s">
        <v>3902</v>
      </c>
      <c r="B119" t="s">
        <v>472</v>
      </c>
      <c r="C119" t="s">
        <v>473</v>
      </c>
      <c r="D119" t="s">
        <v>1172</v>
      </c>
      <c r="E119">
        <v>2</v>
      </c>
      <c r="P119" t="s">
        <v>4487</v>
      </c>
    </row>
    <row r="120" spans="1:16" x14ac:dyDescent="0.35">
      <c r="A120" t="s">
        <v>3903</v>
      </c>
      <c r="B120" t="s">
        <v>474</v>
      </c>
      <c r="C120" t="s">
        <v>475</v>
      </c>
      <c r="D120" t="s">
        <v>1172</v>
      </c>
      <c r="E120">
        <v>2</v>
      </c>
      <c r="P120" t="s">
        <v>4488</v>
      </c>
    </row>
    <row r="121" spans="1:16" x14ac:dyDescent="0.35">
      <c r="A121" t="s">
        <v>3904</v>
      </c>
      <c r="B121" t="s">
        <v>726</v>
      </c>
      <c r="C121" t="s">
        <v>727</v>
      </c>
      <c r="D121" t="s">
        <v>1172</v>
      </c>
      <c r="E121">
        <v>2</v>
      </c>
      <c r="P121" t="s">
        <v>4489</v>
      </c>
    </row>
    <row r="122" spans="1:16" x14ac:dyDescent="0.35">
      <c r="A122" t="s">
        <v>3905</v>
      </c>
      <c r="B122" t="s">
        <v>729</v>
      </c>
      <c r="C122" t="s">
        <v>5181</v>
      </c>
      <c r="D122" t="s">
        <v>1172</v>
      </c>
      <c r="E122">
        <v>2</v>
      </c>
      <c r="P122" t="s">
        <v>4490</v>
      </c>
    </row>
    <row r="123" spans="1:16" x14ac:dyDescent="0.35">
      <c r="A123" t="s">
        <v>3906</v>
      </c>
      <c r="B123" t="s">
        <v>726</v>
      </c>
      <c r="C123" t="s">
        <v>727</v>
      </c>
      <c r="D123" t="s">
        <v>1172</v>
      </c>
      <c r="E123">
        <v>2</v>
      </c>
      <c r="P123" t="s">
        <v>4777</v>
      </c>
    </row>
    <row r="124" spans="1:16" x14ac:dyDescent="0.35">
      <c r="A124" t="s">
        <v>3908</v>
      </c>
      <c r="B124" t="s">
        <v>835</v>
      </c>
      <c r="C124" t="s">
        <v>836</v>
      </c>
      <c r="D124" t="s">
        <v>1172</v>
      </c>
      <c r="E124">
        <v>2</v>
      </c>
      <c r="P124" t="s">
        <v>4778</v>
      </c>
    </row>
    <row r="125" spans="1:16" x14ac:dyDescent="0.35">
      <c r="A125" t="s">
        <v>3909</v>
      </c>
      <c r="B125" t="s">
        <v>838</v>
      </c>
      <c r="C125" t="s">
        <v>839</v>
      </c>
      <c r="D125" t="s">
        <v>1172</v>
      </c>
      <c r="E125">
        <v>2</v>
      </c>
      <c r="P125" t="s">
        <v>4491</v>
      </c>
    </row>
    <row r="126" spans="1:16" x14ac:dyDescent="0.35">
      <c r="A126" t="s">
        <v>3910</v>
      </c>
      <c r="B126" t="s">
        <v>841</v>
      </c>
      <c r="C126" t="s">
        <v>842</v>
      </c>
      <c r="D126" t="s">
        <v>1172</v>
      </c>
      <c r="E126">
        <v>2</v>
      </c>
      <c r="P126" t="s">
        <v>4492</v>
      </c>
    </row>
    <row r="127" spans="1:16" x14ac:dyDescent="0.35">
      <c r="A127" t="s">
        <v>3911</v>
      </c>
      <c r="B127" t="s">
        <v>844</v>
      </c>
      <c r="C127" t="s">
        <v>845</v>
      </c>
      <c r="D127" t="s">
        <v>1172</v>
      </c>
      <c r="E127">
        <v>2</v>
      </c>
      <c r="P127" t="s">
        <v>4493</v>
      </c>
    </row>
    <row r="128" spans="1:16" x14ac:dyDescent="0.35">
      <c r="A128" t="s">
        <v>3914</v>
      </c>
      <c r="B128" t="s">
        <v>848</v>
      </c>
      <c r="C128" t="s">
        <v>849</v>
      </c>
      <c r="D128" t="s">
        <v>1172</v>
      </c>
      <c r="E128">
        <v>2</v>
      </c>
      <c r="P128" t="s">
        <v>4494</v>
      </c>
    </row>
    <row r="129" spans="1:16" x14ac:dyDescent="0.35">
      <c r="A129" t="s">
        <v>3915</v>
      </c>
      <c r="B129" t="s">
        <v>851</v>
      </c>
      <c r="C129" t="s">
        <v>852</v>
      </c>
      <c r="D129" t="s">
        <v>1172</v>
      </c>
      <c r="E129">
        <v>2</v>
      </c>
      <c r="P129" t="s">
        <v>4495</v>
      </c>
    </row>
    <row r="130" spans="1:16" x14ac:dyDescent="0.35">
      <c r="A130" t="s">
        <v>3916</v>
      </c>
      <c r="B130" t="s">
        <v>854</v>
      </c>
      <c r="C130" t="s">
        <v>855</v>
      </c>
      <c r="D130" t="s">
        <v>1172</v>
      </c>
      <c r="E130">
        <v>2</v>
      </c>
      <c r="P130" t="s">
        <v>4496</v>
      </c>
    </row>
    <row r="131" spans="1:16" x14ac:dyDescent="0.35">
      <c r="A131" t="s">
        <v>3917</v>
      </c>
      <c r="B131" t="s">
        <v>857</v>
      </c>
      <c r="C131" t="s">
        <v>858</v>
      </c>
      <c r="D131" t="s">
        <v>1172</v>
      </c>
      <c r="E131">
        <v>2</v>
      </c>
      <c r="P131" t="s">
        <v>4497</v>
      </c>
    </row>
    <row r="132" spans="1:16" x14ac:dyDescent="0.35">
      <c r="A132" t="s">
        <v>3918</v>
      </c>
      <c r="B132" t="s">
        <v>860</v>
      </c>
      <c r="C132" t="s">
        <v>861</v>
      </c>
      <c r="D132" t="s">
        <v>1172</v>
      </c>
      <c r="E132">
        <v>2</v>
      </c>
      <c r="P132" t="s">
        <v>4498</v>
      </c>
    </row>
    <row r="133" spans="1:16" x14ac:dyDescent="0.35">
      <c r="A133" t="s">
        <v>3919</v>
      </c>
      <c r="B133" t="s">
        <v>863</v>
      </c>
      <c r="C133" t="s">
        <v>864</v>
      </c>
      <c r="D133" t="s">
        <v>1172</v>
      </c>
      <c r="E133">
        <v>2</v>
      </c>
      <c r="P133" t="s">
        <v>4499</v>
      </c>
    </row>
    <row r="134" spans="1:16" x14ac:dyDescent="0.35">
      <c r="A134" t="s">
        <v>3920</v>
      </c>
      <c r="B134" t="s">
        <v>866</v>
      </c>
      <c r="C134" t="s">
        <v>867</v>
      </c>
      <c r="D134" t="s">
        <v>1172</v>
      </c>
      <c r="E134">
        <v>2</v>
      </c>
      <c r="P134" t="s">
        <v>4500</v>
      </c>
    </row>
    <row r="135" spans="1:16" x14ac:dyDescent="0.35">
      <c r="A135" t="s">
        <v>3921</v>
      </c>
      <c r="B135" t="s">
        <v>466</v>
      </c>
      <c r="C135" t="s">
        <v>467</v>
      </c>
      <c r="D135" t="s">
        <v>1172</v>
      </c>
      <c r="E135">
        <v>2</v>
      </c>
      <c r="P135" t="s">
        <v>4501</v>
      </c>
    </row>
    <row r="136" spans="1:16" x14ac:dyDescent="0.35">
      <c r="A136" t="s">
        <v>3922</v>
      </c>
      <c r="B136" t="s">
        <v>870</v>
      </c>
      <c r="C136" t="s">
        <v>871</v>
      </c>
      <c r="D136" t="s">
        <v>1172</v>
      </c>
      <c r="E136">
        <v>2</v>
      </c>
      <c r="P136" t="s">
        <v>4502</v>
      </c>
    </row>
    <row r="137" spans="1:16" x14ac:dyDescent="0.35">
      <c r="A137" t="s">
        <v>3924</v>
      </c>
      <c r="B137" t="s">
        <v>874</v>
      </c>
      <c r="C137" t="s">
        <v>875</v>
      </c>
      <c r="D137" t="s">
        <v>1172</v>
      </c>
      <c r="E137">
        <v>2</v>
      </c>
      <c r="P137" t="s">
        <v>4503</v>
      </c>
    </row>
    <row r="138" spans="1:16" x14ac:dyDescent="0.35">
      <c r="A138" t="s">
        <v>3925</v>
      </c>
      <c r="B138" t="s">
        <v>877</v>
      </c>
      <c r="C138" t="s">
        <v>878</v>
      </c>
      <c r="D138" t="s">
        <v>1172</v>
      </c>
      <c r="E138">
        <v>2</v>
      </c>
      <c r="P138" t="s">
        <v>4504</v>
      </c>
    </row>
    <row r="139" spans="1:16" x14ac:dyDescent="0.35">
      <c r="A139" t="s">
        <v>3926</v>
      </c>
      <c r="B139" t="s">
        <v>880</v>
      </c>
      <c r="C139" t="s">
        <v>881</v>
      </c>
      <c r="D139" t="s">
        <v>1172</v>
      </c>
      <c r="E139">
        <v>2</v>
      </c>
      <c r="P139" t="s">
        <v>4505</v>
      </c>
    </row>
    <row r="140" spans="1:16" x14ac:dyDescent="0.35">
      <c r="A140" t="s">
        <v>3927</v>
      </c>
      <c r="B140" t="s">
        <v>883</v>
      </c>
      <c r="C140" t="s">
        <v>884</v>
      </c>
      <c r="D140" t="s">
        <v>1172</v>
      </c>
      <c r="E140">
        <v>2</v>
      </c>
      <c r="P140" t="s">
        <v>4506</v>
      </c>
    </row>
    <row r="141" spans="1:16" x14ac:dyDescent="0.35">
      <c r="A141" t="s">
        <v>3928</v>
      </c>
      <c r="B141" t="s">
        <v>886</v>
      </c>
      <c r="C141" t="s">
        <v>887</v>
      </c>
      <c r="D141" t="s">
        <v>1172</v>
      </c>
      <c r="E141">
        <v>2</v>
      </c>
      <c r="P141" t="s">
        <v>4507</v>
      </c>
    </row>
    <row r="142" spans="1:16" x14ac:dyDescent="0.35">
      <c r="A142" t="s">
        <v>3929</v>
      </c>
      <c r="B142" t="s">
        <v>889</v>
      </c>
      <c r="C142" t="s">
        <v>890</v>
      </c>
      <c r="D142" t="s">
        <v>1172</v>
      </c>
      <c r="E142">
        <v>2</v>
      </c>
      <c r="P142" t="s">
        <v>4508</v>
      </c>
    </row>
    <row r="143" spans="1:16" x14ac:dyDescent="0.35">
      <c r="A143" t="s">
        <v>3930</v>
      </c>
      <c r="B143" t="s">
        <v>892</v>
      </c>
      <c r="C143" t="s">
        <v>893</v>
      </c>
      <c r="D143" t="s">
        <v>1172</v>
      </c>
      <c r="E143">
        <v>2</v>
      </c>
      <c r="P143" t="s">
        <v>4509</v>
      </c>
    </row>
    <row r="144" spans="1:16" x14ac:dyDescent="0.35">
      <c r="A144" t="s">
        <v>3931</v>
      </c>
      <c r="B144" t="s">
        <v>895</v>
      </c>
      <c r="C144" t="s">
        <v>896</v>
      </c>
      <c r="D144" t="s">
        <v>1172</v>
      </c>
      <c r="E144">
        <v>2</v>
      </c>
      <c r="P144" t="s">
        <v>4510</v>
      </c>
    </row>
    <row r="145" spans="1:16" x14ac:dyDescent="0.35">
      <c r="A145" t="s">
        <v>3932</v>
      </c>
      <c r="B145" t="s">
        <v>898</v>
      </c>
      <c r="C145" t="s">
        <v>899</v>
      </c>
      <c r="D145" t="s">
        <v>1172</v>
      </c>
      <c r="E145">
        <v>2</v>
      </c>
      <c r="P145" t="s">
        <v>4514</v>
      </c>
    </row>
    <row r="146" spans="1:16" x14ac:dyDescent="0.35">
      <c r="A146" t="s">
        <v>3933</v>
      </c>
      <c r="B146" t="s">
        <v>901</v>
      </c>
      <c r="C146" t="s">
        <v>902</v>
      </c>
      <c r="D146" t="s">
        <v>1172</v>
      </c>
      <c r="E146">
        <v>2</v>
      </c>
      <c r="P146" t="s">
        <v>4515</v>
      </c>
    </row>
    <row r="147" spans="1:16" x14ac:dyDescent="0.35">
      <c r="A147" t="s">
        <v>3934</v>
      </c>
      <c r="B147" t="s">
        <v>904</v>
      </c>
      <c r="C147" t="s">
        <v>905</v>
      </c>
      <c r="D147" t="s">
        <v>1172</v>
      </c>
      <c r="E147">
        <v>2</v>
      </c>
      <c r="P147" t="s">
        <v>4516</v>
      </c>
    </row>
    <row r="148" spans="1:16" x14ac:dyDescent="0.35">
      <c r="A148" t="s">
        <v>3936</v>
      </c>
      <c r="B148" t="s">
        <v>908</v>
      </c>
      <c r="C148" t="s">
        <v>909</v>
      </c>
      <c r="D148" t="s">
        <v>1172</v>
      </c>
      <c r="E148">
        <v>2</v>
      </c>
      <c r="P148" t="s">
        <v>4517</v>
      </c>
    </row>
    <row r="149" spans="1:16" x14ac:dyDescent="0.35">
      <c r="A149" t="s">
        <v>3937</v>
      </c>
      <c r="B149" t="s">
        <v>650</v>
      </c>
      <c r="C149" t="s">
        <v>651</v>
      </c>
      <c r="D149" t="s">
        <v>1172</v>
      </c>
      <c r="E149">
        <v>2</v>
      </c>
      <c r="P149" t="s">
        <v>4518</v>
      </c>
    </row>
    <row r="150" spans="1:16" x14ac:dyDescent="0.35">
      <c r="A150" t="s">
        <v>3938</v>
      </c>
      <c r="B150" t="s">
        <v>912</v>
      </c>
      <c r="C150" t="s">
        <v>913</v>
      </c>
      <c r="D150" t="s">
        <v>1172</v>
      </c>
      <c r="E150">
        <v>2</v>
      </c>
      <c r="P150" t="s">
        <v>4519</v>
      </c>
    </row>
    <row r="151" spans="1:16" x14ac:dyDescent="0.35">
      <c r="A151" t="s">
        <v>3939</v>
      </c>
      <c r="B151" t="s">
        <v>653</v>
      </c>
      <c r="C151" t="s">
        <v>654</v>
      </c>
      <c r="D151" t="s">
        <v>1172</v>
      </c>
      <c r="E151">
        <v>2</v>
      </c>
      <c r="P151" t="s">
        <v>4520</v>
      </c>
    </row>
    <row r="152" spans="1:16" x14ac:dyDescent="0.35">
      <c r="A152" t="s">
        <v>3940</v>
      </c>
      <c r="B152" t="s">
        <v>656</v>
      </c>
      <c r="C152" t="s">
        <v>657</v>
      </c>
      <c r="D152" t="s">
        <v>1172</v>
      </c>
      <c r="E152">
        <v>2</v>
      </c>
      <c r="P152" t="s">
        <v>4521</v>
      </c>
    </row>
    <row r="153" spans="1:16" x14ac:dyDescent="0.35">
      <c r="A153" t="s">
        <v>3941</v>
      </c>
      <c r="B153" t="s">
        <v>917</v>
      </c>
      <c r="C153" t="s">
        <v>4298</v>
      </c>
      <c r="D153" t="s">
        <v>1172</v>
      </c>
      <c r="E153">
        <v>2</v>
      </c>
      <c r="P153" t="s">
        <v>4522</v>
      </c>
    </row>
    <row r="154" spans="1:16" x14ac:dyDescent="0.35">
      <c r="A154" t="s">
        <v>3942</v>
      </c>
      <c r="B154" t="s">
        <v>650</v>
      </c>
      <c r="C154" t="s">
        <v>651</v>
      </c>
      <c r="D154" t="s">
        <v>1172</v>
      </c>
      <c r="E154">
        <v>2</v>
      </c>
      <c r="P154" t="s">
        <v>4523</v>
      </c>
    </row>
    <row r="155" spans="1:16" x14ac:dyDescent="0.35">
      <c r="A155" t="s">
        <v>3943</v>
      </c>
      <c r="B155" t="s">
        <v>912</v>
      </c>
      <c r="C155" t="s">
        <v>913</v>
      </c>
      <c r="D155" t="s">
        <v>1172</v>
      </c>
      <c r="E155">
        <v>2</v>
      </c>
      <c r="P155" t="s">
        <v>4524</v>
      </c>
    </row>
    <row r="156" spans="1:16" x14ac:dyDescent="0.35">
      <c r="A156" t="s">
        <v>3944</v>
      </c>
      <c r="B156" t="s">
        <v>653</v>
      </c>
      <c r="C156" t="s">
        <v>654</v>
      </c>
      <c r="D156" t="s">
        <v>1172</v>
      </c>
      <c r="E156">
        <v>2</v>
      </c>
      <c r="P156" t="s">
        <v>4525</v>
      </c>
    </row>
    <row r="157" spans="1:16" x14ac:dyDescent="0.35">
      <c r="A157" t="s">
        <v>3945</v>
      </c>
      <c r="B157" t="s">
        <v>656</v>
      </c>
      <c r="C157" t="s">
        <v>657</v>
      </c>
      <c r="D157" t="s">
        <v>1172</v>
      </c>
      <c r="E157">
        <v>2</v>
      </c>
      <c r="P157" t="s">
        <v>4526</v>
      </c>
    </row>
    <row r="158" spans="1:16" x14ac:dyDescent="0.35">
      <c r="A158" t="s">
        <v>3946</v>
      </c>
      <c r="B158" t="s">
        <v>923</v>
      </c>
      <c r="C158" t="s">
        <v>4299</v>
      </c>
      <c r="D158" t="s">
        <v>1172</v>
      </c>
      <c r="E158">
        <v>2</v>
      </c>
      <c r="P158" t="s">
        <v>4534</v>
      </c>
    </row>
    <row r="159" spans="1:16" x14ac:dyDescent="0.35">
      <c r="A159" t="s">
        <v>3947</v>
      </c>
      <c r="B159" t="s">
        <v>925</v>
      </c>
      <c r="C159" t="s">
        <v>926</v>
      </c>
      <c r="D159" t="s">
        <v>1172</v>
      </c>
      <c r="E159">
        <v>2</v>
      </c>
      <c r="P159" t="s">
        <v>4535</v>
      </c>
    </row>
    <row r="160" spans="1:16" x14ac:dyDescent="0.35">
      <c r="A160" t="s">
        <v>3948</v>
      </c>
      <c r="B160" t="s">
        <v>928</v>
      </c>
      <c r="C160" t="s">
        <v>929</v>
      </c>
      <c r="D160" t="s">
        <v>1172</v>
      </c>
      <c r="E160">
        <v>2</v>
      </c>
      <c r="P160" t="s">
        <v>4536</v>
      </c>
    </row>
    <row r="161" spans="1:16" x14ac:dyDescent="0.35">
      <c r="A161" t="s">
        <v>3949</v>
      </c>
      <c r="B161" t="s">
        <v>928</v>
      </c>
      <c r="C161" t="s">
        <v>929</v>
      </c>
      <c r="D161" t="s">
        <v>1172</v>
      </c>
      <c r="E161">
        <v>2</v>
      </c>
      <c r="P161" t="s">
        <v>4537</v>
      </c>
    </row>
    <row r="162" spans="1:16" x14ac:dyDescent="0.35">
      <c r="A162" t="s">
        <v>3950</v>
      </c>
      <c r="B162" t="s">
        <v>932</v>
      </c>
      <c r="C162" t="s">
        <v>933</v>
      </c>
      <c r="D162" t="s">
        <v>1172</v>
      </c>
      <c r="E162">
        <v>2</v>
      </c>
      <c r="P162" t="s">
        <v>4538</v>
      </c>
    </row>
    <row r="163" spans="1:16" x14ac:dyDescent="0.35">
      <c r="A163" t="s">
        <v>3951</v>
      </c>
      <c r="B163" t="s">
        <v>932</v>
      </c>
      <c r="C163" t="s">
        <v>933</v>
      </c>
      <c r="D163" t="s">
        <v>1172</v>
      </c>
      <c r="E163">
        <v>2</v>
      </c>
      <c r="P163" t="s">
        <v>4539</v>
      </c>
    </row>
    <row r="164" spans="1:16" x14ac:dyDescent="0.35">
      <c r="A164" t="s">
        <v>3952</v>
      </c>
      <c r="B164" t="s">
        <v>608</v>
      </c>
      <c r="C164" t="s">
        <v>4300</v>
      </c>
      <c r="D164" t="s">
        <v>1172</v>
      </c>
      <c r="E164">
        <v>2</v>
      </c>
      <c r="P164" t="s">
        <v>4527</v>
      </c>
    </row>
    <row r="165" spans="1:16" x14ac:dyDescent="0.35">
      <c r="A165" t="s">
        <v>3954</v>
      </c>
      <c r="B165" t="s">
        <v>938</v>
      </c>
      <c r="C165" t="s">
        <v>426</v>
      </c>
      <c r="D165" t="s">
        <v>1173</v>
      </c>
      <c r="E165">
        <v>1</v>
      </c>
      <c r="P165" t="s">
        <v>4528</v>
      </c>
    </row>
    <row r="166" spans="1:16" x14ac:dyDescent="0.35">
      <c r="A166" t="s">
        <v>3955</v>
      </c>
      <c r="B166" t="s">
        <v>940</v>
      </c>
      <c r="C166" t="s">
        <v>426</v>
      </c>
      <c r="D166" t="s">
        <v>1173</v>
      </c>
      <c r="E166">
        <v>1</v>
      </c>
      <c r="P166" t="s">
        <v>4529</v>
      </c>
    </row>
    <row r="167" spans="1:16" x14ac:dyDescent="0.35">
      <c r="A167" t="s">
        <v>3956</v>
      </c>
      <c r="B167" t="s">
        <v>942</v>
      </c>
      <c r="C167" t="s">
        <v>471</v>
      </c>
      <c r="D167" t="s">
        <v>1173</v>
      </c>
      <c r="E167">
        <v>1</v>
      </c>
      <c r="P167" t="s">
        <v>4530</v>
      </c>
    </row>
    <row r="168" spans="1:16" x14ac:dyDescent="0.35">
      <c r="A168" t="s">
        <v>3957</v>
      </c>
      <c r="B168" t="s">
        <v>944</v>
      </c>
      <c r="C168" t="s">
        <v>471</v>
      </c>
      <c r="D168" t="s">
        <v>1173</v>
      </c>
      <c r="E168">
        <v>1</v>
      </c>
      <c r="P168" t="s">
        <v>4531</v>
      </c>
    </row>
    <row r="169" spans="1:16" x14ac:dyDescent="0.35">
      <c r="A169" t="s">
        <v>3958</v>
      </c>
      <c r="B169" t="s">
        <v>946</v>
      </c>
      <c r="C169" t="s">
        <v>426</v>
      </c>
      <c r="D169" t="s">
        <v>1173</v>
      </c>
      <c r="E169">
        <v>1</v>
      </c>
      <c r="P169" t="s">
        <v>4532</v>
      </c>
    </row>
    <row r="170" spans="1:16" x14ac:dyDescent="0.35">
      <c r="A170" t="s">
        <v>3959</v>
      </c>
      <c r="B170" t="s">
        <v>948</v>
      </c>
      <c r="C170" t="s">
        <v>426</v>
      </c>
      <c r="D170" t="s">
        <v>1173</v>
      </c>
      <c r="E170">
        <v>1</v>
      </c>
      <c r="P170" t="s">
        <v>4533</v>
      </c>
    </row>
    <row r="171" spans="1:16" x14ac:dyDescent="0.35">
      <c r="A171" t="s">
        <v>3960</v>
      </c>
      <c r="B171" t="s">
        <v>948</v>
      </c>
      <c r="C171" t="s">
        <v>426</v>
      </c>
      <c r="D171" t="s">
        <v>1173</v>
      </c>
      <c r="E171">
        <v>1</v>
      </c>
      <c r="P171" t="s">
        <v>4631</v>
      </c>
    </row>
    <row r="172" spans="1:16" x14ac:dyDescent="0.35">
      <c r="A172" t="s">
        <v>3961</v>
      </c>
      <c r="B172" t="s">
        <v>948</v>
      </c>
      <c r="C172" t="s">
        <v>426</v>
      </c>
      <c r="D172" t="s">
        <v>1173</v>
      </c>
      <c r="E172">
        <v>1</v>
      </c>
      <c r="P172" t="s">
        <v>4632</v>
      </c>
    </row>
    <row r="173" spans="1:16" x14ac:dyDescent="0.35">
      <c r="A173" t="s">
        <v>3962</v>
      </c>
      <c r="B173" t="s">
        <v>952</v>
      </c>
      <c r="C173" t="s">
        <v>426</v>
      </c>
      <c r="D173" t="s">
        <v>1173</v>
      </c>
      <c r="E173">
        <v>1</v>
      </c>
      <c r="P173" t="s">
        <v>4633</v>
      </c>
    </row>
    <row r="174" spans="1:16" x14ac:dyDescent="0.35">
      <c r="A174" t="s">
        <v>3963</v>
      </c>
      <c r="B174" t="s">
        <v>954</v>
      </c>
      <c r="C174" t="s">
        <v>426</v>
      </c>
      <c r="D174" t="s">
        <v>1173</v>
      </c>
      <c r="E174">
        <v>1</v>
      </c>
      <c r="P174" t="s">
        <v>4634</v>
      </c>
    </row>
    <row r="175" spans="1:16" x14ac:dyDescent="0.35">
      <c r="A175" t="s">
        <v>3965</v>
      </c>
      <c r="B175" t="s">
        <v>957</v>
      </c>
      <c r="C175" t="s">
        <v>958</v>
      </c>
      <c r="D175" t="s">
        <v>1172</v>
      </c>
      <c r="E175">
        <v>2</v>
      </c>
      <c r="P175" t="s">
        <v>4635</v>
      </c>
    </row>
    <row r="176" spans="1:16" x14ac:dyDescent="0.35">
      <c r="A176" t="s">
        <v>3966</v>
      </c>
      <c r="B176" t="s">
        <v>960</v>
      </c>
      <c r="C176" t="s">
        <v>961</v>
      </c>
      <c r="D176" t="s">
        <v>1172</v>
      </c>
      <c r="E176">
        <v>2</v>
      </c>
      <c r="P176" t="s">
        <v>4636</v>
      </c>
    </row>
    <row r="177" spans="1:16" x14ac:dyDescent="0.35">
      <c r="A177" t="s">
        <v>3967</v>
      </c>
      <c r="B177" t="s">
        <v>963</v>
      </c>
      <c r="C177" t="s">
        <v>961</v>
      </c>
      <c r="D177" t="s">
        <v>1172</v>
      </c>
      <c r="E177">
        <v>2</v>
      </c>
      <c r="P177" t="s">
        <v>4637</v>
      </c>
    </row>
    <row r="178" spans="1:16" x14ac:dyDescent="0.35">
      <c r="A178" t="s">
        <v>3968</v>
      </c>
      <c r="B178" t="s">
        <v>965</v>
      </c>
      <c r="C178" t="s">
        <v>966</v>
      </c>
      <c r="D178" t="s">
        <v>1172</v>
      </c>
      <c r="E178">
        <v>2</v>
      </c>
      <c r="P178" t="s">
        <v>4782</v>
      </c>
    </row>
    <row r="179" spans="1:16" x14ac:dyDescent="0.35">
      <c r="A179" t="s">
        <v>3969</v>
      </c>
      <c r="B179" t="s">
        <v>968</v>
      </c>
      <c r="C179" t="s">
        <v>969</v>
      </c>
      <c r="D179" t="s">
        <v>1172</v>
      </c>
      <c r="E179">
        <v>2</v>
      </c>
      <c r="P179" t="s">
        <v>4783</v>
      </c>
    </row>
    <row r="180" spans="1:16" x14ac:dyDescent="0.35">
      <c r="A180" t="s">
        <v>3970</v>
      </c>
      <c r="B180" t="s">
        <v>971</v>
      </c>
      <c r="C180" t="s">
        <v>972</v>
      </c>
      <c r="D180" t="s">
        <v>1172</v>
      </c>
      <c r="E180">
        <v>2</v>
      </c>
      <c r="P180" t="s">
        <v>4784</v>
      </c>
    </row>
    <row r="181" spans="1:16" x14ac:dyDescent="0.35">
      <c r="A181" t="s">
        <v>3971</v>
      </c>
      <c r="B181" t="s">
        <v>974</v>
      </c>
      <c r="C181" t="s">
        <v>975</v>
      </c>
      <c r="D181" t="s">
        <v>1172</v>
      </c>
      <c r="E181">
        <v>2</v>
      </c>
      <c r="P181" t="s">
        <v>4785</v>
      </c>
    </row>
    <row r="182" spans="1:16" x14ac:dyDescent="0.35">
      <c r="A182" t="s">
        <v>3972</v>
      </c>
      <c r="B182" t="s">
        <v>977</v>
      </c>
      <c r="C182" t="s">
        <v>978</v>
      </c>
      <c r="D182" t="s">
        <v>1172</v>
      </c>
      <c r="E182">
        <v>2</v>
      </c>
      <c r="P182" t="s">
        <v>4786</v>
      </c>
    </row>
    <row r="183" spans="1:16" x14ac:dyDescent="0.35">
      <c r="A183" t="s">
        <v>3973</v>
      </c>
      <c r="B183" t="s">
        <v>980</v>
      </c>
      <c r="C183" t="s">
        <v>981</v>
      </c>
      <c r="D183" t="s">
        <v>1172</v>
      </c>
      <c r="E183">
        <v>2</v>
      </c>
      <c r="P183" t="s">
        <v>4787</v>
      </c>
    </row>
    <row r="184" spans="1:16" x14ac:dyDescent="0.35">
      <c r="A184" t="s">
        <v>3974</v>
      </c>
      <c r="B184" t="s">
        <v>980</v>
      </c>
      <c r="C184" t="s">
        <v>981</v>
      </c>
      <c r="D184" t="s">
        <v>1172</v>
      </c>
      <c r="E184">
        <v>2</v>
      </c>
      <c r="P184" t="s">
        <v>4788</v>
      </c>
    </row>
    <row r="185" spans="1:16" x14ac:dyDescent="0.35">
      <c r="A185" t="s">
        <v>3976</v>
      </c>
      <c r="B185" t="s">
        <v>437</v>
      </c>
      <c r="C185" t="s">
        <v>438</v>
      </c>
      <c r="D185" t="s">
        <v>1172</v>
      </c>
      <c r="E185">
        <v>2</v>
      </c>
      <c r="P185" t="s">
        <v>4789</v>
      </c>
    </row>
    <row r="186" spans="1:16" x14ac:dyDescent="0.35">
      <c r="A186" t="s">
        <v>3977</v>
      </c>
      <c r="B186" t="s">
        <v>439</v>
      </c>
      <c r="C186" t="s">
        <v>440</v>
      </c>
      <c r="D186" t="s">
        <v>1172</v>
      </c>
      <c r="E186">
        <v>2</v>
      </c>
      <c r="P186" t="s">
        <v>4790</v>
      </c>
    </row>
    <row r="187" spans="1:16" x14ac:dyDescent="0.35">
      <c r="A187" t="s">
        <v>3978</v>
      </c>
      <c r="B187" t="s">
        <v>480</v>
      </c>
      <c r="C187" t="s">
        <v>481</v>
      </c>
      <c r="D187" t="s">
        <v>1172</v>
      </c>
      <c r="E187">
        <v>2</v>
      </c>
      <c r="P187" t="s">
        <v>4791</v>
      </c>
    </row>
    <row r="188" spans="1:16" x14ac:dyDescent="0.35">
      <c r="A188" t="s">
        <v>3979</v>
      </c>
      <c r="B188" t="s">
        <v>753</v>
      </c>
      <c r="C188" t="s">
        <v>754</v>
      </c>
      <c r="D188" t="s">
        <v>1172</v>
      </c>
      <c r="E188">
        <v>2</v>
      </c>
      <c r="P188" t="s">
        <v>4792</v>
      </c>
    </row>
    <row r="189" spans="1:16" x14ac:dyDescent="0.35">
      <c r="A189" t="s">
        <v>3980</v>
      </c>
      <c r="B189" t="s">
        <v>452</v>
      </c>
      <c r="C189" t="s">
        <v>453</v>
      </c>
      <c r="D189" t="s">
        <v>1172</v>
      </c>
      <c r="E189">
        <v>2</v>
      </c>
      <c r="P189" t="s">
        <v>4793</v>
      </c>
    </row>
    <row r="190" spans="1:16" x14ac:dyDescent="0.35">
      <c r="A190" t="s">
        <v>3981</v>
      </c>
      <c r="B190" t="s">
        <v>460</v>
      </c>
      <c r="C190" t="s">
        <v>461</v>
      </c>
      <c r="D190" t="s">
        <v>1172</v>
      </c>
      <c r="E190">
        <v>2</v>
      </c>
      <c r="P190" t="s">
        <v>4794</v>
      </c>
    </row>
    <row r="191" spans="1:16" x14ac:dyDescent="0.35">
      <c r="A191" t="s">
        <v>3982</v>
      </c>
      <c r="B191" t="s">
        <v>456</v>
      </c>
      <c r="C191" t="s">
        <v>457</v>
      </c>
      <c r="D191" t="s">
        <v>1172</v>
      </c>
      <c r="E191">
        <v>2</v>
      </c>
      <c r="P191" t="s">
        <v>4795</v>
      </c>
    </row>
    <row r="192" spans="1:16" x14ac:dyDescent="0.35">
      <c r="A192" t="s">
        <v>3983</v>
      </c>
      <c r="B192" t="s">
        <v>458</v>
      </c>
      <c r="C192" t="s">
        <v>459</v>
      </c>
      <c r="D192" t="s">
        <v>1172</v>
      </c>
      <c r="E192">
        <v>2</v>
      </c>
      <c r="P192" t="s">
        <v>4628</v>
      </c>
    </row>
    <row r="193" spans="1:16" x14ac:dyDescent="0.35">
      <c r="A193" t="s">
        <v>3984</v>
      </c>
      <c r="B193" t="s">
        <v>429</v>
      </c>
      <c r="C193" t="s">
        <v>430</v>
      </c>
      <c r="D193" t="s">
        <v>1172</v>
      </c>
      <c r="E193">
        <v>2</v>
      </c>
      <c r="P193" t="s">
        <v>4629</v>
      </c>
    </row>
    <row r="194" spans="1:16" x14ac:dyDescent="0.35">
      <c r="A194" t="s">
        <v>3985</v>
      </c>
      <c r="B194" t="s">
        <v>422</v>
      </c>
      <c r="C194" t="s">
        <v>422</v>
      </c>
      <c r="D194" t="s">
        <v>1173</v>
      </c>
      <c r="E194">
        <v>1</v>
      </c>
      <c r="P194" t="s">
        <v>5252</v>
      </c>
    </row>
    <row r="195" spans="1:16" x14ac:dyDescent="0.35">
      <c r="A195" t="s">
        <v>3986</v>
      </c>
      <c r="B195" t="s">
        <v>464</v>
      </c>
      <c r="C195" t="s">
        <v>465</v>
      </c>
      <c r="D195" t="s">
        <v>1172</v>
      </c>
      <c r="E195">
        <v>2</v>
      </c>
      <c r="P195" t="s">
        <v>5253</v>
      </c>
    </row>
    <row r="196" spans="1:16" x14ac:dyDescent="0.35">
      <c r="A196" t="s">
        <v>3987</v>
      </c>
      <c r="B196" t="s">
        <v>462</v>
      </c>
      <c r="C196" t="s">
        <v>463</v>
      </c>
      <c r="D196" t="s">
        <v>1172</v>
      </c>
      <c r="E196">
        <v>2</v>
      </c>
      <c r="P196" t="s">
        <v>4796</v>
      </c>
    </row>
    <row r="197" spans="1:16" x14ac:dyDescent="0.35">
      <c r="A197" t="s">
        <v>3988</v>
      </c>
      <c r="B197" t="s">
        <v>466</v>
      </c>
      <c r="C197" t="s">
        <v>467</v>
      </c>
      <c r="D197" t="s">
        <v>1172</v>
      </c>
      <c r="E197">
        <v>2</v>
      </c>
      <c r="P197" t="s">
        <v>4797</v>
      </c>
    </row>
    <row r="198" spans="1:16" x14ac:dyDescent="0.35">
      <c r="A198" t="s">
        <v>3989</v>
      </c>
      <c r="B198" t="s">
        <v>468</v>
      </c>
      <c r="C198" t="s">
        <v>469</v>
      </c>
      <c r="D198" t="s">
        <v>1172</v>
      </c>
      <c r="E198">
        <v>2</v>
      </c>
      <c r="P198" t="s">
        <v>4798</v>
      </c>
    </row>
    <row r="199" spans="1:16" x14ac:dyDescent="0.35">
      <c r="A199" t="s">
        <v>3990</v>
      </c>
      <c r="B199" t="s">
        <v>736</v>
      </c>
      <c r="C199" t="s">
        <v>737</v>
      </c>
      <c r="D199" t="s">
        <v>1172</v>
      </c>
      <c r="E199">
        <v>2</v>
      </c>
      <c r="P199" t="s">
        <v>4799</v>
      </c>
    </row>
    <row r="200" spans="1:16" x14ac:dyDescent="0.35">
      <c r="A200" t="s">
        <v>3992</v>
      </c>
      <c r="B200" t="s">
        <v>522</v>
      </c>
      <c r="C200" t="s">
        <v>523</v>
      </c>
      <c r="D200" t="s">
        <v>1172</v>
      </c>
      <c r="E200">
        <v>2</v>
      </c>
      <c r="P200" t="s">
        <v>4800</v>
      </c>
    </row>
    <row r="201" spans="1:16" x14ac:dyDescent="0.35">
      <c r="A201" t="s">
        <v>3993</v>
      </c>
      <c r="B201" t="s">
        <v>522</v>
      </c>
      <c r="C201" t="s">
        <v>523</v>
      </c>
      <c r="D201" t="s">
        <v>1172</v>
      </c>
      <c r="E201">
        <v>2</v>
      </c>
      <c r="P201" t="s">
        <v>4801</v>
      </c>
    </row>
    <row r="202" spans="1:16" x14ac:dyDescent="0.35">
      <c r="A202" t="s">
        <v>3994</v>
      </c>
      <c r="B202" t="s">
        <v>526</v>
      </c>
      <c r="C202" t="s">
        <v>527</v>
      </c>
      <c r="D202" t="s">
        <v>1172</v>
      </c>
      <c r="E202">
        <v>2</v>
      </c>
      <c r="P202" t="s">
        <v>4802</v>
      </c>
    </row>
    <row r="203" spans="1:16" x14ac:dyDescent="0.35">
      <c r="A203" t="s">
        <v>3995</v>
      </c>
      <c r="B203" t="s">
        <v>422</v>
      </c>
      <c r="C203" t="s">
        <v>422</v>
      </c>
      <c r="D203" t="s">
        <v>1173</v>
      </c>
      <c r="E203">
        <v>1</v>
      </c>
      <c r="P203" t="s">
        <v>4803</v>
      </c>
    </row>
    <row r="204" spans="1:16" x14ac:dyDescent="0.35">
      <c r="A204" t="s">
        <v>3996</v>
      </c>
      <c r="B204" t="s">
        <v>530</v>
      </c>
      <c r="C204" t="s">
        <v>531</v>
      </c>
      <c r="D204" t="s">
        <v>1172</v>
      </c>
      <c r="E204">
        <v>2</v>
      </c>
      <c r="P204" t="s">
        <v>5254</v>
      </c>
    </row>
    <row r="205" spans="1:16" x14ac:dyDescent="0.35">
      <c r="A205" t="s">
        <v>3997</v>
      </c>
      <c r="B205" t="s">
        <v>533</v>
      </c>
      <c r="C205" t="s">
        <v>534</v>
      </c>
      <c r="D205" t="s">
        <v>1172</v>
      </c>
      <c r="E205">
        <v>2</v>
      </c>
      <c r="P205" t="s">
        <v>5255</v>
      </c>
    </row>
    <row r="206" spans="1:16" x14ac:dyDescent="0.35">
      <c r="A206" t="s">
        <v>3998</v>
      </c>
      <c r="B206" t="s">
        <v>522</v>
      </c>
      <c r="C206" t="s">
        <v>523</v>
      </c>
      <c r="D206" t="s">
        <v>1172</v>
      </c>
      <c r="E206">
        <v>2</v>
      </c>
      <c r="P206" t="s">
        <v>4810</v>
      </c>
    </row>
    <row r="207" spans="1:16" x14ac:dyDescent="0.35">
      <c r="A207" t="s">
        <v>3999</v>
      </c>
      <c r="B207" t="s">
        <v>422</v>
      </c>
      <c r="C207" t="s">
        <v>422</v>
      </c>
      <c r="D207" t="s">
        <v>1173</v>
      </c>
      <c r="E207">
        <v>1</v>
      </c>
      <c r="P207" t="s">
        <v>4811</v>
      </c>
    </row>
    <row r="208" spans="1:16" x14ac:dyDescent="0.35">
      <c r="A208" t="s">
        <v>4000</v>
      </c>
      <c r="B208" t="s">
        <v>522</v>
      </c>
      <c r="C208" t="s">
        <v>523</v>
      </c>
      <c r="D208" t="s">
        <v>1172</v>
      </c>
      <c r="E208">
        <v>2</v>
      </c>
      <c r="P208" t="s">
        <v>4804</v>
      </c>
    </row>
    <row r="209" spans="1:16" x14ac:dyDescent="0.35">
      <c r="A209" t="s">
        <v>4001</v>
      </c>
      <c r="B209" t="s">
        <v>422</v>
      </c>
      <c r="C209" t="s">
        <v>422</v>
      </c>
      <c r="D209" t="s">
        <v>1173</v>
      </c>
      <c r="E209">
        <v>1</v>
      </c>
      <c r="P209" t="s">
        <v>4805</v>
      </c>
    </row>
    <row r="210" spans="1:16" x14ac:dyDescent="0.35">
      <c r="A210" t="s">
        <v>4002</v>
      </c>
      <c r="B210" t="s">
        <v>422</v>
      </c>
      <c r="C210" t="s">
        <v>422</v>
      </c>
      <c r="D210" t="s">
        <v>1173</v>
      </c>
      <c r="E210">
        <v>1</v>
      </c>
      <c r="P210" t="s">
        <v>4806</v>
      </c>
    </row>
    <row r="211" spans="1:16" x14ac:dyDescent="0.35">
      <c r="A211" t="s">
        <v>4003</v>
      </c>
      <c r="B211" t="s">
        <v>541</v>
      </c>
      <c r="C211" t="s">
        <v>542</v>
      </c>
      <c r="D211" t="s">
        <v>1172</v>
      </c>
      <c r="E211">
        <v>2</v>
      </c>
      <c r="P211" t="s">
        <v>4807</v>
      </c>
    </row>
    <row r="212" spans="1:16" x14ac:dyDescent="0.35">
      <c r="A212" t="s">
        <v>4004</v>
      </c>
      <c r="B212" t="s">
        <v>544</v>
      </c>
      <c r="C212" t="s">
        <v>545</v>
      </c>
      <c r="D212" t="s">
        <v>1172</v>
      </c>
      <c r="E212">
        <v>2</v>
      </c>
      <c r="P212" t="s">
        <v>4808</v>
      </c>
    </row>
    <row r="213" spans="1:16" x14ac:dyDescent="0.35">
      <c r="A213" t="s">
        <v>4005</v>
      </c>
      <c r="B213" t="s">
        <v>547</v>
      </c>
      <c r="C213" t="s">
        <v>548</v>
      </c>
      <c r="D213" t="s">
        <v>1172</v>
      </c>
      <c r="E213">
        <v>2</v>
      </c>
      <c r="P213" t="s">
        <v>4809</v>
      </c>
    </row>
    <row r="214" spans="1:16" x14ac:dyDescent="0.35">
      <c r="A214" t="s">
        <v>4006</v>
      </c>
      <c r="B214" t="s">
        <v>550</v>
      </c>
      <c r="C214" t="s">
        <v>551</v>
      </c>
      <c r="D214" t="s">
        <v>1172</v>
      </c>
      <c r="E214">
        <v>2</v>
      </c>
      <c r="P214" t="s">
        <v>4837</v>
      </c>
    </row>
    <row r="215" spans="1:16" x14ac:dyDescent="0.35">
      <c r="A215" t="s">
        <v>4007</v>
      </c>
      <c r="B215" t="s">
        <v>422</v>
      </c>
      <c r="C215" t="s">
        <v>422</v>
      </c>
      <c r="D215" t="s">
        <v>1173</v>
      </c>
      <c r="E215">
        <v>1</v>
      </c>
      <c r="P215" t="s">
        <v>4838</v>
      </c>
    </row>
    <row r="216" spans="1:16" x14ac:dyDescent="0.35">
      <c r="A216" t="s">
        <v>4008</v>
      </c>
      <c r="B216" t="s">
        <v>422</v>
      </c>
      <c r="C216" t="s">
        <v>422</v>
      </c>
      <c r="D216" t="s">
        <v>1173</v>
      </c>
      <c r="E216">
        <v>1</v>
      </c>
      <c r="P216" t="s">
        <v>4836</v>
      </c>
    </row>
    <row r="217" spans="1:16" x14ac:dyDescent="0.35">
      <c r="A217" t="s">
        <v>4009</v>
      </c>
      <c r="B217" t="s">
        <v>422</v>
      </c>
      <c r="C217" t="s">
        <v>422</v>
      </c>
      <c r="D217" t="s">
        <v>1173</v>
      </c>
      <c r="E217">
        <v>1</v>
      </c>
      <c r="P217" t="s">
        <v>4762</v>
      </c>
    </row>
    <row r="218" spans="1:16" x14ac:dyDescent="0.35">
      <c r="A218" t="s">
        <v>4010</v>
      </c>
      <c r="B218" t="s">
        <v>422</v>
      </c>
      <c r="C218" t="s">
        <v>422</v>
      </c>
      <c r="D218" t="s">
        <v>1173</v>
      </c>
      <c r="E218">
        <v>1</v>
      </c>
      <c r="P218" t="s">
        <v>4761</v>
      </c>
    </row>
    <row r="219" spans="1:16" x14ac:dyDescent="0.35">
      <c r="A219" t="s">
        <v>4011</v>
      </c>
      <c r="B219" t="s">
        <v>422</v>
      </c>
      <c r="C219" t="s">
        <v>422</v>
      </c>
      <c r="D219" t="s">
        <v>1173</v>
      </c>
      <c r="E219">
        <v>1</v>
      </c>
      <c r="P219" t="s">
        <v>5256</v>
      </c>
    </row>
    <row r="220" spans="1:16" x14ac:dyDescent="0.35">
      <c r="A220" t="s">
        <v>4013</v>
      </c>
      <c r="B220" t="s">
        <v>555</v>
      </c>
      <c r="C220" t="s">
        <v>556</v>
      </c>
      <c r="D220" t="s">
        <v>1172</v>
      </c>
      <c r="E220">
        <v>2</v>
      </c>
      <c r="P220" t="s">
        <v>4666</v>
      </c>
    </row>
    <row r="221" spans="1:16" x14ac:dyDescent="0.35">
      <c r="A221" t="s">
        <v>4014</v>
      </c>
      <c r="B221" t="s">
        <v>558</v>
      </c>
      <c r="C221" t="s">
        <v>559</v>
      </c>
      <c r="D221" t="s">
        <v>1172</v>
      </c>
      <c r="E221">
        <v>2</v>
      </c>
      <c r="P221" t="s">
        <v>4667</v>
      </c>
    </row>
    <row r="222" spans="1:16" x14ac:dyDescent="0.35">
      <c r="A222" t="s">
        <v>4015</v>
      </c>
      <c r="B222" t="s">
        <v>561</v>
      </c>
      <c r="C222" t="s">
        <v>562</v>
      </c>
      <c r="D222" t="s">
        <v>1172</v>
      </c>
      <c r="E222">
        <v>2</v>
      </c>
      <c r="P222" t="s">
        <v>4668</v>
      </c>
    </row>
    <row r="223" spans="1:16" x14ac:dyDescent="0.35">
      <c r="A223" t="s">
        <v>4016</v>
      </c>
      <c r="B223" t="s">
        <v>564</v>
      </c>
      <c r="C223" t="s">
        <v>565</v>
      </c>
      <c r="D223" t="s">
        <v>1172</v>
      </c>
      <c r="E223">
        <v>2</v>
      </c>
      <c r="P223" t="s">
        <v>4540</v>
      </c>
    </row>
    <row r="224" spans="1:16" x14ac:dyDescent="0.35">
      <c r="A224" t="s">
        <v>4017</v>
      </c>
      <c r="B224" t="s">
        <v>555</v>
      </c>
      <c r="C224" t="s">
        <v>556</v>
      </c>
      <c r="D224" t="s">
        <v>1172</v>
      </c>
      <c r="E224">
        <v>2</v>
      </c>
      <c r="P224" t="s">
        <v>4541</v>
      </c>
    </row>
    <row r="225" spans="1:16" x14ac:dyDescent="0.35">
      <c r="A225" t="s">
        <v>4018</v>
      </c>
      <c r="B225" t="s">
        <v>558</v>
      </c>
      <c r="C225" t="s">
        <v>559</v>
      </c>
      <c r="D225" t="s">
        <v>1172</v>
      </c>
      <c r="E225">
        <v>2</v>
      </c>
      <c r="P225" t="s">
        <v>4542</v>
      </c>
    </row>
    <row r="226" spans="1:16" x14ac:dyDescent="0.35">
      <c r="A226" t="s">
        <v>4019</v>
      </c>
      <c r="B226" t="s">
        <v>561</v>
      </c>
      <c r="C226" t="s">
        <v>562</v>
      </c>
      <c r="D226" t="s">
        <v>1172</v>
      </c>
      <c r="E226">
        <v>2</v>
      </c>
      <c r="P226" t="s">
        <v>4543</v>
      </c>
    </row>
    <row r="227" spans="1:16" x14ac:dyDescent="0.35">
      <c r="A227" t="s">
        <v>4020</v>
      </c>
      <c r="B227" t="s">
        <v>570</v>
      </c>
      <c r="C227" t="s">
        <v>571</v>
      </c>
      <c r="D227" t="s">
        <v>1172</v>
      </c>
      <c r="E227">
        <v>2</v>
      </c>
      <c r="P227" t="s">
        <v>4544</v>
      </c>
    </row>
    <row r="228" spans="1:16" x14ac:dyDescent="0.35">
      <c r="A228" t="s">
        <v>4021</v>
      </c>
      <c r="B228" t="s">
        <v>573</v>
      </c>
      <c r="C228" t="s">
        <v>574</v>
      </c>
      <c r="D228" t="s">
        <v>1172</v>
      </c>
      <c r="E228">
        <v>2</v>
      </c>
      <c r="P228" t="s">
        <v>4545</v>
      </c>
    </row>
    <row r="229" spans="1:16" x14ac:dyDescent="0.35">
      <c r="A229" t="s">
        <v>4022</v>
      </c>
      <c r="B229" t="s">
        <v>558</v>
      </c>
      <c r="C229" t="s">
        <v>559</v>
      </c>
      <c r="D229" t="s">
        <v>1172</v>
      </c>
      <c r="E229">
        <v>2</v>
      </c>
      <c r="P229" t="s">
        <v>4546</v>
      </c>
    </row>
    <row r="230" spans="1:16" x14ac:dyDescent="0.35">
      <c r="A230" t="s">
        <v>4023</v>
      </c>
      <c r="B230" t="s">
        <v>561</v>
      </c>
      <c r="C230" t="s">
        <v>562</v>
      </c>
      <c r="D230" t="s">
        <v>1172</v>
      </c>
      <c r="E230">
        <v>2</v>
      </c>
      <c r="P230" t="s">
        <v>4547</v>
      </c>
    </row>
    <row r="231" spans="1:16" x14ac:dyDescent="0.35">
      <c r="A231" t="s">
        <v>4024</v>
      </c>
      <c r="B231" t="s">
        <v>570</v>
      </c>
      <c r="C231" t="s">
        <v>571</v>
      </c>
      <c r="D231" t="s">
        <v>1172</v>
      </c>
      <c r="E231">
        <v>2</v>
      </c>
      <c r="P231" t="s">
        <v>4548</v>
      </c>
    </row>
    <row r="232" spans="1:16" x14ac:dyDescent="0.35">
      <c r="A232" t="s">
        <v>4025</v>
      </c>
      <c r="B232" t="s">
        <v>573</v>
      </c>
      <c r="C232" t="s">
        <v>574</v>
      </c>
      <c r="D232" t="s">
        <v>1172</v>
      </c>
      <c r="E232">
        <v>2</v>
      </c>
      <c r="P232" t="s">
        <v>4549</v>
      </c>
    </row>
    <row r="233" spans="1:16" x14ac:dyDescent="0.35">
      <c r="A233" t="s">
        <v>4026</v>
      </c>
      <c r="B233" t="s">
        <v>558</v>
      </c>
      <c r="C233" t="s">
        <v>559</v>
      </c>
      <c r="D233" t="s">
        <v>1172</v>
      </c>
      <c r="E233">
        <v>2</v>
      </c>
      <c r="P233" t="s">
        <v>4550</v>
      </c>
    </row>
    <row r="234" spans="1:16" x14ac:dyDescent="0.35">
      <c r="A234" t="s">
        <v>4027</v>
      </c>
      <c r="B234" t="s">
        <v>561</v>
      </c>
      <c r="C234" t="s">
        <v>562</v>
      </c>
      <c r="D234" t="s">
        <v>1172</v>
      </c>
      <c r="E234">
        <v>2</v>
      </c>
      <c r="P234" t="s">
        <v>4551</v>
      </c>
    </row>
    <row r="235" spans="1:16" x14ac:dyDescent="0.35">
      <c r="A235" t="s">
        <v>4028</v>
      </c>
      <c r="B235" t="s">
        <v>570</v>
      </c>
      <c r="C235" t="s">
        <v>571</v>
      </c>
      <c r="D235" t="s">
        <v>1172</v>
      </c>
      <c r="E235">
        <v>2</v>
      </c>
      <c r="P235" t="s">
        <v>4552</v>
      </c>
    </row>
    <row r="236" spans="1:16" x14ac:dyDescent="0.35">
      <c r="A236" t="s">
        <v>4029</v>
      </c>
      <c r="B236" t="s">
        <v>573</v>
      </c>
      <c r="C236" t="s">
        <v>574</v>
      </c>
      <c r="D236" t="s">
        <v>1172</v>
      </c>
      <c r="E236">
        <v>2</v>
      </c>
      <c r="P236" t="s">
        <v>4553</v>
      </c>
    </row>
    <row r="237" spans="1:16" x14ac:dyDescent="0.35">
      <c r="A237" t="s">
        <v>4030</v>
      </c>
      <c r="B237" t="s">
        <v>558</v>
      </c>
      <c r="C237" t="s">
        <v>559</v>
      </c>
      <c r="D237" t="s">
        <v>1172</v>
      </c>
      <c r="E237">
        <v>2</v>
      </c>
      <c r="P237" t="s">
        <v>4554</v>
      </c>
    </row>
    <row r="238" spans="1:16" x14ac:dyDescent="0.35">
      <c r="A238" t="s">
        <v>4031</v>
      </c>
      <c r="B238" t="s">
        <v>561</v>
      </c>
      <c r="C238" t="s">
        <v>562</v>
      </c>
      <c r="D238" t="s">
        <v>1172</v>
      </c>
      <c r="E238">
        <v>2</v>
      </c>
      <c r="P238" t="s">
        <v>4555</v>
      </c>
    </row>
    <row r="239" spans="1:16" x14ac:dyDescent="0.35">
      <c r="A239" t="s">
        <v>4032</v>
      </c>
      <c r="B239" t="s">
        <v>570</v>
      </c>
      <c r="C239" t="s">
        <v>571</v>
      </c>
      <c r="D239" t="s">
        <v>1172</v>
      </c>
      <c r="E239">
        <v>2</v>
      </c>
      <c r="P239" t="s">
        <v>4556</v>
      </c>
    </row>
    <row r="240" spans="1:16" x14ac:dyDescent="0.35">
      <c r="A240" t="s">
        <v>4033</v>
      </c>
      <c r="B240" t="s">
        <v>587</v>
      </c>
      <c r="C240" t="s">
        <v>588</v>
      </c>
      <c r="D240" t="s">
        <v>1172</v>
      </c>
      <c r="E240">
        <v>2</v>
      </c>
      <c r="P240" t="s">
        <v>4557</v>
      </c>
    </row>
    <row r="241" spans="1:16" x14ac:dyDescent="0.35">
      <c r="A241" t="s">
        <v>4034</v>
      </c>
      <c r="B241" t="s">
        <v>558</v>
      </c>
      <c r="C241" t="s">
        <v>559</v>
      </c>
      <c r="D241" t="s">
        <v>1172</v>
      </c>
      <c r="E241">
        <v>2</v>
      </c>
      <c r="P241" t="s">
        <v>4558</v>
      </c>
    </row>
    <row r="242" spans="1:16" x14ac:dyDescent="0.35">
      <c r="A242" t="s">
        <v>4035</v>
      </c>
      <c r="B242" t="s">
        <v>561</v>
      </c>
      <c r="C242" t="s">
        <v>562</v>
      </c>
      <c r="D242" t="s">
        <v>1172</v>
      </c>
      <c r="E242">
        <v>2</v>
      </c>
      <c r="P242" t="s">
        <v>4559</v>
      </c>
    </row>
    <row r="243" spans="1:16" x14ac:dyDescent="0.35">
      <c r="A243" t="s">
        <v>4036</v>
      </c>
      <c r="B243" t="s">
        <v>592</v>
      </c>
      <c r="C243" t="s">
        <v>593</v>
      </c>
      <c r="D243" t="s">
        <v>1172</v>
      </c>
      <c r="E243">
        <v>2</v>
      </c>
      <c r="P243" t="s">
        <v>4560</v>
      </c>
    </row>
    <row r="244" spans="1:16" x14ac:dyDescent="0.35">
      <c r="A244" t="s">
        <v>4037</v>
      </c>
      <c r="B244" t="s">
        <v>595</v>
      </c>
      <c r="C244" t="s">
        <v>596</v>
      </c>
      <c r="D244" t="s">
        <v>1172</v>
      </c>
      <c r="E244">
        <v>2</v>
      </c>
      <c r="P244" t="s">
        <v>4561</v>
      </c>
    </row>
    <row r="245" spans="1:16" x14ac:dyDescent="0.35">
      <c r="A245" t="s">
        <v>4038</v>
      </c>
      <c r="B245" t="s">
        <v>598</v>
      </c>
      <c r="C245" t="s">
        <v>599</v>
      </c>
      <c r="D245" t="s">
        <v>1172</v>
      </c>
      <c r="E245">
        <v>2</v>
      </c>
      <c r="P245" t="s">
        <v>4562</v>
      </c>
    </row>
    <row r="246" spans="1:16" x14ac:dyDescent="0.35">
      <c r="A246" t="s">
        <v>4039</v>
      </c>
      <c r="B246" t="s">
        <v>601</v>
      </c>
      <c r="C246" t="s">
        <v>602</v>
      </c>
      <c r="D246" t="s">
        <v>1172</v>
      </c>
      <c r="E246">
        <v>2</v>
      </c>
      <c r="P246" t="s">
        <v>4563</v>
      </c>
    </row>
    <row r="247" spans="1:16" x14ac:dyDescent="0.35">
      <c r="A247" t="s">
        <v>4040</v>
      </c>
      <c r="B247" t="s">
        <v>604</v>
      </c>
      <c r="C247" t="s">
        <v>605</v>
      </c>
      <c r="D247" t="s">
        <v>1172</v>
      </c>
      <c r="E247">
        <v>2</v>
      </c>
      <c r="P247" t="s">
        <v>4564</v>
      </c>
    </row>
    <row r="248" spans="1:16" x14ac:dyDescent="0.35">
      <c r="A248" t="s">
        <v>4042</v>
      </c>
      <c r="B248" t="s">
        <v>608</v>
      </c>
      <c r="C248" t="s">
        <v>4300</v>
      </c>
      <c r="D248" t="s">
        <v>1172</v>
      </c>
      <c r="E248">
        <v>2</v>
      </c>
      <c r="P248" t="s">
        <v>4565</v>
      </c>
    </row>
    <row r="249" spans="1:16" x14ac:dyDescent="0.35">
      <c r="A249" t="s">
        <v>4043</v>
      </c>
      <c r="B249" t="s">
        <v>610</v>
      </c>
      <c r="C249" t="s">
        <v>611</v>
      </c>
      <c r="D249" t="s">
        <v>1172</v>
      </c>
      <c r="E249">
        <v>2</v>
      </c>
      <c r="P249" t="s">
        <v>4566</v>
      </c>
    </row>
    <row r="250" spans="1:16" x14ac:dyDescent="0.35">
      <c r="A250" t="s">
        <v>4044</v>
      </c>
      <c r="B250" t="s">
        <v>610</v>
      </c>
      <c r="C250" t="s">
        <v>611</v>
      </c>
      <c r="D250" t="s">
        <v>1172</v>
      </c>
      <c r="E250">
        <v>2</v>
      </c>
      <c r="P250" t="s">
        <v>4567</v>
      </c>
    </row>
    <row r="251" spans="1:16" x14ac:dyDescent="0.35">
      <c r="A251" t="s">
        <v>4045</v>
      </c>
      <c r="B251" t="s">
        <v>614</v>
      </c>
      <c r="C251" t="s">
        <v>615</v>
      </c>
      <c r="D251" t="s">
        <v>1172</v>
      </c>
      <c r="E251">
        <v>2</v>
      </c>
      <c r="P251" t="s">
        <v>4568</v>
      </c>
    </row>
    <row r="252" spans="1:16" x14ac:dyDescent="0.35">
      <c r="A252" t="s">
        <v>4046</v>
      </c>
      <c r="B252" t="s">
        <v>617</v>
      </c>
      <c r="C252" t="s">
        <v>618</v>
      </c>
      <c r="D252" t="s">
        <v>1172</v>
      </c>
      <c r="E252">
        <v>2</v>
      </c>
      <c r="P252" t="s">
        <v>4569</v>
      </c>
    </row>
    <row r="253" spans="1:16" x14ac:dyDescent="0.35">
      <c r="A253" t="s">
        <v>4047</v>
      </c>
      <c r="B253" t="s">
        <v>620</v>
      </c>
      <c r="C253" t="s">
        <v>621</v>
      </c>
      <c r="D253" t="s">
        <v>1172</v>
      </c>
      <c r="E253">
        <v>2</v>
      </c>
      <c r="P253" t="s">
        <v>4577</v>
      </c>
    </row>
    <row r="254" spans="1:16" x14ac:dyDescent="0.35">
      <c r="A254" t="s">
        <v>4048</v>
      </c>
      <c r="B254" t="s">
        <v>623</v>
      </c>
      <c r="C254" t="s">
        <v>624</v>
      </c>
      <c r="D254" t="s">
        <v>1172</v>
      </c>
      <c r="E254">
        <v>2</v>
      </c>
      <c r="P254" t="s">
        <v>4578</v>
      </c>
    </row>
    <row r="255" spans="1:16" x14ac:dyDescent="0.35">
      <c r="A255" t="s">
        <v>4049</v>
      </c>
      <c r="B255" t="s">
        <v>626</v>
      </c>
      <c r="C255" t="s">
        <v>627</v>
      </c>
      <c r="D255" t="s">
        <v>1172</v>
      </c>
      <c r="E255">
        <v>2</v>
      </c>
      <c r="P255" t="s">
        <v>4579</v>
      </c>
    </row>
    <row r="256" spans="1:16" x14ac:dyDescent="0.35">
      <c r="A256" t="s">
        <v>4050</v>
      </c>
      <c r="B256" t="s">
        <v>629</v>
      </c>
      <c r="C256" t="s">
        <v>630</v>
      </c>
      <c r="D256" t="s">
        <v>1172</v>
      </c>
      <c r="E256">
        <v>2</v>
      </c>
      <c r="P256" t="s">
        <v>4580</v>
      </c>
    </row>
    <row r="257" spans="1:16" x14ac:dyDescent="0.35">
      <c r="A257" t="s">
        <v>4052</v>
      </c>
      <c r="B257" t="s">
        <v>502</v>
      </c>
      <c r="C257" t="s">
        <v>501</v>
      </c>
      <c r="D257" t="s">
        <v>1172</v>
      </c>
      <c r="E257">
        <v>2</v>
      </c>
      <c r="P257" t="s">
        <v>4581</v>
      </c>
    </row>
    <row r="258" spans="1:16" x14ac:dyDescent="0.35">
      <c r="A258" t="s">
        <v>4054</v>
      </c>
      <c r="B258" t="s">
        <v>632</v>
      </c>
      <c r="C258" t="s">
        <v>426</v>
      </c>
      <c r="D258" t="s">
        <v>1173</v>
      </c>
      <c r="E258">
        <v>1</v>
      </c>
      <c r="P258" t="s">
        <v>4582</v>
      </c>
    </row>
    <row r="259" spans="1:16" x14ac:dyDescent="0.35">
      <c r="A259" t="s">
        <v>4055</v>
      </c>
      <c r="B259" t="s">
        <v>592</v>
      </c>
      <c r="C259" t="s">
        <v>593</v>
      </c>
      <c r="D259" t="s">
        <v>1172</v>
      </c>
      <c r="E259">
        <v>2</v>
      </c>
      <c r="P259" t="s">
        <v>4583</v>
      </c>
    </row>
    <row r="260" spans="1:16" x14ac:dyDescent="0.35">
      <c r="A260" t="s">
        <v>4056</v>
      </c>
      <c r="B260" t="s">
        <v>740</v>
      </c>
      <c r="C260" t="s">
        <v>741</v>
      </c>
      <c r="D260" t="s">
        <v>1172</v>
      </c>
      <c r="E260">
        <v>2</v>
      </c>
      <c r="P260" t="s">
        <v>4584</v>
      </c>
    </row>
    <row r="261" spans="1:16" x14ac:dyDescent="0.35">
      <c r="A261" t="s">
        <v>4057</v>
      </c>
      <c r="B261" t="s">
        <v>743</v>
      </c>
      <c r="C261" t="s">
        <v>426</v>
      </c>
      <c r="D261" t="s">
        <v>1173</v>
      </c>
      <c r="E261">
        <v>1</v>
      </c>
      <c r="P261" t="s">
        <v>4585</v>
      </c>
    </row>
    <row r="262" spans="1:16" x14ac:dyDescent="0.35">
      <c r="A262" t="s">
        <v>4058</v>
      </c>
      <c r="B262" t="s">
        <v>745</v>
      </c>
      <c r="C262" t="s">
        <v>741</v>
      </c>
      <c r="D262" t="s">
        <v>1172</v>
      </c>
      <c r="E262">
        <v>2</v>
      </c>
      <c r="P262" t="s">
        <v>4586</v>
      </c>
    </row>
    <row r="263" spans="1:16" x14ac:dyDescent="0.35">
      <c r="A263" t="s">
        <v>4059</v>
      </c>
      <c r="B263" t="s">
        <v>747</v>
      </c>
      <c r="C263" t="s">
        <v>748</v>
      </c>
      <c r="D263" t="s">
        <v>1172</v>
      </c>
      <c r="E263">
        <v>2</v>
      </c>
      <c r="P263" t="s">
        <v>4587</v>
      </c>
    </row>
    <row r="264" spans="1:16" x14ac:dyDescent="0.35">
      <c r="A264" t="s">
        <v>4060</v>
      </c>
      <c r="B264" t="s">
        <v>750</v>
      </c>
      <c r="C264" t="s">
        <v>751</v>
      </c>
      <c r="D264" t="s">
        <v>1172</v>
      </c>
      <c r="E264">
        <v>2</v>
      </c>
      <c r="P264" t="s">
        <v>4592</v>
      </c>
    </row>
    <row r="265" spans="1:16" x14ac:dyDescent="0.35">
      <c r="A265" t="s">
        <v>4061</v>
      </c>
      <c r="B265" t="s">
        <v>753</v>
      </c>
      <c r="C265" t="s">
        <v>754</v>
      </c>
      <c r="D265" t="s">
        <v>1172</v>
      </c>
      <c r="E265">
        <v>2</v>
      </c>
      <c r="P265" t="s">
        <v>4593</v>
      </c>
    </row>
    <row r="266" spans="1:16" x14ac:dyDescent="0.35">
      <c r="A266" t="s">
        <v>4062</v>
      </c>
      <c r="B266" t="s">
        <v>756</v>
      </c>
      <c r="C266" t="s">
        <v>757</v>
      </c>
      <c r="D266" t="s">
        <v>1172</v>
      </c>
      <c r="E266">
        <v>2</v>
      </c>
      <c r="P266" t="s">
        <v>4570</v>
      </c>
    </row>
    <row r="267" spans="1:16" x14ac:dyDescent="0.35">
      <c r="A267" t="s">
        <v>4063</v>
      </c>
      <c r="B267" t="s">
        <v>759</v>
      </c>
      <c r="C267" t="s">
        <v>760</v>
      </c>
      <c r="D267" t="s">
        <v>1172</v>
      </c>
      <c r="E267">
        <v>2</v>
      </c>
      <c r="P267" t="s">
        <v>4571</v>
      </c>
    </row>
    <row r="268" spans="1:16" x14ac:dyDescent="0.35">
      <c r="A268" t="s">
        <v>4064</v>
      </c>
      <c r="B268" t="s">
        <v>422</v>
      </c>
      <c r="C268" t="s">
        <v>422</v>
      </c>
      <c r="D268" t="s">
        <v>1173</v>
      </c>
      <c r="E268">
        <v>1</v>
      </c>
      <c r="P268" t="s">
        <v>4572</v>
      </c>
    </row>
    <row r="269" spans="1:16" x14ac:dyDescent="0.35">
      <c r="A269" t="s">
        <v>4066</v>
      </c>
      <c r="B269" t="s">
        <v>422</v>
      </c>
      <c r="C269" t="s">
        <v>422</v>
      </c>
      <c r="D269" t="s">
        <v>1173</v>
      </c>
      <c r="E269">
        <v>1</v>
      </c>
      <c r="P269" t="s">
        <v>4573</v>
      </c>
    </row>
    <row r="270" spans="1:16" x14ac:dyDescent="0.35">
      <c r="A270" t="s">
        <v>4069</v>
      </c>
      <c r="B270" t="s">
        <v>1081</v>
      </c>
      <c r="C270" t="s">
        <v>1082</v>
      </c>
      <c r="D270" t="s">
        <v>1172</v>
      </c>
      <c r="E270">
        <v>2</v>
      </c>
      <c r="P270" t="s">
        <v>4574</v>
      </c>
    </row>
    <row r="271" spans="1:16" x14ac:dyDescent="0.35">
      <c r="A271" t="s">
        <v>4071</v>
      </c>
      <c r="B271" t="s">
        <v>1073</v>
      </c>
      <c r="C271" t="s">
        <v>1074</v>
      </c>
      <c r="D271" t="s">
        <v>1172</v>
      </c>
      <c r="E271">
        <v>2</v>
      </c>
      <c r="P271" t="s">
        <v>4575</v>
      </c>
    </row>
    <row r="272" spans="1:16" x14ac:dyDescent="0.35">
      <c r="A272" t="s">
        <v>4073</v>
      </c>
      <c r="B272" t="s">
        <v>4281</v>
      </c>
      <c r="C272" t="s">
        <v>4282</v>
      </c>
      <c r="D272" t="s">
        <v>1172</v>
      </c>
      <c r="E272">
        <v>2</v>
      </c>
      <c r="P272" t="s">
        <v>4594</v>
      </c>
    </row>
    <row r="273" spans="1:16" x14ac:dyDescent="0.35">
      <c r="A273" t="s">
        <v>4075</v>
      </c>
      <c r="B273" t="s">
        <v>4283</v>
      </c>
      <c r="C273" t="s">
        <v>4284</v>
      </c>
      <c r="D273" t="s">
        <v>1172</v>
      </c>
      <c r="E273">
        <v>2</v>
      </c>
      <c r="P273" t="s">
        <v>4595</v>
      </c>
    </row>
    <row r="274" spans="1:16" x14ac:dyDescent="0.35">
      <c r="A274" t="s">
        <v>4077</v>
      </c>
      <c r="B274" t="s">
        <v>488</v>
      </c>
      <c r="C274" t="s">
        <v>489</v>
      </c>
      <c r="D274" t="s">
        <v>1172</v>
      </c>
      <c r="E274">
        <v>2</v>
      </c>
      <c r="P274" t="s">
        <v>4814</v>
      </c>
    </row>
    <row r="275" spans="1:16" x14ac:dyDescent="0.35">
      <c r="A275" t="s">
        <v>4079</v>
      </c>
      <c r="B275" t="s">
        <v>492</v>
      </c>
      <c r="C275" t="s">
        <v>493</v>
      </c>
      <c r="D275" t="s">
        <v>1172</v>
      </c>
      <c r="E275">
        <v>2</v>
      </c>
      <c r="P275" t="s">
        <v>4815</v>
      </c>
    </row>
    <row r="276" spans="1:16" x14ac:dyDescent="0.35">
      <c r="A276" t="s">
        <v>4081</v>
      </c>
      <c r="B276" t="s">
        <v>492</v>
      </c>
      <c r="C276" t="s">
        <v>493</v>
      </c>
      <c r="D276" t="s">
        <v>1172</v>
      </c>
      <c r="E276">
        <v>2</v>
      </c>
      <c r="P276" t="s">
        <v>4816</v>
      </c>
    </row>
    <row r="277" spans="1:16" x14ac:dyDescent="0.35">
      <c r="A277" t="s">
        <v>4083</v>
      </c>
      <c r="B277" t="s">
        <v>802</v>
      </c>
      <c r="C277" t="s">
        <v>803</v>
      </c>
      <c r="D277" t="s">
        <v>1172</v>
      </c>
      <c r="E277">
        <v>2</v>
      </c>
      <c r="P277" t="s">
        <v>4817</v>
      </c>
    </row>
    <row r="278" spans="1:16" x14ac:dyDescent="0.35">
      <c r="A278" t="s">
        <v>4085</v>
      </c>
      <c r="B278" t="s">
        <v>860</v>
      </c>
      <c r="C278" t="s">
        <v>861</v>
      </c>
      <c r="D278" t="s">
        <v>1172</v>
      </c>
      <c r="E278">
        <v>2</v>
      </c>
      <c r="P278" t="s">
        <v>4818</v>
      </c>
    </row>
    <row r="279" spans="1:16" x14ac:dyDescent="0.35">
      <c r="A279" t="s">
        <v>4087</v>
      </c>
      <c r="B279" t="s">
        <v>4285</v>
      </c>
      <c r="C279" t="s">
        <v>4286</v>
      </c>
      <c r="D279" t="s">
        <v>1172</v>
      </c>
      <c r="E279">
        <v>2</v>
      </c>
      <c r="P279" t="s">
        <v>4819</v>
      </c>
    </row>
    <row r="280" spans="1:16" x14ac:dyDescent="0.35">
      <c r="A280" t="s">
        <v>4089</v>
      </c>
      <c r="B280" t="s">
        <v>5122</v>
      </c>
      <c r="C280" t="s">
        <v>5123</v>
      </c>
      <c r="D280" t="s">
        <v>1172</v>
      </c>
      <c r="E280">
        <v>2</v>
      </c>
      <c r="P280" t="s">
        <v>4820</v>
      </c>
    </row>
    <row r="281" spans="1:16" x14ac:dyDescent="0.35">
      <c r="A281" t="s">
        <v>4091</v>
      </c>
      <c r="B281" t="s">
        <v>5124</v>
      </c>
      <c r="C281" t="s">
        <v>5125</v>
      </c>
      <c r="D281" t="s">
        <v>1172</v>
      </c>
      <c r="E281">
        <v>2</v>
      </c>
      <c r="P281" t="s">
        <v>4821</v>
      </c>
    </row>
    <row r="282" spans="1:16" x14ac:dyDescent="0.35">
      <c r="A282" t="s">
        <v>4093</v>
      </c>
      <c r="B282" t="s">
        <v>5126</v>
      </c>
      <c r="C282" t="s">
        <v>5127</v>
      </c>
      <c r="D282" t="s">
        <v>1172</v>
      </c>
      <c r="E282">
        <v>2</v>
      </c>
      <c r="P282" t="s">
        <v>4822</v>
      </c>
    </row>
    <row r="283" spans="1:16" x14ac:dyDescent="0.35">
      <c r="A283" t="s">
        <v>4095</v>
      </c>
      <c r="B283" t="s">
        <v>841</v>
      </c>
      <c r="C283" t="s">
        <v>842</v>
      </c>
      <c r="D283" t="s">
        <v>1172</v>
      </c>
      <c r="E283">
        <v>2</v>
      </c>
      <c r="P283" t="s">
        <v>4823</v>
      </c>
    </row>
    <row r="284" spans="1:16" x14ac:dyDescent="0.35">
      <c r="A284" t="s">
        <v>4097</v>
      </c>
      <c r="B284" t="s">
        <v>4287</v>
      </c>
      <c r="C284" t="s">
        <v>4288</v>
      </c>
      <c r="D284" t="s">
        <v>1172</v>
      </c>
      <c r="E284">
        <v>2</v>
      </c>
      <c r="P284" t="s">
        <v>4824</v>
      </c>
    </row>
    <row r="285" spans="1:16" x14ac:dyDescent="0.35">
      <c r="A285" t="s">
        <v>4099</v>
      </c>
      <c r="B285" t="s">
        <v>4289</v>
      </c>
      <c r="C285" t="s">
        <v>426</v>
      </c>
      <c r="D285" t="s">
        <v>1173</v>
      </c>
      <c r="E285">
        <v>1</v>
      </c>
      <c r="P285" t="s">
        <v>4825</v>
      </c>
    </row>
    <row r="286" spans="1:16" x14ac:dyDescent="0.35">
      <c r="A286" t="s">
        <v>4101</v>
      </c>
      <c r="B286" t="s">
        <v>4290</v>
      </c>
      <c r="C286" t="s">
        <v>4291</v>
      </c>
      <c r="D286" t="s">
        <v>1172</v>
      </c>
      <c r="E286">
        <v>2</v>
      </c>
      <c r="P286" t="s">
        <v>4826</v>
      </c>
    </row>
    <row r="287" spans="1:16" x14ac:dyDescent="0.35">
      <c r="A287" t="s">
        <v>4103</v>
      </c>
      <c r="B287" t="s">
        <v>4292</v>
      </c>
      <c r="C287" t="s">
        <v>4293</v>
      </c>
      <c r="D287" t="s">
        <v>1172</v>
      </c>
      <c r="E287">
        <v>2</v>
      </c>
      <c r="P287" t="s">
        <v>4827</v>
      </c>
    </row>
    <row r="288" spans="1:16" x14ac:dyDescent="0.35">
      <c r="A288" t="s">
        <v>4106</v>
      </c>
      <c r="B288" t="s">
        <v>4318</v>
      </c>
      <c r="C288" t="s">
        <v>4320</v>
      </c>
      <c r="D288" t="s">
        <v>4321</v>
      </c>
      <c r="E288">
        <v>4</v>
      </c>
      <c r="F288" t="s">
        <v>2220</v>
      </c>
      <c r="G288" t="s">
        <v>4319</v>
      </c>
      <c r="H288">
        <v>2007</v>
      </c>
      <c r="P288" t="s">
        <v>4828</v>
      </c>
    </row>
    <row r="289" spans="1:16" x14ac:dyDescent="0.35">
      <c r="A289" t="s">
        <v>4107</v>
      </c>
      <c r="B289" t="s">
        <v>4318</v>
      </c>
      <c r="C289" t="s">
        <v>4320</v>
      </c>
      <c r="D289" t="s">
        <v>4321</v>
      </c>
      <c r="E289">
        <v>4</v>
      </c>
      <c r="F289" t="s">
        <v>2220</v>
      </c>
      <c r="G289" t="s">
        <v>4319</v>
      </c>
      <c r="H289">
        <v>2007</v>
      </c>
      <c r="P289" t="s">
        <v>4779</v>
      </c>
    </row>
    <row r="290" spans="1:16" x14ac:dyDescent="0.35">
      <c r="A290" t="s">
        <v>4108</v>
      </c>
      <c r="B290" t="s">
        <v>4318</v>
      </c>
      <c r="C290" t="s">
        <v>4320</v>
      </c>
      <c r="D290" t="s">
        <v>4321</v>
      </c>
      <c r="E290">
        <v>4</v>
      </c>
      <c r="F290" t="s">
        <v>2220</v>
      </c>
      <c r="G290" t="s">
        <v>4319</v>
      </c>
      <c r="H290">
        <v>2007</v>
      </c>
      <c r="P290" t="s">
        <v>4780</v>
      </c>
    </row>
    <row r="291" spans="1:16" x14ac:dyDescent="0.35">
      <c r="A291" t="s">
        <v>4109</v>
      </c>
      <c r="B291" t="s">
        <v>4351</v>
      </c>
      <c r="C291" t="s">
        <v>4352</v>
      </c>
      <c r="D291" t="s">
        <v>4330</v>
      </c>
      <c r="E291">
        <v>4</v>
      </c>
      <c r="F291" t="s">
        <v>4331</v>
      </c>
      <c r="G291" t="s">
        <v>4332</v>
      </c>
      <c r="H291">
        <v>2011</v>
      </c>
      <c r="P291" t="s">
        <v>4781</v>
      </c>
    </row>
    <row r="292" spans="1:16" x14ac:dyDescent="0.35">
      <c r="A292" t="s">
        <v>4110</v>
      </c>
      <c r="B292" t="s">
        <v>4327</v>
      </c>
      <c r="D292" t="s">
        <v>4326</v>
      </c>
      <c r="E292">
        <v>2</v>
      </c>
      <c r="P292" t="s">
        <v>4472</v>
      </c>
    </row>
    <row r="293" spans="1:16" x14ac:dyDescent="0.35">
      <c r="A293" t="s">
        <v>4111</v>
      </c>
      <c r="B293" t="s">
        <v>4327</v>
      </c>
      <c r="D293" t="s">
        <v>4326</v>
      </c>
      <c r="E293">
        <v>2</v>
      </c>
      <c r="P293" t="s">
        <v>4473</v>
      </c>
    </row>
    <row r="294" spans="1:16" x14ac:dyDescent="0.35">
      <c r="A294" t="s">
        <v>4112</v>
      </c>
      <c r="B294" t="s">
        <v>4353</v>
      </c>
      <c r="C294" t="s">
        <v>4354</v>
      </c>
      <c r="D294" t="s">
        <v>4328</v>
      </c>
      <c r="E294">
        <v>4</v>
      </c>
      <c r="F294" t="s">
        <v>4345</v>
      </c>
      <c r="G294" t="s">
        <v>4346</v>
      </c>
      <c r="H294">
        <v>2003</v>
      </c>
      <c r="P294" t="s">
        <v>4474</v>
      </c>
    </row>
    <row r="295" spans="1:16" x14ac:dyDescent="0.35">
      <c r="A295" t="s">
        <v>4113</v>
      </c>
      <c r="B295" t="s">
        <v>4353</v>
      </c>
      <c r="C295" t="s">
        <v>4354</v>
      </c>
      <c r="D295" t="s">
        <v>4329</v>
      </c>
      <c r="E295">
        <v>4</v>
      </c>
      <c r="F295" t="s">
        <v>2216</v>
      </c>
      <c r="G295" t="s">
        <v>4333</v>
      </c>
      <c r="H295">
        <v>2004</v>
      </c>
      <c r="P295" t="s">
        <v>4475</v>
      </c>
    </row>
    <row r="296" spans="1:16" x14ac:dyDescent="0.35">
      <c r="A296" t="s">
        <v>4114</v>
      </c>
      <c r="B296" t="s">
        <v>2324</v>
      </c>
      <c r="C296" t="s">
        <v>2324</v>
      </c>
      <c r="D296" t="s">
        <v>5188</v>
      </c>
      <c r="E296">
        <v>1</v>
      </c>
      <c r="P296" t="s">
        <v>4476</v>
      </c>
    </row>
    <row r="297" spans="1:16" x14ac:dyDescent="0.35">
      <c r="A297" t="s">
        <v>4115</v>
      </c>
      <c r="B297" t="s">
        <v>2324</v>
      </c>
      <c r="C297" t="s">
        <v>2324</v>
      </c>
      <c r="D297" t="s">
        <v>5189</v>
      </c>
      <c r="E297">
        <v>1</v>
      </c>
      <c r="P297" t="s">
        <v>4477</v>
      </c>
    </row>
    <row r="298" spans="1:16" x14ac:dyDescent="0.35">
      <c r="A298" t="s">
        <v>4116</v>
      </c>
      <c r="B298" t="s">
        <v>2324</v>
      </c>
      <c r="C298" t="s">
        <v>2324</v>
      </c>
      <c r="D298" t="s">
        <v>5189</v>
      </c>
      <c r="E298">
        <v>1</v>
      </c>
      <c r="P298" t="s">
        <v>4478</v>
      </c>
    </row>
    <row r="299" spans="1:16" x14ac:dyDescent="0.35">
      <c r="A299" t="s">
        <v>4117</v>
      </c>
      <c r="B299" t="s">
        <v>2324</v>
      </c>
      <c r="C299" t="s">
        <v>2324</v>
      </c>
      <c r="D299" t="s">
        <v>5189</v>
      </c>
      <c r="E299">
        <v>1</v>
      </c>
      <c r="P299" t="s">
        <v>4479</v>
      </c>
    </row>
    <row r="300" spans="1:16" x14ac:dyDescent="0.35">
      <c r="A300" t="s">
        <v>4118</v>
      </c>
      <c r="B300" t="s">
        <v>2324</v>
      </c>
      <c r="C300" t="s">
        <v>2324</v>
      </c>
      <c r="D300" t="s">
        <v>5188</v>
      </c>
      <c r="E300">
        <v>1</v>
      </c>
      <c r="P300" t="s">
        <v>4839</v>
      </c>
    </row>
    <row r="301" spans="1:16" x14ac:dyDescent="0.35">
      <c r="A301" t="s">
        <v>4119</v>
      </c>
      <c r="B301" t="s">
        <v>2324</v>
      </c>
      <c r="C301" t="s">
        <v>2324</v>
      </c>
      <c r="D301" t="s">
        <v>5188</v>
      </c>
      <c r="E301">
        <v>1</v>
      </c>
      <c r="P301" t="s">
        <v>4840</v>
      </c>
    </row>
    <row r="302" spans="1:16" ht="29" x14ac:dyDescent="0.35">
      <c r="A302" t="s">
        <v>4120</v>
      </c>
      <c r="B302" t="s">
        <v>4351</v>
      </c>
      <c r="C302" t="s">
        <v>4352</v>
      </c>
      <c r="D302" t="s">
        <v>4396</v>
      </c>
      <c r="E302">
        <v>4</v>
      </c>
      <c r="F302" s="62" t="s">
        <v>4347</v>
      </c>
      <c r="G302" s="62" t="s">
        <v>4348</v>
      </c>
      <c r="H302" s="62" t="s">
        <v>4349</v>
      </c>
      <c r="P302" t="s">
        <v>4841</v>
      </c>
    </row>
    <row r="303" spans="1:16" ht="29" x14ac:dyDescent="0.35">
      <c r="A303" t="s">
        <v>4121</v>
      </c>
      <c r="B303" t="s">
        <v>4351</v>
      </c>
      <c r="C303" t="s">
        <v>4352</v>
      </c>
      <c r="D303" t="s">
        <v>4334</v>
      </c>
      <c r="E303">
        <v>4</v>
      </c>
      <c r="F303" s="62" t="s">
        <v>4347</v>
      </c>
      <c r="G303" s="62" t="s">
        <v>4348</v>
      </c>
      <c r="H303" s="62" t="s">
        <v>4349</v>
      </c>
      <c r="P303" t="s">
        <v>4842</v>
      </c>
    </row>
    <row r="304" spans="1:16" x14ac:dyDescent="0.35">
      <c r="A304" t="s">
        <v>4122</v>
      </c>
      <c r="B304" t="s">
        <v>4361</v>
      </c>
      <c r="C304" t="s">
        <v>4362</v>
      </c>
      <c r="D304" t="s">
        <v>4336</v>
      </c>
      <c r="E304">
        <v>4</v>
      </c>
      <c r="F304" t="s">
        <v>2199</v>
      </c>
      <c r="G304" s="62" t="s">
        <v>4360</v>
      </c>
      <c r="H304">
        <v>1997</v>
      </c>
      <c r="P304" t="s">
        <v>4843</v>
      </c>
    </row>
    <row r="305" spans="1:16" ht="29" x14ac:dyDescent="0.35">
      <c r="A305" t="s">
        <v>4123</v>
      </c>
      <c r="B305" t="s">
        <v>4351</v>
      </c>
      <c r="C305" t="s">
        <v>4352</v>
      </c>
      <c r="D305" t="s">
        <v>5190</v>
      </c>
      <c r="E305">
        <v>4</v>
      </c>
      <c r="F305" s="62" t="s">
        <v>4347</v>
      </c>
      <c r="G305" s="62" t="s">
        <v>4348</v>
      </c>
      <c r="H305" s="62" t="s">
        <v>4349</v>
      </c>
      <c r="P305" t="s">
        <v>4844</v>
      </c>
    </row>
    <row r="306" spans="1:16" x14ac:dyDescent="0.35">
      <c r="A306" t="s">
        <v>4124</v>
      </c>
      <c r="B306" t="s">
        <v>4355</v>
      </c>
      <c r="C306" t="s">
        <v>4355</v>
      </c>
      <c r="D306" t="s">
        <v>4339</v>
      </c>
      <c r="E306">
        <v>2</v>
      </c>
      <c r="F306" t="s">
        <v>4340</v>
      </c>
      <c r="G306" t="s">
        <v>4341</v>
      </c>
      <c r="H306">
        <v>2004</v>
      </c>
      <c r="P306" t="s">
        <v>4450</v>
      </c>
    </row>
    <row r="307" spans="1:16" x14ac:dyDescent="0.35">
      <c r="A307" t="s">
        <v>4126</v>
      </c>
      <c r="B307" t="s">
        <v>4355</v>
      </c>
      <c r="C307" t="s">
        <v>4355</v>
      </c>
      <c r="D307" t="s">
        <v>4339</v>
      </c>
      <c r="E307">
        <v>2</v>
      </c>
      <c r="F307" t="s">
        <v>4340</v>
      </c>
      <c r="G307" t="s">
        <v>4341</v>
      </c>
      <c r="H307">
        <v>2004</v>
      </c>
      <c r="P307" t="s">
        <v>4451</v>
      </c>
    </row>
    <row r="308" spans="1:16" x14ac:dyDescent="0.35">
      <c r="A308" t="s">
        <v>4128</v>
      </c>
      <c r="B308" t="s">
        <v>4358</v>
      </c>
      <c r="C308" t="s">
        <v>4359</v>
      </c>
      <c r="D308" t="s">
        <v>5191</v>
      </c>
      <c r="E308">
        <v>4</v>
      </c>
      <c r="F308" t="s">
        <v>4340</v>
      </c>
      <c r="G308" t="s">
        <v>4341</v>
      </c>
      <c r="H308">
        <v>2004</v>
      </c>
      <c r="P308" t="s">
        <v>4452</v>
      </c>
    </row>
    <row r="309" spans="1:16" x14ac:dyDescent="0.35">
      <c r="A309" t="s">
        <v>4130</v>
      </c>
      <c r="B309" t="s">
        <v>4358</v>
      </c>
      <c r="C309" t="s">
        <v>4359</v>
      </c>
      <c r="D309" t="s">
        <v>5191</v>
      </c>
      <c r="E309">
        <v>4</v>
      </c>
      <c r="F309" t="s">
        <v>4340</v>
      </c>
      <c r="G309" t="s">
        <v>4341</v>
      </c>
      <c r="H309">
        <v>2004</v>
      </c>
      <c r="P309" t="s">
        <v>4453</v>
      </c>
    </row>
    <row r="310" spans="1:16" x14ac:dyDescent="0.35">
      <c r="A310" t="s">
        <v>4132</v>
      </c>
      <c r="B310" t="s">
        <v>4353</v>
      </c>
      <c r="C310" t="s">
        <v>4354</v>
      </c>
      <c r="D310" t="s">
        <v>4329</v>
      </c>
      <c r="E310">
        <v>4</v>
      </c>
      <c r="F310" t="s">
        <v>2216</v>
      </c>
      <c r="G310" t="s">
        <v>4333</v>
      </c>
      <c r="H310">
        <v>2004</v>
      </c>
      <c r="P310" t="s">
        <v>4454</v>
      </c>
    </row>
    <row r="311" spans="1:16" x14ac:dyDescent="0.35">
      <c r="A311" t="s">
        <v>4134</v>
      </c>
      <c r="B311" t="s">
        <v>4353</v>
      </c>
      <c r="C311" t="s">
        <v>4354</v>
      </c>
      <c r="D311" t="s">
        <v>4329</v>
      </c>
      <c r="E311">
        <v>4</v>
      </c>
      <c r="F311" t="s">
        <v>2216</v>
      </c>
      <c r="G311" t="s">
        <v>4333</v>
      </c>
      <c r="H311">
        <v>2004</v>
      </c>
      <c r="P311" t="s">
        <v>4455</v>
      </c>
    </row>
    <row r="312" spans="1:16" x14ac:dyDescent="0.35">
      <c r="A312" t="s">
        <v>4136</v>
      </c>
      <c r="B312" t="s">
        <v>4358</v>
      </c>
      <c r="C312" t="s">
        <v>4359</v>
      </c>
      <c r="D312" t="s">
        <v>4343</v>
      </c>
      <c r="E312">
        <v>4</v>
      </c>
      <c r="F312" t="s">
        <v>4340</v>
      </c>
      <c r="G312" t="s">
        <v>4341</v>
      </c>
      <c r="H312">
        <v>2004</v>
      </c>
      <c r="P312" t="s">
        <v>4457</v>
      </c>
    </row>
    <row r="313" spans="1:16" x14ac:dyDescent="0.35">
      <c r="A313" t="s">
        <v>4138</v>
      </c>
      <c r="B313" t="s">
        <v>4358</v>
      </c>
      <c r="C313" t="s">
        <v>4359</v>
      </c>
      <c r="D313" t="s">
        <v>4343</v>
      </c>
      <c r="E313">
        <v>4</v>
      </c>
      <c r="F313" t="s">
        <v>4340</v>
      </c>
      <c r="G313" t="s">
        <v>4341</v>
      </c>
      <c r="H313">
        <v>2004</v>
      </c>
      <c r="P313" t="s">
        <v>4458</v>
      </c>
    </row>
    <row r="314" spans="1:16" x14ac:dyDescent="0.35">
      <c r="A314" t="s">
        <v>4140</v>
      </c>
      <c r="B314" t="s">
        <v>4406</v>
      </c>
      <c r="C314" t="s">
        <v>4407</v>
      </c>
      <c r="D314" t="s">
        <v>4405</v>
      </c>
      <c r="E314">
        <v>4</v>
      </c>
      <c r="F314" t="s">
        <v>4340</v>
      </c>
      <c r="G314" t="s">
        <v>4341</v>
      </c>
      <c r="H314">
        <v>2004</v>
      </c>
      <c r="P314" t="s">
        <v>4459</v>
      </c>
    </row>
    <row r="315" spans="1:16" x14ac:dyDescent="0.35">
      <c r="A315" t="s">
        <v>4142</v>
      </c>
      <c r="B315" t="s">
        <v>4406</v>
      </c>
      <c r="C315" t="s">
        <v>4407</v>
      </c>
      <c r="D315" t="s">
        <v>4405</v>
      </c>
      <c r="E315">
        <v>4</v>
      </c>
      <c r="F315" t="s">
        <v>4340</v>
      </c>
      <c r="G315" t="s">
        <v>4341</v>
      </c>
      <c r="H315">
        <v>2004</v>
      </c>
      <c r="P315" t="s">
        <v>4845</v>
      </c>
    </row>
    <row r="316" spans="1:16" x14ac:dyDescent="0.35">
      <c r="A316" t="s">
        <v>4144</v>
      </c>
      <c r="B316" t="s">
        <v>5134</v>
      </c>
      <c r="C316" t="s">
        <v>5135</v>
      </c>
      <c r="D316" t="s">
        <v>5136</v>
      </c>
      <c r="E316">
        <v>4</v>
      </c>
      <c r="P316" t="s">
        <v>4849</v>
      </c>
    </row>
    <row r="317" spans="1:16" x14ac:dyDescent="0.35">
      <c r="A317" t="s">
        <v>4145</v>
      </c>
      <c r="B317" t="s">
        <v>5134</v>
      </c>
      <c r="C317" t="s">
        <v>5135</v>
      </c>
      <c r="D317" t="s">
        <v>5136</v>
      </c>
      <c r="E317">
        <v>4</v>
      </c>
      <c r="P317" t="s">
        <v>4850</v>
      </c>
    </row>
    <row r="318" spans="1:16" x14ac:dyDescent="0.35">
      <c r="A318" t="s">
        <v>4146</v>
      </c>
      <c r="B318" t="s">
        <v>5134</v>
      </c>
      <c r="C318" t="s">
        <v>5135</v>
      </c>
      <c r="D318" t="s">
        <v>5136</v>
      </c>
      <c r="E318">
        <v>4</v>
      </c>
      <c r="P318" t="s">
        <v>4851</v>
      </c>
    </row>
    <row r="319" spans="1:16" x14ac:dyDescent="0.35">
      <c r="A319" t="s">
        <v>4147</v>
      </c>
      <c r="B319" t="s">
        <v>5134</v>
      </c>
      <c r="C319" t="s">
        <v>5135</v>
      </c>
      <c r="D319" t="s">
        <v>5136</v>
      </c>
      <c r="E319">
        <v>4</v>
      </c>
      <c r="P319" t="s">
        <v>4852</v>
      </c>
    </row>
    <row r="320" spans="1:16" x14ac:dyDescent="0.35">
      <c r="A320" t="s">
        <v>4148</v>
      </c>
      <c r="B320" t="s">
        <v>2324</v>
      </c>
      <c r="C320" t="s">
        <v>2324</v>
      </c>
      <c r="D320" t="s">
        <v>4344</v>
      </c>
      <c r="E320">
        <v>1</v>
      </c>
      <c r="P320" t="s">
        <v>4853</v>
      </c>
    </row>
    <row r="321" spans="1:16" ht="29" x14ac:dyDescent="0.35">
      <c r="A321" t="s">
        <v>4149</v>
      </c>
      <c r="B321" t="s">
        <v>4351</v>
      </c>
      <c r="C321" t="s">
        <v>4352</v>
      </c>
      <c r="D321" t="s">
        <v>4350</v>
      </c>
      <c r="F321" s="62" t="s">
        <v>4347</v>
      </c>
      <c r="G321" s="62" t="s">
        <v>4348</v>
      </c>
      <c r="H321" s="62" t="s">
        <v>4349</v>
      </c>
      <c r="P321" t="s">
        <v>4854</v>
      </c>
    </row>
    <row r="322" spans="1:16" x14ac:dyDescent="0.35">
      <c r="A322" t="s">
        <v>4150</v>
      </c>
      <c r="B322" t="s">
        <v>4325</v>
      </c>
      <c r="C322" t="s">
        <v>4324</v>
      </c>
      <c r="D322" t="s">
        <v>4323</v>
      </c>
      <c r="F322" t="s">
        <v>2203</v>
      </c>
      <c r="G322" t="s">
        <v>4322</v>
      </c>
      <c r="H322">
        <v>1998</v>
      </c>
      <c r="P322" t="s">
        <v>4605</v>
      </c>
    </row>
    <row r="323" spans="1:16" x14ac:dyDescent="0.35">
      <c r="A323" t="s">
        <v>4151</v>
      </c>
      <c r="B323" t="s">
        <v>4363</v>
      </c>
      <c r="C323" t="s">
        <v>4364</v>
      </c>
      <c r="D323" t="s">
        <v>4365</v>
      </c>
      <c r="E323">
        <v>4</v>
      </c>
      <c r="F323" t="s">
        <v>4366</v>
      </c>
      <c r="G323" t="s">
        <v>4367</v>
      </c>
      <c r="H323">
        <v>2002</v>
      </c>
      <c r="P323" t="s">
        <v>4606</v>
      </c>
    </row>
    <row r="324" spans="1:16" ht="29" x14ac:dyDescent="0.35">
      <c r="A324" t="s">
        <v>4152</v>
      </c>
      <c r="B324" t="s">
        <v>4351</v>
      </c>
      <c r="C324" t="s">
        <v>4352</v>
      </c>
      <c r="D324" t="s">
        <v>4373</v>
      </c>
      <c r="E324">
        <v>4</v>
      </c>
      <c r="F324" s="62" t="s">
        <v>4347</v>
      </c>
      <c r="G324" s="62" t="s">
        <v>4348</v>
      </c>
      <c r="H324" s="62" t="s">
        <v>4349</v>
      </c>
      <c r="P324" t="s">
        <v>4607</v>
      </c>
    </row>
    <row r="325" spans="1:16" x14ac:dyDescent="0.35">
      <c r="A325" t="s">
        <v>4153</v>
      </c>
      <c r="B325" t="s">
        <v>4368</v>
      </c>
      <c r="C325" t="s">
        <v>4369</v>
      </c>
      <c r="D325" t="s">
        <v>4370</v>
      </c>
      <c r="E325">
        <v>4</v>
      </c>
      <c r="F325" s="62" t="s">
        <v>4371</v>
      </c>
      <c r="G325" s="62" t="s">
        <v>4372</v>
      </c>
      <c r="H325">
        <v>2012</v>
      </c>
      <c r="P325" t="s">
        <v>4608</v>
      </c>
    </row>
    <row r="326" spans="1:16" x14ac:dyDescent="0.35">
      <c r="A326" t="s">
        <v>4155</v>
      </c>
      <c r="B326" t="s">
        <v>4368</v>
      </c>
      <c r="C326" t="s">
        <v>4369</v>
      </c>
      <c r="D326" t="s">
        <v>5192</v>
      </c>
      <c r="E326">
        <v>4</v>
      </c>
      <c r="F326" s="62" t="s">
        <v>4371</v>
      </c>
      <c r="G326" s="62" t="s">
        <v>4372</v>
      </c>
      <c r="H326">
        <v>2012</v>
      </c>
      <c r="P326" t="s">
        <v>4609</v>
      </c>
    </row>
    <row r="327" spans="1:16" ht="29" x14ac:dyDescent="0.35">
      <c r="A327" t="s">
        <v>4157</v>
      </c>
      <c r="B327" t="s">
        <v>4351</v>
      </c>
      <c r="C327" t="s">
        <v>4352</v>
      </c>
      <c r="D327" t="s">
        <v>5193</v>
      </c>
      <c r="E327">
        <v>4</v>
      </c>
      <c r="F327" s="62" t="s">
        <v>4347</v>
      </c>
      <c r="G327" s="62" t="s">
        <v>4348</v>
      </c>
      <c r="H327" s="62" t="s">
        <v>4349</v>
      </c>
      <c r="P327" t="s">
        <v>4610</v>
      </c>
    </row>
    <row r="328" spans="1:16" x14ac:dyDescent="0.35">
      <c r="A328" t="s">
        <v>4158</v>
      </c>
      <c r="B328" t="s">
        <v>2324</v>
      </c>
      <c r="C328" t="s">
        <v>2324</v>
      </c>
      <c r="D328" t="s">
        <v>4374</v>
      </c>
      <c r="E328">
        <v>1</v>
      </c>
      <c r="P328" t="s">
        <v>4611</v>
      </c>
    </row>
    <row r="329" spans="1:16" x14ac:dyDescent="0.35">
      <c r="A329" t="s">
        <v>4159</v>
      </c>
      <c r="B329" t="s">
        <v>2324</v>
      </c>
      <c r="C329" t="s">
        <v>2324</v>
      </c>
      <c r="D329" t="s">
        <v>4375</v>
      </c>
      <c r="E329">
        <v>1</v>
      </c>
      <c r="P329" t="s">
        <v>4648</v>
      </c>
    </row>
    <row r="330" spans="1:16" x14ac:dyDescent="0.35">
      <c r="A330" t="s">
        <v>4160</v>
      </c>
      <c r="B330" t="s">
        <v>2324</v>
      </c>
      <c r="C330" t="s">
        <v>2324</v>
      </c>
      <c r="D330" t="s">
        <v>4376</v>
      </c>
      <c r="E330">
        <v>1</v>
      </c>
      <c r="P330" t="s">
        <v>4649</v>
      </c>
    </row>
    <row r="331" spans="1:16" x14ac:dyDescent="0.35">
      <c r="A331" t="s">
        <v>4161</v>
      </c>
      <c r="B331" t="s">
        <v>2324</v>
      </c>
      <c r="C331" t="s">
        <v>2324</v>
      </c>
      <c r="D331" t="s">
        <v>4378</v>
      </c>
      <c r="E331">
        <v>1</v>
      </c>
      <c r="P331" t="s">
        <v>4650</v>
      </c>
    </row>
    <row r="332" spans="1:16" x14ac:dyDescent="0.35">
      <c r="A332" t="s">
        <v>4162</v>
      </c>
      <c r="B332" t="s">
        <v>2324</v>
      </c>
      <c r="C332" t="s">
        <v>2324</v>
      </c>
      <c r="D332" t="s">
        <v>4378</v>
      </c>
      <c r="E332">
        <v>1</v>
      </c>
      <c r="P332" t="s">
        <v>4651</v>
      </c>
    </row>
    <row r="333" spans="1:16" x14ac:dyDescent="0.35">
      <c r="A333" t="s">
        <v>4163</v>
      </c>
      <c r="B333" t="s">
        <v>2324</v>
      </c>
      <c r="C333" t="s">
        <v>2324</v>
      </c>
      <c r="D333" t="s">
        <v>4378</v>
      </c>
      <c r="E333">
        <v>1</v>
      </c>
      <c r="P333" t="s">
        <v>4652</v>
      </c>
    </row>
    <row r="334" spans="1:16" x14ac:dyDescent="0.35">
      <c r="A334" t="s">
        <v>4164</v>
      </c>
      <c r="B334" t="s">
        <v>2324</v>
      </c>
      <c r="C334" t="s">
        <v>2324</v>
      </c>
      <c r="D334" t="s">
        <v>4380</v>
      </c>
      <c r="E334">
        <v>1</v>
      </c>
      <c r="P334" t="s">
        <v>4653</v>
      </c>
    </row>
    <row r="335" spans="1:16" x14ac:dyDescent="0.35">
      <c r="A335" t="s">
        <v>4165</v>
      </c>
      <c r="B335" t="s">
        <v>2324</v>
      </c>
      <c r="C335" t="s">
        <v>2324</v>
      </c>
      <c r="D335" t="s">
        <v>4380</v>
      </c>
      <c r="E335">
        <v>1</v>
      </c>
      <c r="P335" t="s">
        <v>4612</v>
      </c>
    </row>
    <row r="336" spans="1:16" x14ac:dyDescent="0.35">
      <c r="A336" t="s">
        <v>4166</v>
      </c>
      <c r="B336" t="s">
        <v>2324</v>
      </c>
      <c r="C336" t="s">
        <v>2324</v>
      </c>
      <c r="D336" t="s">
        <v>4380</v>
      </c>
      <c r="E336">
        <v>1</v>
      </c>
      <c r="P336" t="s">
        <v>4613</v>
      </c>
    </row>
    <row r="337" spans="1:16" x14ac:dyDescent="0.35">
      <c r="A337" t="s">
        <v>4167</v>
      </c>
      <c r="B337" t="s">
        <v>2324</v>
      </c>
      <c r="C337" t="s">
        <v>2324</v>
      </c>
      <c r="D337" t="s">
        <v>4381</v>
      </c>
      <c r="E337">
        <v>1</v>
      </c>
      <c r="P337" t="s">
        <v>4614</v>
      </c>
    </row>
    <row r="338" spans="1:16" x14ac:dyDescent="0.35">
      <c r="A338" t="s">
        <v>4168</v>
      </c>
      <c r="B338" t="s">
        <v>2324</v>
      </c>
      <c r="C338" t="s">
        <v>2324</v>
      </c>
      <c r="D338" t="s">
        <v>4381</v>
      </c>
      <c r="E338">
        <v>1</v>
      </c>
      <c r="P338" t="s">
        <v>4932</v>
      </c>
    </row>
    <row r="339" spans="1:16" x14ac:dyDescent="0.35">
      <c r="A339" t="s">
        <v>4169</v>
      </c>
      <c r="B339" t="s">
        <v>2324</v>
      </c>
      <c r="C339" t="s">
        <v>2324</v>
      </c>
      <c r="D339" t="s">
        <v>4381</v>
      </c>
      <c r="E339">
        <v>1</v>
      </c>
      <c r="P339" t="s">
        <v>4933</v>
      </c>
    </row>
    <row r="340" spans="1:16" ht="29" x14ac:dyDescent="0.35">
      <c r="A340" t="s">
        <v>4170</v>
      </c>
      <c r="B340" t="s">
        <v>4351</v>
      </c>
      <c r="C340" t="s">
        <v>4352</v>
      </c>
      <c r="D340" t="s">
        <v>4383</v>
      </c>
      <c r="E340">
        <v>4</v>
      </c>
      <c r="F340" s="62" t="s">
        <v>4347</v>
      </c>
      <c r="G340" s="62" t="s">
        <v>4348</v>
      </c>
      <c r="H340" s="62" t="s">
        <v>4349</v>
      </c>
      <c r="P340" t="s">
        <v>4934</v>
      </c>
    </row>
    <row r="341" spans="1:16" x14ac:dyDescent="0.35">
      <c r="A341" t="s">
        <v>4171</v>
      </c>
      <c r="B341" t="s">
        <v>2324</v>
      </c>
      <c r="C341" t="s">
        <v>2324</v>
      </c>
      <c r="D341" t="s">
        <v>4384</v>
      </c>
      <c r="E341">
        <v>2</v>
      </c>
      <c r="P341" t="s">
        <v>4935</v>
      </c>
    </row>
    <row r="342" spans="1:16" x14ac:dyDescent="0.35">
      <c r="A342" t="s">
        <v>4172</v>
      </c>
      <c r="B342" t="s">
        <v>4356</v>
      </c>
      <c r="C342" t="s">
        <v>4357</v>
      </c>
      <c r="D342" t="s">
        <v>4342</v>
      </c>
      <c r="E342">
        <v>4</v>
      </c>
      <c r="F342" t="s">
        <v>4340</v>
      </c>
      <c r="G342" t="s">
        <v>4341</v>
      </c>
      <c r="H342">
        <v>2004</v>
      </c>
      <c r="P342" t="s">
        <v>4936</v>
      </c>
    </row>
    <row r="343" spans="1:16" x14ac:dyDescent="0.35">
      <c r="A343" t="s">
        <v>4173</v>
      </c>
      <c r="B343" t="s">
        <v>2324</v>
      </c>
      <c r="C343" t="s">
        <v>2324</v>
      </c>
      <c r="D343" t="s">
        <v>5194</v>
      </c>
      <c r="E343">
        <v>1</v>
      </c>
      <c r="F343" s="62"/>
      <c r="G343" s="62"/>
      <c r="H343" s="62"/>
      <c r="P343" t="s">
        <v>4937</v>
      </c>
    </row>
    <row r="344" spans="1:16" x14ac:dyDescent="0.35">
      <c r="A344" t="s">
        <v>4174</v>
      </c>
      <c r="B344" t="s">
        <v>2324</v>
      </c>
      <c r="C344" t="s">
        <v>2324</v>
      </c>
      <c r="D344" t="s">
        <v>5195</v>
      </c>
      <c r="E344">
        <v>1</v>
      </c>
      <c r="F344" s="62"/>
      <c r="G344" s="62"/>
      <c r="H344" s="62"/>
      <c r="P344" t="s">
        <v>4938</v>
      </c>
    </row>
    <row r="345" spans="1:16" ht="29" x14ac:dyDescent="0.35">
      <c r="A345" t="s">
        <v>4175</v>
      </c>
      <c r="B345" t="s">
        <v>4351</v>
      </c>
      <c r="C345" t="s">
        <v>4352</v>
      </c>
      <c r="D345" t="s">
        <v>4390</v>
      </c>
      <c r="E345">
        <v>4</v>
      </c>
      <c r="F345" s="62" t="s">
        <v>4347</v>
      </c>
      <c r="G345" s="62" t="s">
        <v>4348</v>
      </c>
      <c r="H345" s="62" t="s">
        <v>4349</v>
      </c>
      <c r="P345" t="s">
        <v>4939</v>
      </c>
    </row>
    <row r="346" spans="1:16" ht="29" x14ac:dyDescent="0.35">
      <c r="A346" t="s">
        <v>4177</v>
      </c>
      <c r="B346" t="s">
        <v>4351</v>
      </c>
      <c r="C346" t="s">
        <v>4352</v>
      </c>
      <c r="D346" t="s">
        <v>5215</v>
      </c>
      <c r="E346">
        <v>4</v>
      </c>
      <c r="F346" s="62" t="s">
        <v>4347</v>
      </c>
      <c r="G346" s="62" t="s">
        <v>4348</v>
      </c>
      <c r="H346" s="62" t="s">
        <v>4349</v>
      </c>
      <c r="P346" t="s">
        <v>4940</v>
      </c>
    </row>
    <row r="347" spans="1:16" ht="29" x14ac:dyDescent="0.35">
      <c r="A347" t="s">
        <v>4179</v>
      </c>
      <c r="B347" t="s">
        <v>4351</v>
      </c>
      <c r="C347" t="s">
        <v>4352</v>
      </c>
      <c r="D347" t="s">
        <v>4439</v>
      </c>
      <c r="E347">
        <v>4</v>
      </c>
      <c r="F347" s="62" t="s">
        <v>4347</v>
      </c>
      <c r="G347" s="62" t="s">
        <v>4348</v>
      </c>
      <c r="H347" s="62" t="s">
        <v>4349</v>
      </c>
      <c r="P347" t="s">
        <v>4941</v>
      </c>
    </row>
    <row r="348" spans="1:16" x14ac:dyDescent="0.35">
      <c r="A348" t="s">
        <v>4181</v>
      </c>
      <c r="B348" t="s">
        <v>2324</v>
      </c>
      <c r="C348" t="s">
        <v>2324</v>
      </c>
      <c r="D348" t="s">
        <v>5214</v>
      </c>
      <c r="E348">
        <v>1</v>
      </c>
      <c r="P348" t="s">
        <v>4942</v>
      </c>
    </row>
    <row r="349" spans="1:16" ht="29" x14ac:dyDescent="0.35">
      <c r="A349" t="s">
        <v>4182</v>
      </c>
      <c r="B349" t="s">
        <v>4351</v>
      </c>
      <c r="C349" t="s">
        <v>4352</v>
      </c>
      <c r="D349" t="s">
        <v>4394</v>
      </c>
      <c r="E349">
        <v>4</v>
      </c>
      <c r="F349" s="62" t="s">
        <v>4347</v>
      </c>
      <c r="G349" s="62" t="s">
        <v>4348</v>
      </c>
      <c r="H349" s="62" t="s">
        <v>4349</v>
      </c>
      <c r="P349" t="s">
        <v>4943</v>
      </c>
    </row>
    <row r="350" spans="1:16" ht="29" x14ac:dyDescent="0.35">
      <c r="A350" t="s">
        <v>4184</v>
      </c>
      <c r="B350" t="s">
        <v>4351</v>
      </c>
      <c r="C350" t="s">
        <v>4352</v>
      </c>
      <c r="D350" t="s">
        <v>4397</v>
      </c>
      <c r="E350">
        <v>4</v>
      </c>
      <c r="F350" s="62" t="s">
        <v>4347</v>
      </c>
      <c r="G350" s="62" t="s">
        <v>4348</v>
      </c>
      <c r="H350" s="62" t="s">
        <v>4349</v>
      </c>
      <c r="P350" t="s">
        <v>4944</v>
      </c>
    </row>
    <row r="351" spans="1:16" ht="29" x14ac:dyDescent="0.35">
      <c r="A351" t="s">
        <v>4186</v>
      </c>
      <c r="B351" t="s">
        <v>4351</v>
      </c>
      <c r="C351" t="s">
        <v>4352</v>
      </c>
      <c r="D351" t="s">
        <v>4395</v>
      </c>
      <c r="E351">
        <v>4</v>
      </c>
      <c r="F351" s="62" t="s">
        <v>4347</v>
      </c>
      <c r="G351" s="62" t="s">
        <v>4348</v>
      </c>
      <c r="H351" s="62" t="s">
        <v>4349</v>
      </c>
      <c r="P351" t="s">
        <v>4945</v>
      </c>
    </row>
    <row r="352" spans="1:16" x14ac:dyDescent="0.35">
      <c r="A352" t="s">
        <v>4188</v>
      </c>
      <c r="B352" t="s">
        <v>2324</v>
      </c>
      <c r="C352" t="s">
        <v>2324</v>
      </c>
      <c r="D352" t="s">
        <v>4402</v>
      </c>
      <c r="E352">
        <v>2</v>
      </c>
      <c r="P352" t="s">
        <v>4946</v>
      </c>
    </row>
    <row r="353" spans="1:16" x14ac:dyDescent="0.35">
      <c r="A353" t="s">
        <v>4189</v>
      </c>
      <c r="B353" t="s">
        <v>2324</v>
      </c>
      <c r="C353" t="s">
        <v>2324</v>
      </c>
      <c r="D353" t="s">
        <v>4402</v>
      </c>
      <c r="E353">
        <v>2</v>
      </c>
      <c r="P353" t="s">
        <v>4947</v>
      </c>
    </row>
    <row r="354" spans="1:16" x14ac:dyDescent="0.35">
      <c r="A354" t="s">
        <v>4190</v>
      </c>
      <c r="B354" t="s">
        <v>2324</v>
      </c>
      <c r="C354" t="s">
        <v>2324</v>
      </c>
      <c r="D354" t="s">
        <v>4402</v>
      </c>
      <c r="E354">
        <v>2</v>
      </c>
      <c r="P354" t="s">
        <v>4948</v>
      </c>
    </row>
    <row r="355" spans="1:16" x14ac:dyDescent="0.35">
      <c r="A355" t="s">
        <v>4191</v>
      </c>
      <c r="B355" t="s">
        <v>2324</v>
      </c>
      <c r="C355" t="s">
        <v>2324</v>
      </c>
      <c r="D355" t="s">
        <v>4402</v>
      </c>
      <c r="E355">
        <v>2</v>
      </c>
      <c r="P355" t="s">
        <v>4949</v>
      </c>
    </row>
    <row r="356" spans="1:16" x14ac:dyDescent="0.35">
      <c r="A356" t="s">
        <v>4192</v>
      </c>
      <c r="B356" t="s">
        <v>2324</v>
      </c>
      <c r="C356" t="s">
        <v>2324</v>
      </c>
      <c r="D356" t="s">
        <v>5213</v>
      </c>
      <c r="E356">
        <v>1</v>
      </c>
      <c r="P356" t="s">
        <v>4950</v>
      </c>
    </row>
    <row r="357" spans="1:16" x14ac:dyDescent="0.35">
      <c r="A357" t="s">
        <v>4193</v>
      </c>
      <c r="B357" t="s">
        <v>2324</v>
      </c>
      <c r="C357" t="s">
        <v>2324</v>
      </c>
      <c r="D357" t="s">
        <v>5175</v>
      </c>
      <c r="E357">
        <v>1</v>
      </c>
      <c r="P357" t="s">
        <v>4951</v>
      </c>
    </row>
    <row r="358" spans="1:16" ht="29" x14ac:dyDescent="0.35">
      <c r="A358" t="s">
        <v>4195</v>
      </c>
      <c r="B358" t="s">
        <v>4351</v>
      </c>
      <c r="C358" t="s">
        <v>4352</v>
      </c>
      <c r="D358" t="s">
        <v>4394</v>
      </c>
      <c r="E358">
        <v>4</v>
      </c>
      <c r="F358" s="62" t="s">
        <v>4347</v>
      </c>
      <c r="G358" s="62" t="s">
        <v>4348</v>
      </c>
      <c r="H358" s="62" t="s">
        <v>4349</v>
      </c>
      <c r="P358" t="s">
        <v>4952</v>
      </c>
    </row>
    <row r="359" spans="1:16" ht="29" x14ac:dyDescent="0.35">
      <c r="A359" t="s">
        <v>4197</v>
      </c>
      <c r="B359" t="s">
        <v>4351</v>
      </c>
      <c r="C359" t="s">
        <v>4352</v>
      </c>
      <c r="D359" t="s">
        <v>5212</v>
      </c>
      <c r="E359">
        <v>4</v>
      </c>
      <c r="F359" s="62" t="s">
        <v>4347</v>
      </c>
      <c r="G359" s="62" t="s">
        <v>4348</v>
      </c>
      <c r="H359" s="62" t="s">
        <v>4349</v>
      </c>
      <c r="P359" t="s">
        <v>4953</v>
      </c>
    </row>
    <row r="360" spans="1:16" ht="29" x14ac:dyDescent="0.35">
      <c r="A360" t="s">
        <v>4199</v>
      </c>
      <c r="B360" t="s">
        <v>4351</v>
      </c>
      <c r="C360" t="s">
        <v>4352</v>
      </c>
      <c r="D360" t="s">
        <v>4390</v>
      </c>
      <c r="E360">
        <v>4</v>
      </c>
      <c r="F360" s="62" t="s">
        <v>4347</v>
      </c>
      <c r="G360" s="62" t="s">
        <v>4348</v>
      </c>
      <c r="H360" s="62" t="s">
        <v>4349</v>
      </c>
      <c r="P360" t="s">
        <v>4954</v>
      </c>
    </row>
    <row r="361" spans="1:16" ht="29" x14ac:dyDescent="0.35">
      <c r="A361" t="s">
        <v>4201</v>
      </c>
      <c r="B361" t="s">
        <v>4351</v>
      </c>
      <c r="C361" t="s">
        <v>4352</v>
      </c>
      <c r="D361" t="s">
        <v>5211</v>
      </c>
      <c r="E361">
        <v>4</v>
      </c>
      <c r="F361" s="62" t="s">
        <v>4347</v>
      </c>
      <c r="G361" s="62" t="s">
        <v>4348</v>
      </c>
      <c r="H361" s="62" t="s">
        <v>4349</v>
      </c>
      <c r="P361" t="s">
        <v>4976</v>
      </c>
    </row>
    <row r="362" spans="1:16" ht="29" x14ac:dyDescent="0.35">
      <c r="A362" t="s">
        <v>4203</v>
      </c>
      <c r="B362" t="s">
        <v>4351</v>
      </c>
      <c r="C362" t="s">
        <v>4352</v>
      </c>
      <c r="D362" t="s">
        <v>5210</v>
      </c>
      <c r="E362">
        <v>4</v>
      </c>
      <c r="F362" s="62" t="s">
        <v>4347</v>
      </c>
      <c r="G362" s="62" t="s">
        <v>4348</v>
      </c>
      <c r="H362" s="62" t="s">
        <v>4349</v>
      </c>
      <c r="P362" t="s">
        <v>4977</v>
      </c>
    </row>
    <row r="363" spans="1:16" ht="29" x14ac:dyDescent="0.35">
      <c r="A363" t="s">
        <v>4205</v>
      </c>
      <c r="B363" t="s">
        <v>4351</v>
      </c>
      <c r="C363" t="s">
        <v>4352</v>
      </c>
      <c r="D363" t="s">
        <v>5209</v>
      </c>
      <c r="E363">
        <v>4</v>
      </c>
      <c r="F363" s="62" t="s">
        <v>4347</v>
      </c>
      <c r="G363" s="62" t="s">
        <v>4348</v>
      </c>
      <c r="H363" s="62" t="s">
        <v>4349</v>
      </c>
      <c r="P363" t="s">
        <v>4978</v>
      </c>
    </row>
    <row r="364" spans="1:16" x14ac:dyDescent="0.35">
      <c r="A364" t="s">
        <v>4207</v>
      </c>
      <c r="B364" t="s">
        <v>2324</v>
      </c>
      <c r="C364" t="s">
        <v>2324</v>
      </c>
      <c r="D364" t="s">
        <v>4429</v>
      </c>
      <c r="E364">
        <v>1</v>
      </c>
      <c r="F364" s="62"/>
      <c r="G364" s="62"/>
      <c r="H364" s="62"/>
      <c r="P364" t="s">
        <v>4979</v>
      </c>
    </row>
    <row r="365" spans="1:16" x14ac:dyDescent="0.35">
      <c r="A365" t="s">
        <v>4208</v>
      </c>
      <c r="B365" t="s">
        <v>2324</v>
      </c>
      <c r="C365" t="s">
        <v>2324</v>
      </c>
      <c r="D365" t="s">
        <v>4430</v>
      </c>
      <c r="E365">
        <v>1</v>
      </c>
      <c r="F365" s="62"/>
      <c r="G365" s="62"/>
      <c r="H365" s="62"/>
      <c r="P365" t="s">
        <v>4980</v>
      </c>
    </row>
    <row r="366" spans="1:16" x14ac:dyDescent="0.35">
      <c r="A366" t="s">
        <v>4209</v>
      </c>
      <c r="B366" t="s">
        <v>2324</v>
      </c>
      <c r="C366" t="s">
        <v>2324</v>
      </c>
      <c r="D366" t="s">
        <v>4430</v>
      </c>
      <c r="E366">
        <v>1</v>
      </c>
      <c r="F366" s="62"/>
      <c r="G366" s="62"/>
      <c r="P366" t="s">
        <v>4981</v>
      </c>
    </row>
    <row r="367" spans="1:16" x14ac:dyDescent="0.35">
      <c r="A367" t="s">
        <v>4210</v>
      </c>
      <c r="B367" t="s">
        <v>2324</v>
      </c>
      <c r="C367" t="s">
        <v>2324</v>
      </c>
      <c r="D367" t="s">
        <v>5208</v>
      </c>
      <c r="E367">
        <v>1</v>
      </c>
      <c r="F367" s="62"/>
      <c r="G367" s="62"/>
      <c r="P367" t="s">
        <v>4982</v>
      </c>
    </row>
    <row r="368" spans="1:16" x14ac:dyDescent="0.35">
      <c r="A368" t="s">
        <v>4211</v>
      </c>
      <c r="B368" t="s">
        <v>2324</v>
      </c>
      <c r="C368" t="s">
        <v>2324</v>
      </c>
      <c r="D368" t="s">
        <v>5207</v>
      </c>
      <c r="E368">
        <v>1</v>
      </c>
      <c r="F368" s="62"/>
      <c r="G368" s="62"/>
      <c r="H368" s="62"/>
      <c r="P368" t="s">
        <v>4983</v>
      </c>
    </row>
    <row r="369" spans="1:16" x14ac:dyDescent="0.35">
      <c r="A369" t="s">
        <v>4212</v>
      </c>
      <c r="B369" t="s">
        <v>2324</v>
      </c>
      <c r="C369" t="s">
        <v>2324</v>
      </c>
      <c r="D369" t="s">
        <v>5207</v>
      </c>
      <c r="E369">
        <v>1</v>
      </c>
      <c r="P369" t="s">
        <v>4984</v>
      </c>
    </row>
    <row r="370" spans="1:16" x14ac:dyDescent="0.35">
      <c r="A370" t="s">
        <v>4213</v>
      </c>
      <c r="B370" t="s">
        <v>4356</v>
      </c>
      <c r="C370" t="s">
        <v>4357</v>
      </c>
      <c r="D370" t="s">
        <v>4342</v>
      </c>
      <c r="E370">
        <v>4</v>
      </c>
      <c r="F370" t="s">
        <v>4340</v>
      </c>
      <c r="G370" t="s">
        <v>4341</v>
      </c>
      <c r="H370">
        <v>2004</v>
      </c>
      <c r="P370" t="s">
        <v>4985</v>
      </c>
    </row>
    <row r="371" spans="1:16" x14ac:dyDescent="0.35">
      <c r="A371" t="s">
        <v>4214</v>
      </c>
      <c r="B371" t="s">
        <v>4356</v>
      </c>
      <c r="C371" t="s">
        <v>4357</v>
      </c>
      <c r="D371" t="s">
        <v>4342</v>
      </c>
      <c r="E371">
        <v>4</v>
      </c>
      <c r="F371" t="s">
        <v>4340</v>
      </c>
      <c r="G371" t="s">
        <v>4341</v>
      </c>
      <c r="H371">
        <v>2004</v>
      </c>
      <c r="P371" t="s">
        <v>4986</v>
      </c>
    </row>
    <row r="372" spans="1:16" x14ac:dyDescent="0.35">
      <c r="A372" t="s">
        <v>4215</v>
      </c>
      <c r="B372" t="s">
        <v>2324</v>
      </c>
      <c r="C372" t="s">
        <v>2324</v>
      </c>
      <c r="D372" t="s">
        <v>5206</v>
      </c>
      <c r="E372">
        <v>1</v>
      </c>
      <c r="P372" t="s">
        <v>4987</v>
      </c>
    </row>
    <row r="373" spans="1:16" x14ac:dyDescent="0.35">
      <c r="A373" t="s">
        <v>4216</v>
      </c>
      <c r="B373" t="s">
        <v>2324</v>
      </c>
      <c r="C373" t="s">
        <v>2324</v>
      </c>
      <c r="D373" t="s">
        <v>5205</v>
      </c>
      <c r="E373">
        <v>1</v>
      </c>
      <c r="P373" t="s">
        <v>4988</v>
      </c>
    </row>
    <row r="374" spans="1:16" x14ac:dyDescent="0.35">
      <c r="A374" t="s">
        <v>4217</v>
      </c>
      <c r="B374" t="s">
        <v>2324</v>
      </c>
      <c r="C374" t="s">
        <v>2324</v>
      </c>
      <c r="D374" t="s">
        <v>5204</v>
      </c>
      <c r="E374">
        <v>1</v>
      </c>
      <c r="P374" t="s">
        <v>4989</v>
      </c>
    </row>
    <row r="375" spans="1:16" x14ac:dyDescent="0.35">
      <c r="A375" t="s">
        <v>4218</v>
      </c>
      <c r="B375" t="s">
        <v>2324</v>
      </c>
      <c r="C375" t="s">
        <v>2324</v>
      </c>
      <c r="D375" t="s">
        <v>5203</v>
      </c>
      <c r="E375">
        <v>1</v>
      </c>
      <c r="P375" t="s">
        <v>4990</v>
      </c>
    </row>
    <row r="376" spans="1:16" x14ac:dyDescent="0.35">
      <c r="A376" t="s">
        <v>4219</v>
      </c>
      <c r="B376" t="s">
        <v>2324</v>
      </c>
      <c r="C376" t="s">
        <v>2324</v>
      </c>
      <c r="D376" t="s">
        <v>5202</v>
      </c>
      <c r="E376">
        <v>1</v>
      </c>
      <c r="P376" t="s">
        <v>4991</v>
      </c>
    </row>
    <row r="377" spans="1:16" x14ac:dyDescent="0.35">
      <c r="A377" t="s">
        <v>4220</v>
      </c>
      <c r="B377" t="s">
        <v>2324</v>
      </c>
      <c r="C377" t="s">
        <v>2324</v>
      </c>
      <c r="D377" t="s">
        <v>5202</v>
      </c>
      <c r="E377">
        <v>1</v>
      </c>
      <c r="P377" t="s">
        <v>4992</v>
      </c>
    </row>
    <row r="378" spans="1:16" x14ac:dyDescent="0.35">
      <c r="A378" t="s">
        <v>4221</v>
      </c>
      <c r="B378" t="s">
        <v>2324</v>
      </c>
      <c r="C378" t="s">
        <v>2324</v>
      </c>
      <c r="D378" t="s">
        <v>5201</v>
      </c>
      <c r="E378">
        <v>1</v>
      </c>
      <c r="P378" t="s">
        <v>4993</v>
      </c>
    </row>
    <row r="379" spans="1:16" ht="29" x14ac:dyDescent="0.35">
      <c r="A379" t="s">
        <v>4222</v>
      </c>
      <c r="B379" t="s">
        <v>4351</v>
      </c>
      <c r="C379" t="s">
        <v>4352</v>
      </c>
      <c r="D379" t="s">
        <v>5200</v>
      </c>
      <c r="E379">
        <v>4</v>
      </c>
      <c r="F379" s="62" t="s">
        <v>4347</v>
      </c>
      <c r="G379" s="62" t="s">
        <v>4348</v>
      </c>
      <c r="H379" s="62" t="s">
        <v>4349</v>
      </c>
      <c r="P379" t="s">
        <v>4994</v>
      </c>
    </row>
    <row r="380" spans="1:16" ht="29" x14ac:dyDescent="0.35">
      <c r="A380" t="s">
        <v>4224</v>
      </c>
      <c r="B380" t="s">
        <v>4351</v>
      </c>
      <c r="C380" t="s">
        <v>4352</v>
      </c>
      <c r="D380" t="s">
        <v>4396</v>
      </c>
      <c r="E380">
        <v>4</v>
      </c>
      <c r="F380" s="62" t="s">
        <v>4347</v>
      </c>
      <c r="G380" s="62" t="s">
        <v>4348</v>
      </c>
      <c r="H380" s="62" t="s">
        <v>4349</v>
      </c>
      <c r="P380" t="s">
        <v>4995</v>
      </c>
    </row>
    <row r="381" spans="1:16" ht="29" x14ac:dyDescent="0.35">
      <c r="A381" t="s">
        <v>4226</v>
      </c>
      <c r="B381" t="s">
        <v>4351</v>
      </c>
      <c r="C381" t="s">
        <v>4352</v>
      </c>
      <c r="D381" t="s">
        <v>4395</v>
      </c>
      <c r="E381">
        <v>4</v>
      </c>
      <c r="F381" s="62" t="s">
        <v>4347</v>
      </c>
      <c r="G381" s="62" t="s">
        <v>4348</v>
      </c>
      <c r="H381" s="62" t="s">
        <v>4349</v>
      </c>
      <c r="P381" t="s">
        <v>4996</v>
      </c>
    </row>
    <row r="382" spans="1:16" ht="29" x14ac:dyDescent="0.35">
      <c r="A382" t="s">
        <v>4228</v>
      </c>
      <c r="B382" t="s">
        <v>4351</v>
      </c>
      <c r="C382" t="s">
        <v>4352</v>
      </c>
      <c r="D382" t="s">
        <v>5199</v>
      </c>
      <c r="E382">
        <v>4</v>
      </c>
      <c r="F382" s="62" t="s">
        <v>4347</v>
      </c>
      <c r="G382" s="62" t="s">
        <v>4348</v>
      </c>
      <c r="H382" s="62" t="s">
        <v>4349</v>
      </c>
      <c r="P382" t="s">
        <v>4997</v>
      </c>
    </row>
    <row r="383" spans="1:16" ht="29" x14ac:dyDescent="0.35">
      <c r="A383" t="s">
        <v>4230</v>
      </c>
      <c r="B383" t="s">
        <v>4351</v>
      </c>
      <c r="C383" t="s">
        <v>4352</v>
      </c>
      <c r="D383" t="s">
        <v>4334</v>
      </c>
      <c r="E383">
        <v>4</v>
      </c>
      <c r="F383" s="62" t="s">
        <v>4347</v>
      </c>
      <c r="G383" s="62" t="s">
        <v>4348</v>
      </c>
      <c r="H383" s="62" t="s">
        <v>4349</v>
      </c>
      <c r="P383" t="s">
        <v>4998</v>
      </c>
    </row>
    <row r="384" spans="1:16" ht="29" x14ac:dyDescent="0.35">
      <c r="A384" t="s">
        <v>4231</v>
      </c>
      <c r="B384" t="s">
        <v>4351</v>
      </c>
      <c r="C384" t="s">
        <v>4352</v>
      </c>
      <c r="D384" t="s">
        <v>4383</v>
      </c>
      <c r="E384">
        <v>4</v>
      </c>
      <c r="F384" s="62" t="s">
        <v>4347</v>
      </c>
      <c r="G384" s="62" t="s">
        <v>4348</v>
      </c>
      <c r="H384" s="62" t="s">
        <v>4349</v>
      </c>
      <c r="P384" t="s">
        <v>4999</v>
      </c>
    </row>
    <row r="385" spans="1:16" ht="29" x14ac:dyDescent="0.35">
      <c r="A385" t="s">
        <v>4232</v>
      </c>
      <c r="B385" t="s">
        <v>4351</v>
      </c>
      <c r="C385" t="s">
        <v>4352</v>
      </c>
      <c r="D385" t="s">
        <v>4439</v>
      </c>
      <c r="E385">
        <v>4</v>
      </c>
      <c r="F385" s="62" t="s">
        <v>4347</v>
      </c>
      <c r="G385" s="62" t="s">
        <v>4348</v>
      </c>
      <c r="H385" s="62" t="s">
        <v>4349</v>
      </c>
      <c r="P385" t="s">
        <v>5000</v>
      </c>
    </row>
    <row r="386" spans="1:16" x14ac:dyDescent="0.35">
      <c r="A386" t="s">
        <v>4233</v>
      </c>
      <c r="B386" t="s">
        <v>422</v>
      </c>
      <c r="C386" t="s">
        <v>422</v>
      </c>
      <c r="D386" t="s">
        <v>5197</v>
      </c>
      <c r="E386">
        <v>2</v>
      </c>
      <c r="G386" s="62"/>
      <c r="P386" t="s">
        <v>5001</v>
      </c>
    </row>
    <row r="387" spans="1:16" x14ac:dyDescent="0.35">
      <c r="A387" t="s">
        <v>4235</v>
      </c>
      <c r="B387" t="s">
        <v>422</v>
      </c>
      <c r="C387" t="s">
        <v>422</v>
      </c>
      <c r="D387" t="s">
        <v>5196</v>
      </c>
      <c r="E387">
        <v>1</v>
      </c>
      <c r="P387" t="s">
        <v>5002</v>
      </c>
    </row>
    <row r="388" spans="1:16" x14ac:dyDescent="0.35">
      <c r="A388" t="s">
        <v>4236</v>
      </c>
      <c r="B388" t="s">
        <v>422</v>
      </c>
      <c r="C388" t="s">
        <v>422</v>
      </c>
      <c r="D388" t="s">
        <v>5198</v>
      </c>
      <c r="E388">
        <v>1</v>
      </c>
      <c r="P388" t="s">
        <v>4683</v>
      </c>
    </row>
    <row r="389" spans="1:16" x14ac:dyDescent="0.35">
      <c r="A389" t="s">
        <v>4237</v>
      </c>
      <c r="B389" t="s">
        <v>4309</v>
      </c>
      <c r="D389" t="s">
        <v>4310</v>
      </c>
      <c r="E389">
        <v>2</v>
      </c>
      <c r="P389" t="s">
        <v>4684</v>
      </c>
    </row>
    <row r="390" spans="1:16" x14ac:dyDescent="0.35">
      <c r="A390" t="s">
        <v>4238</v>
      </c>
      <c r="B390" t="s">
        <v>4309</v>
      </c>
      <c r="D390" t="s">
        <v>4310</v>
      </c>
      <c r="E390">
        <v>2</v>
      </c>
      <c r="F390" s="62"/>
      <c r="G390" s="62"/>
      <c r="H390" s="62"/>
      <c r="P390" t="s">
        <v>4685</v>
      </c>
    </row>
    <row r="391" spans="1:16" x14ac:dyDescent="0.35">
      <c r="A391" t="s">
        <v>4239</v>
      </c>
      <c r="B391" t="s">
        <v>4309</v>
      </c>
      <c r="D391" t="s">
        <v>4310</v>
      </c>
      <c r="E391">
        <v>2</v>
      </c>
      <c r="P391" t="s">
        <v>4686</v>
      </c>
    </row>
    <row r="392" spans="1:16" x14ac:dyDescent="0.35">
      <c r="A392" t="s">
        <v>4240</v>
      </c>
      <c r="B392" t="s">
        <v>4309</v>
      </c>
      <c r="D392" t="s">
        <v>4310</v>
      </c>
      <c r="E392">
        <v>2</v>
      </c>
      <c r="P392" t="s">
        <v>4687</v>
      </c>
    </row>
    <row r="393" spans="1:16" x14ac:dyDescent="0.35">
      <c r="A393" t="s">
        <v>4242</v>
      </c>
      <c r="B393" t="s">
        <v>4309</v>
      </c>
      <c r="D393" t="s">
        <v>4310</v>
      </c>
      <c r="E393">
        <v>2</v>
      </c>
      <c r="P393" t="s">
        <v>4688</v>
      </c>
    </row>
    <row r="394" spans="1:16" x14ac:dyDescent="0.35">
      <c r="A394" t="s">
        <v>4243</v>
      </c>
      <c r="B394" t="s">
        <v>4309</v>
      </c>
      <c r="D394" t="s">
        <v>4310</v>
      </c>
      <c r="E394">
        <v>2</v>
      </c>
      <c r="F394" s="62"/>
      <c r="G394" s="62"/>
      <c r="H394" s="62"/>
      <c r="P394" t="s">
        <v>4689</v>
      </c>
    </row>
    <row r="395" spans="1:16" x14ac:dyDescent="0.35">
      <c r="A395" t="s">
        <v>4244</v>
      </c>
      <c r="B395" t="s">
        <v>4309</v>
      </c>
      <c r="D395" t="s">
        <v>4310</v>
      </c>
      <c r="E395">
        <v>2</v>
      </c>
      <c r="F395" s="62"/>
      <c r="G395" s="62"/>
      <c r="H395" s="62"/>
      <c r="P395" t="s">
        <v>4690</v>
      </c>
    </row>
    <row r="396" spans="1:16" x14ac:dyDescent="0.35">
      <c r="A396" t="s">
        <v>4245</v>
      </c>
      <c r="B396" t="s">
        <v>4309</v>
      </c>
      <c r="D396" t="s">
        <v>4310</v>
      </c>
      <c r="E396">
        <v>2</v>
      </c>
      <c r="P396" t="s">
        <v>5014</v>
      </c>
    </row>
    <row r="397" spans="1:16" x14ac:dyDescent="0.35">
      <c r="A397" t="s">
        <v>4246</v>
      </c>
      <c r="B397" t="s">
        <v>4309</v>
      </c>
      <c r="D397" t="s">
        <v>4310</v>
      </c>
      <c r="E397">
        <v>2</v>
      </c>
      <c r="F397" s="62"/>
      <c r="G397" s="62"/>
      <c r="H397" s="62"/>
      <c r="P397" t="s">
        <v>5015</v>
      </c>
    </row>
    <row r="398" spans="1:16" x14ac:dyDescent="0.35">
      <c r="A398" t="s">
        <v>4247</v>
      </c>
      <c r="B398" t="s">
        <v>4309</v>
      </c>
      <c r="D398" t="s">
        <v>4310</v>
      </c>
      <c r="E398">
        <v>2</v>
      </c>
      <c r="F398" s="62"/>
      <c r="G398" s="62"/>
      <c r="H398" s="62"/>
      <c r="P398" t="s">
        <v>5016</v>
      </c>
    </row>
    <row r="399" spans="1:16" x14ac:dyDescent="0.35">
      <c r="A399" t="s">
        <v>4248</v>
      </c>
      <c r="B399" t="s">
        <v>4309</v>
      </c>
      <c r="D399" t="s">
        <v>4310</v>
      </c>
      <c r="E399">
        <v>2</v>
      </c>
      <c r="F399" s="62"/>
      <c r="G399" s="62"/>
      <c r="H399" s="62"/>
      <c r="P399" t="s">
        <v>5017</v>
      </c>
    </row>
    <row r="400" spans="1:16" x14ac:dyDescent="0.35">
      <c r="A400" t="s">
        <v>4249</v>
      </c>
      <c r="B400" t="s">
        <v>4309</v>
      </c>
      <c r="D400" t="s">
        <v>4310</v>
      </c>
      <c r="E400">
        <v>2</v>
      </c>
      <c r="P400" t="s">
        <v>5018</v>
      </c>
    </row>
    <row r="401" spans="1:16" x14ac:dyDescent="0.35">
      <c r="A401" t="s">
        <v>4250</v>
      </c>
      <c r="B401" t="s">
        <v>4309</v>
      </c>
      <c r="D401" t="s">
        <v>4310</v>
      </c>
      <c r="E401">
        <v>2</v>
      </c>
      <c r="G401" s="62"/>
      <c r="P401" t="s">
        <v>5019</v>
      </c>
    </row>
    <row r="402" spans="1:16" x14ac:dyDescent="0.35">
      <c r="A402" t="s">
        <v>4251</v>
      </c>
      <c r="B402" t="s">
        <v>4309</v>
      </c>
      <c r="D402" t="s">
        <v>4310</v>
      </c>
      <c r="E402">
        <v>2</v>
      </c>
      <c r="P402" t="s">
        <v>5020</v>
      </c>
    </row>
    <row r="403" spans="1:16" x14ac:dyDescent="0.35">
      <c r="A403" t="s">
        <v>4252</v>
      </c>
      <c r="B403" t="s">
        <v>4309</v>
      </c>
      <c r="D403" t="s">
        <v>4310</v>
      </c>
      <c r="E403">
        <v>2</v>
      </c>
      <c r="P403" t="s">
        <v>5021</v>
      </c>
    </row>
    <row r="404" spans="1:16" x14ac:dyDescent="0.35">
      <c r="A404" t="s">
        <v>4253</v>
      </c>
      <c r="B404" t="s">
        <v>4309</v>
      </c>
      <c r="D404" t="s">
        <v>4310</v>
      </c>
      <c r="E404">
        <v>2</v>
      </c>
      <c r="P404" t="s">
        <v>5022</v>
      </c>
    </row>
    <row r="405" spans="1:16" x14ac:dyDescent="0.35">
      <c r="A405" t="s">
        <v>4254</v>
      </c>
      <c r="B405" t="s">
        <v>4309</v>
      </c>
      <c r="D405" t="s">
        <v>4310</v>
      </c>
      <c r="E405">
        <v>2</v>
      </c>
      <c r="P405" t="s">
        <v>5023</v>
      </c>
    </row>
    <row r="406" spans="1:16" x14ac:dyDescent="0.35">
      <c r="A406" t="s">
        <v>4255</v>
      </c>
      <c r="B406" t="s">
        <v>4309</v>
      </c>
      <c r="D406" t="s">
        <v>4310</v>
      </c>
      <c r="E406">
        <v>2</v>
      </c>
      <c r="P406" t="s">
        <v>5024</v>
      </c>
    </row>
    <row r="407" spans="1:16" x14ac:dyDescent="0.35">
      <c r="A407" t="s">
        <v>4256</v>
      </c>
      <c r="B407" t="s">
        <v>4309</v>
      </c>
      <c r="D407" t="s">
        <v>4310</v>
      </c>
      <c r="E407">
        <v>2</v>
      </c>
      <c r="P407" t="s">
        <v>5025</v>
      </c>
    </row>
    <row r="408" spans="1:16" x14ac:dyDescent="0.35">
      <c r="A408" t="s">
        <v>4257</v>
      </c>
      <c r="B408" t="s">
        <v>4309</v>
      </c>
      <c r="D408" t="s">
        <v>4310</v>
      </c>
      <c r="E408">
        <v>2</v>
      </c>
      <c r="P408" t="s">
        <v>5026</v>
      </c>
    </row>
    <row r="409" spans="1:16" x14ac:dyDescent="0.35">
      <c r="A409" t="s">
        <v>4258</v>
      </c>
      <c r="B409" t="s">
        <v>4309</v>
      </c>
      <c r="D409" t="s">
        <v>4310</v>
      </c>
      <c r="E409">
        <v>2</v>
      </c>
      <c r="P409" t="s">
        <v>5027</v>
      </c>
    </row>
    <row r="410" spans="1:16" x14ac:dyDescent="0.35">
      <c r="A410" t="s">
        <v>4259</v>
      </c>
      <c r="B410" t="s">
        <v>4309</v>
      </c>
      <c r="D410" t="s">
        <v>4310</v>
      </c>
      <c r="E410">
        <v>2</v>
      </c>
      <c r="P410" t="s">
        <v>5028</v>
      </c>
    </row>
    <row r="411" spans="1:16" x14ac:dyDescent="0.35">
      <c r="A411" t="s">
        <v>4260</v>
      </c>
      <c r="B411" t="s">
        <v>4309</v>
      </c>
      <c r="D411" t="s">
        <v>4310</v>
      </c>
      <c r="E411">
        <v>2</v>
      </c>
      <c r="P411" t="s">
        <v>5029</v>
      </c>
    </row>
    <row r="412" spans="1:16" x14ac:dyDescent="0.35">
      <c r="A412" t="s">
        <v>4262</v>
      </c>
      <c r="B412" t="s">
        <v>4309</v>
      </c>
      <c r="D412" t="s">
        <v>4310</v>
      </c>
      <c r="E412">
        <v>2</v>
      </c>
      <c r="P412" t="s">
        <v>5030</v>
      </c>
    </row>
    <row r="413" spans="1:16" x14ac:dyDescent="0.35">
      <c r="A413" t="s">
        <v>4263</v>
      </c>
      <c r="B413" t="s">
        <v>4309</v>
      </c>
      <c r="D413" t="s">
        <v>4310</v>
      </c>
      <c r="E413">
        <v>2</v>
      </c>
      <c r="P413" t="s">
        <v>5031</v>
      </c>
    </row>
    <row r="414" spans="1:16" x14ac:dyDescent="0.35">
      <c r="A414" t="s">
        <v>4264</v>
      </c>
      <c r="B414" t="s">
        <v>4309</v>
      </c>
      <c r="D414" t="s">
        <v>4310</v>
      </c>
      <c r="E414">
        <v>2</v>
      </c>
      <c r="P414" t="s">
        <v>5032</v>
      </c>
    </row>
    <row r="415" spans="1:16" x14ac:dyDescent="0.35">
      <c r="A415" t="s">
        <v>4265</v>
      </c>
      <c r="B415" t="s">
        <v>4309</v>
      </c>
      <c r="D415" t="s">
        <v>4310</v>
      </c>
      <c r="E415">
        <v>2</v>
      </c>
      <c r="P415" t="s">
        <v>5033</v>
      </c>
    </row>
    <row r="416" spans="1:16" x14ac:dyDescent="0.35">
      <c r="A416" t="s">
        <v>4266</v>
      </c>
      <c r="B416" t="s">
        <v>4309</v>
      </c>
      <c r="D416" t="s">
        <v>4310</v>
      </c>
      <c r="E416">
        <v>2</v>
      </c>
      <c r="P416" t="s">
        <v>5034</v>
      </c>
    </row>
    <row r="417" spans="1:16" x14ac:dyDescent="0.35">
      <c r="A417" t="s">
        <v>4267</v>
      </c>
      <c r="B417" t="s">
        <v>4309</v>
      </c>
      <c r="D417" t="s">
        <v>4310</v>
      </c>
      <c r="E417">
        <v>2</v>
      </c>
      <c r="P417" t="s">
        <v>5035</v>
      </c>
    </row>
    <row r="418" spans="1:16" x14ac:dyDescent="0.35">
      <c r="A418" t="s">
        <v>4268</v>
      </c>
      <c r="B418" t="s">
        <v>4309</v>
      </c>
      <c r="D418" t="s">
        <v>4310</v>
      </c>
      <c r="E418">
        <v>2</v>
      </c>
      <c r="P418" t="s">
        <v>5036</v>
      </c>
    </row>
    <row r="419" spans="1:16" x14ac:dyDescent="0.35">
      <c r="A419" t="s">
        <v>4269</v>
      </c>
      <c r="B419" t="s">
        <v>4309</v>
      </c>
      <c r="D419" t="s">
        <v>4310</v>
      </c>
      <c r="E419">
        <v>2</v>
      </c>
      <c r="P419" t="s">
        <v>5037</v>
      </c>
    </row>
    <row r="420" spans="1:16" x14ac:dyDescent="0.35">
      <c r="P420" t="s">
        <v>5038</v>
      </c>
    </row>
    <row r="421" spans="1:16" x14ac:dyDescent="0.35">
      <c r="P421" t="s">
        <v>5039</v>
      </c>
    </row>
    <row r="422" spans="1:16" x14ac:dyDescent="0.35">
      <c r="P422" t="s">
        <v>5040</v>
      </c>
    </row>
    <row r="423" spans="1:16" x14ac:dyDescent="0.35">
      <c r="P423" t="s">
        <v>5041</v>
      </c>
    </row>
    <row r="424" spans="1:16" x14ac:dyDescent="0.35">
      <c r="P424" t="s">
        <v>5042</v>
      </c>
    </row>
    <row r="425" spans="1:16" x14ac:dyDescent="0.35">
      <c r="F425" s="62"/>
      <c r="G425" s="62"/>
      <c r="H425" s="62"/>
      <c r="P425" t="s">
        <v>5043</v>
      </c>
    </row>
    <row r="426" spans="1:16" x14ac:dyDescent="0.35">
      <c r="F426" s="62"/>
      <c r="G426" s="62"/>
      <c r="H426" s="62"/>
      <c r="P426" t="s">
        <v>5044</v>
      </c>
    </row>
    <row r="427" spans="1:16" x14ac:dyDescent="0.35">
      <c r="F427" s="62"/>
      <c r="G427" s="62"/>
      <c r="H427" s="62"/>
      <c r="P427" t="s">
        <v>5045</v>
      </c>
    </row>
    <row r="428" spans="1:16" x14ac:dyDescent="0.35">
      <c r="F428" s="62"/>
      <c r="G428" s="62"/>
      <c r="H428" s="62"/>
      <c r="P428" t="s">
        <v>5046</v>
      </c>
    </row>
    <row r="429" spans="1:16" x14ac:dyDescent="0.35">
      <c r="P429" t="s">
        <v>5047</v>
      </c>
    </row>
    <row r="430" spans="1:16" x14ac:dyDescent="0.35">
      <c r="P430" t="s">
        <v>5048</v>
      </c>
    </row>
    <row r="431" spans="1:16" x14ac:dyDescent="0.35">
      <c r="P431" t="s">
        <v>5049</v>
      </c>
    </row>
    <row r="432" spans="1:16" x14ac:dyDescent="0.35">
      <c r="P432" t="s">
        <v>5050</v>
      </c>
    </row>
    <row r="433" spans="16:16" x14ac:dyDescent="0.35">
      <c r="P433" t="s">
        <v>5051</v>
      </c>
    </row>
    <row r="434" spans="16:16" x14ac:dyDescent="0.35">
      <c r="P434" t="s">
        <v>5052</v>
      </c>
    </row>
    <row r="435" spans="16:16" x14ac:dyDescent="0.35">
      <c r="P435" t="s">
        <v>5053</v>
      </c>
    </row>
    <row r="436" spans="16:16" x14ac:dyDescent="0.35">
      <c r="P436" t="s">
        <v>5054</v>
      </c>
    </row>
    <row r="437" spans="16:16" x14ac:dyDescent="0.35">
      <c r="P437" t="s">
        <v>5055</v>
      </c>
    </row>
    <row r="438" spans="16:16" x14ac:dyDescent="0.35">
      <c r="P438" t="s">
        <v>5056</v>
      </c>
    </row>
    <row r="439" spans="16:16" x14ac:dyDescent="0.35">
      <c r="P439" t="s">
        <v>5057</v>
      </c>
    </row>
    <row r="440" spans="16:16" x14ac:dyDescent="0.35">
      <c r="P440" t="s">
        <v>5058</v>
      </c>
    </row>
    <row r="441" spans="16:16" x14ac:dyDescent="0.35">
      <c r="P441" t="s">
        <v>5059</v>
      </c>
    </row>
    <row r="442" spans="16:16" x14ac:dyDescent="0.35">
      <c r="P442" t="s">
        <v>5060</v>
      </c>
    </row>
    <row r="443" spans="16:16" x14ac:dyDescent="0.35">
      <c r="P443" t="s">
        <v>5061</v>
      </c>
    </row>
    <row r="444" spans="16:16" x14ac:dyDescent="0.35">
      <c r="P444" t="s">
        <v>5062</v>
      </c>
    </row>
    <row r="445" spans="16:16" x14ac:dyDescent="0.35">
      <c r="P445" t="s">
        <v>5063</v>
      </c>
    </row>
    <row r="446" spans="16:16" x14ac:dyDescent="0.35">
      <c r="P446" t="s">
        <v>5064</v>
      </c>
    </row>
    <row r="447" spans="16:16" x14ac:dyDescent="0.35">
      <c r="P447" t="s">
        <v>5065</v>
      </c>
    </row>
    <row r="448" spans="16:16" x14ac:dyDescent="0.35">
      <c r="P448" t="s">
        <v>5066</v>
      </c>
    </row>
    <row r="449" spans="6:16" x14ac:dyDescent="0.35">
      <c r="P449" t="s">
        <v>5067</v>
      </c>
    </row>
    <row r="450" spans="6:16" x14ac:dyDescent="0.35">
      <c r="P450" t="s">
        <v>5068</v>
      </c>
    </row>
    <row r="451" spans="6:16" x14ac:dyDescent="0.35">
      <c r="P451" t="s">
        <v>5069</v>
      </c>
    </row>
    <row r="452" spans="6:16" x14ac:dyDescent="0.35">
      <c r="P452" t="s">
        <v>5070</v>
      </c>
    </row>
    <row r="453" spans="6:16" x14ac:dyDescent="0.35">
      <c r="F453" s="62"/>
      <c r="G453" s="62"/>
      <c r="H453" s="62"/>
      <c r="P453" t="s">
        <v>5071</v>
      </c>
    </row>
    <row r="454" spans="6:16" x14ac:dyDescent="0.35">
      <c r="F454" s="62"/>
      <c r="G454" s="62"/>
      <c r="H454" s="62"/>
      <c r="P454" t="s">
        <v>5072</v>
      </c>
    </row>
    <row r="455" spans="6:16" x14ac:dyDescent="0.35">
      <c r="F455" s="62"/>
      <c r="G455" s="62"/>
      <c r="H455" s="62"/>
      <c r="P455" t="s">
        <v>5073</v>
      </c>
    </row>
    <row r="456" spans="6:16" x14ac:dyDescent="0.35">
      <c r="P456" t="s">
        <v>5074</v>
      </c>
    </row>
    <row r="457" spans="6:16" x14ac:dyDescent="0.35">
      <c r="P457" t="s">
        <v>5075</v>
      </c>
    </row>
    <row r="458" spans="6:16" x14ac:dyDescent="0.35">
      <c r="P458" t="s">
        <v>5076</v>
      </c>
    </row>
    <row r="459" spans="6:16" x14ac:dyDescent="0.35">
      <c r="P459" t="s">
        <v>5077</v>
      </c>
    </row>
    <row r="460" spans="6:16" x14ac:dyDescent="0.35">
      <c r="P460" t="s">
        <v>5078</v>
      </c>
    </row>
    <row r="461" spans="6:16" x14ac:dyDescent="0.35">
      <c r="P461" t="s">
        <v>5079</v>
      </c>
    </row>
    <row r="462" spans="6:16" x14ac:dyDescent="0.35">
      <c r="P462" t="s">
        <v>5080</v>
      </c>
    </row>
    <row r="463" spans="6:16" x14ac:dyDescent="0.35">
      <c r="P463" t="s">
        <v>5081</v>
      </c>
    </row>
    <row r="464" spans="6:16" x14ac:dyDescent="0.35">
      <c r="P464" t="s">
        <v>5257</v>
      </c>
    </row>
    <row r="465" spans="16:16" x14ac:dyDescent="0.35">
      <c r="P465" t="s">
        <v>5258</v>
      </c>
    </row>
    <row r="466" spans="16:16" x14ac:dyDescent="0.35">
      <c r="P466" t="s">
        <v>5259</v>
      </c>
    </row>
    <row r="467" spans="16:16" x14ac:dyDescent="0.35">
      <c r="P467" t="s">
        <v>5260</v>
      </c>
    </row>
    <row r="468" spans="16:16" x14ac:dyDescent="0.35">
      <c r="P468" t="s">
        <v>5261</v>
      </c>
    </row>
    <row r="469" spans="16:16" x14ac:dyDescent="0.35">
      <c r="P469" t="s">
        <v>5262</v>
      </c>
    </row>
    <row r="470" spans="16:16" x14ac:dyDescent="0.35">
      <c r="P470" t="s">
        <v>5263</v>
      </c>
    </row>
    <row r="471" spans="16:16" x14ac:dyDescent="0.35">
      <c r="P471" t="s">
        <v>5264</v>
      </c>
    </row>
    <row r="472" spans="16:16" x14ac:dyDescent="0.35">
      <c r="P472" t="s">
        <v>5265</v>
      </c>
    </row>
    <row r="473" spans="16:16" x14ac:dyDescent="0.35">
      <c r="P473" t="s">
        <v>5266</v>
      </c>
    </row>
    <row r="474" spans="16:16" x14ac:dyDescent="0.35">
      <c r="P474" t="s">
        <v>5267</v>
      </c>
    </row>
    <row r="475" spans="16:16" x14ac:dyDescent="0.35">
      <c r="P475" t="s">
        <v>4772</v>
      </c>
    </row>
    <row r="476" spans="16:16" x14ac:dyDescent="0.35">
      <c r="P476" t="s">
        <v>4773</v>
      </c>
    </row>
    <row r="477" spans="16:16" x14ac:dyDescent="0.35">
      <c r="P477" t="s">
        <v>4774</v>
      </c>
    </row>
    <row r="478" spans="16:16" x14ac:dyDescent="0.35">
      <c r="P478" t="s">
        <v>4775</v>
      </c>
    </row>
    <row r="479" spans="16:16" x14ac:dyDescent="0.35">
      <c r="P479" t="s">
        <v>4776</v>
      </c>
    </row>
    <row r="480" spans="16:16" x14ac:dyDescent="0.35">
      <c r="P480" t="s">
        <v>4638</v>
      </c>
    </row>
    <row r="481" spans="16:16" x14ac:dyDescent="0.35">
      <c r="P481" t="s">
        <v>4617</v>
      </c>
    </row>
    <row r="482" spans="16:16" x14ac:dyDescent="0.35">
      <c r="P482" t="s">
        <v>4618</v>
      </c>
    </row>
    <row r="483" spans="16:16" x14ac:dyDescent="0.35">
      <c r="P483" t="s">
        <v>4619</v>
      </c>
    </row>
    <row r="484" spans="16:16" x14ac:dyDescent="0.35">
      <c r="P484" t="s">
        <v>4620</v>
      </c>
    </row>
    <row r="485" spans="16:16" x14ac:dyDescent="0.35">
      <c r="P485" t="s">
        <v>4621</v>
      </c>
    </row>
    <row r="486" spans="16:16" x14ac:dyDescent="0.35">
      <c r="P486" t="s">
        <v>4639</v>
      </c>
    </row>
    <row r="487" spans="16:16" x14ac:dyDescent="0.35">
      <c r="P487" t="s">
        <v>4640</v>
      </c>
    </row>
    <row r="488" spans="16:16" x14ac:dyDescent="0.35">
      <c r="P488" t="s">
        <v>4641</v>
      </c>
    </row>
    <row r="489" spans="16:16" x14ac:dyDescent="0.35">
      <c r="P489" t="s">
        <v>4642</v>
      </c>
    </row>
    <row r="490" spans="16:16" x14ac:dyDescent="0.35">
      <c r="P490" t="s">
        <v>4643</v>
      </c>
    </row>
    <row r="491" spans="16:16" x14ac:dyDescent="0.35">
      <c r="P491" t="s">
        <v>4644</v>
      </c>
    </row>
    <row r="492" spans="16:16" x14ac:dyDescent="0.35">
      <c r="P492" t="s">
        <v>4645</v>
      </c>
    </row>
    <row r="493" spans="16:16" x14ac:dyDescent="0.35">
      <c r="P493" t="s">
        <v>4646</v>
      </c>
    </row>
    <row r="494" spans="16:16" x14ac:dyDescent="0.35">
      <c r="P494" t="s">
        <v>4647</v>
      </c>
    </row>
    <row r="495" spans="16:16" x14ac:dyDescent="0.35">
      <c r="P495" t="s">
        <v>5268</v>
      </c>
    </row>
    <row r="496" spans="16:16" x14ac:dyDescent="0.35">
      <c r="P496" t="s">
        <v>5269</v>
      </c>
    </row>
    <row r="497" spans="16:16" x14ac:dyDescent="0.35">
      <c r="P497" t="s">
        <v>5270</v>
      </c>
    </row>
    <row r="498" spans="16:16" x14ac:dyDescent="0.35">
      <c r="P498" t="s">
        <v>5271</v>
      </c>
    </row>
    <row r="499" spans="16:16" x14ac:dyDescent="0.35">
      <c r="P499" t="s">
        <v>5272</v>
      </c>
    </row>
    <row r="500" spans="16:16" x14ac:dyDescent="0.35">
      <c r="P500" t="s">
        <v>5273</v>
      </c>
    </row>
    <row r="501" spans="16:16" x14ac:dyDescent="0.35">
      <c r="P501" t="s">
        <v>4654</v>
      </c>
    </row>
    <row r="502" spans="16:16" x14ac:dyDescent="0.35">
      <c r="P502" t="s">
        <v>4655</v>
      </c>
    </row>
    <row r="503" spans="16:16" x14ac:dyDescent="0.35">
      <c r="P503" t="s">
        <v>4449</v>
      </c>
    </row>
    <row r="504" spans="16:16" x14ac:dyDescent="0.35">
      <c r="P504" t="s">
        <v>4447</v>
      </c>
    </row>
    <row r="505" spans="16:16" x14ac:dyDescent="0.35">
      <c r="P505" t="s">
        <v>4448</v>
      </c>
    </row>
    <row r="506" spans="16:16" x14ac:dyDescent="0.35">
      <c r="P506" t="s">
        <v>5082</v>
      </c>
    </row>
    <row r="507" spans="16:16" x14ac:dyDescent="0.35">
      <c r="P507" t="s">
        <v>5083</v>
      </c>
    </row>
    <row r="508" spans="16:16" x14ac:dyDescent="0.35">
      <c r="P508" t="s">
        <v>5084</v>
      </c>
    </row>
    <row r="509" spans="16:16" x14ac:dyDescent="0.35">
      <c r="P509" t="s">
        <v>5085</v>
      </c>
    </row>
    <row r="510" spans="16:16" x14ac:dyDescent="0.35">
      <c r="P510" t="s">
        <v>5086</v>
      </c>
    </row>
    <row r="511" spans="16:16" x14ac:dyDescent="0.35">
      <c r="P511" t="s">
        <v>5087</v>
      </c>
    </row>
    <row r="512" spans="16:16" x14ac:dyDescent="0.35">
      <c r="P512" t="s">
        <v>5088</v>
      </c>
    </row>
    <row r="513" spans="16:16" x14ac:dyDescent="0.35">
      <c r="P513" t="s">
        <v>5089</v>
      </c>
    </row>
    <row r="514" spans="16:16" x14ac:dyDescent="0.35">
      <c r="P514" t="s">
        <v>5090</v>
      </c>
    </row>
    <row r="515" spans="16:16" x14ac:dyDescent="0.35">
      <c r="P515" t="s">
        <v>5091</v>
      </c>
    </row>
    <row r="516" spans="16:16" x14ac:dyDescent="0.35">
      <c r="P516" t="s">
        <v>5099</v>
      </c>
    </row>
    <row r="517" spans="16:16" x14ac:dyDescent="0.35">
      <c r="P517" t="s">
        <v>5100</v>
      </c>
    </row>
    <row r="518" spans="16:16" x14ac:dyDescent="0.35">
      <c r="P518" t="s">
        <v>5121</v>
      </c>
    </row>
    <row r="519" spans="16:16" x14ac:dyDescent="0.35">
      <c r="P519" t="s">
        <v>5137</v>
      </c>
    </row>
    <row r="520" spans="16:16" x14ac:dyDescent="0.35">
      <c r="P520" t="s">
        <v>5138</v>
      </c>
    </row>
    <row r="521" spans="16:16" x14ac:dyDescent="0.35">
      <c r="P521" t="s">
        <v>5139</v>
      </c>
    </row>
    <row r="522" spans="16:16" x14ac:dyDescent="0.35">
      <c r="P522" t="s">
        <v>5140</v>
      </c>
    </row>
    <row r="523" spans="16:16" x14ac:dyDescent="0.35">
      <c r="P523" t="s">
        <v>5141</v>
      </c>
    </row>
    <row r="524" spans="16:16" x14ac:dyDescent="0.35">
      <c r="P524" t="s">
        <v>5142</v>
      </c>
    </row>
    <row r="525" spans="16:16" x14ac:dyDescent="0.35">
      <c r="P525" t="s">
        <v>5143</v>
      </c>
    </row>
    <row r="526" spans="16:16" x14ac:dyDescent="0.35">
      <c r="P526" t="s">
        <v>5144</v>
      </c>
    </row>
    <row r="527" spans="16:16" x14ac:dyDescent="0.35">
      <c r="P527" t="s">
        <v>5145</v>
      </c>
    </row>
    <row r="528" spans="16:16" x14ac:dyDescent="0.35">
      <c r="P528" t="s">
        <v>5146</v>
      </c>
    </row>
    <row r="529" spans="16:16" x14ac:dyDescent="0.35">
      <c r="P529" t="s">
        <v>5147</v>
      </c>
    </row>
    <row r="530" spans="16:16" x14ac:dyDescent="0.35">
      <c r="P530" t="s">
        <v>5148</v>
      </c>
    </row>
    <row r="531" spans="16:16" x14ac:dyDescent="0.35">
      <c r="P531" t="s">
        <v>5149</v>
      </c>
    </row>
    <row r="532" spans="16:16" x14ac:dyDescent="0.35">
      <c r="P532" t="s">
        <v>5150</v>
      </c>
    </row>
    <row r="533" spans="16:16" x14ac:dyDescent="0.35">
      <c r="P533" t="s">
        <v>5151</v>
      </c>
    </row>
    <row r="534" spans="16:16" x14ac:dyDescent="0.35">
      <c r="P534" t="s">
        <v>5152</v>
      </c>
    </row>
    <row r="535" spans="16:16" x14ac:dyDescent="0.35">
      <c r="P535" t="s">
        <v>5153</v>
      </c>
    </row>
    <row r="536" spans="16:16" x14ac:dyDescent="0.35">
      <c r="P536" t="s">
        <v>5154</v>
      </c>
    </row>
    <row r="537" spans="16:16" x14ac:dyDescent="0.35">
      <c r="P537" t="s">
        <v>5155</v>
      </c>
    </row>
    <row r="538" spans="16:16" x14ac:dyDescent="0.35">
      <c r="P538" t="s">
        <v>5156</v>
      </c>
    </row>
    <row r="539" spans="16:16" x14ac:dyDescent="0.35">
      <c r="P539" t="s">
        <v>5157</v>
      </c>
    </row>
    <row r="540" spans="16:16" x14ac:dyDescent="0.35">
      <c r="P540" t="s">
        <v>5158</v>
      </c>
    </row>
    <row r="541" spans="16:16" x14ac:dyDescent="0.35">
      <c r="P541" t="s">
        <v>5159</v>
      </c>
    </row>
    <row r="542" spans="16:16" x14ac:dyDescent="0.35">
      <c r="P542" t="s">
        <v>5160</v>
      </c>
    </row>
    <row r="543" spans="16:16" x14ac:dyDescent="0.35">
      <c r="P543" t="s">
        <v>5161</v>
      </c>
    </row>
    <row r="544" spans="16:16" x14ac:dyDescent="0.35">
      <c r="P544" t="s">
        <v>5162</v>
      </c>
    </row>
    <row r="545" spans="16:16" x14ac:dyDescent="0.35">
      <c r="P545" t="s">
        <v>5163</v>
      </c>
    </row>
    <row r="546" spans="16:16" x14ac:dyDescent="0.35">
      <c r="P546" t="s">
        <v>5164</v>
      </c>
    </row>
    <row r="547" spans="16:16" x14ac:dyDescent="0.35">
      <c r="P547" t="s">
        <v>5165</v>
      </c>
    </row>
    <row r="548" spans="16:16" x14ac:dyDescent="0.35">
      <c r="P548" t="s">
        <v>5166</v>
      </c>
    </row>
    <row r="549" spans="16:16" x14ac:dyDescent="0.35">
      <c r="P549" t="s">
        <v>5167</v>
      </c>
    </row>
    <row r="550" spans="16:16" x14ac:dyDescent="0.35">
      <c r="P550" t="s">
        <v>5168</v>
      </c>
    </row>
    <row r="551" spans="16:16" x14ac:dyDescent="0.35">
      <c r="P551" t="s">
        <v>5169</v>
      </c>
    </row>
    <row r="552" spans="16:16" x14ac:dyDescent="0.35">
      <c r="P552" t="s">
        <v>5170</v>
      </c>
    </row>
    <row r="553" spans="16:16" x14ac:dyDescent="0.35">
      <c r="P553" t="s">
        <v>5171</v>
      </c>
    </row>
    <row r="554" spans="16:16" x14ac:dyDescent="0.35">
      <c r="P554" t="s">
        <v>5172</v>
      </c>
    </row>
    <row r="555" spans="16:16" x14ac:dyDescent="0.35">
      <c r="P555" t="s">
        <v>5173</v>
      </c>
    </row>
    <row r="556" spans="16:16" x14ac:dyDescent="0.35">
      <c r="P556" t="s">
        <v>5101</v>
      </c>
    </row>
    <row r="557" spans="16:16" x14ac:dyDescent="0.35">
      <c r="P557" t="s">
        <v>5102</v>
      </c>
    </row>
    <row r="558" spans="16:16" x14ac:dyDescent="0.35">
      <c r="P558" t="s">
        <v>5103</v>
      </c>
    </row>
    <row r="559" spans="16:16" x14ac:dyDescent="0.35">
      <c r="P559" t="s">
        <v>5104</v>
      </c>
    </row>
    <row r="560" spans="16:16" x14ac:dyDescent="0.35">
      <c r="P560" t="s">
        <v>5105</v>
      </c>
    </row>
    <row r="561" spans="16:16" x14ac:dyDescent="0.35">
      <c r="P561" t="s">
        <v>5106</v>
      </c>
    </row>
    <row r="562" spans="16:16" x14ac:dyDescent="0.35">
      <c r="P562" t="s">
        <v>5107</v>
      </c>
    </row>
    <row r="563" spans="16:16" x14ac:dyDescent="0.35">
      <c r="P563" t="s">
        <v>5108</v>
      </c>
    </row>
    <row r="564" spans="16:16" x14ac:dyDescent="0.35">
      <c r="P564" t="s">
        <v>5109</v>
      </c>
    </row>
    <row r="565" spans="16:16" x14ac:dyDescent="0.35">
      <c r="P565" t="s">
        <v>5110</v>
      </c>
    </row>
    <row r="566" spans="16:16" x14ac:dyDescent="0.35">
      <c r="P566" t="s">
        <v>5111</v>
      </c>
    </row>
    <row r="567" spans="16:16" x14ac:dyDescent="0.35">
      <c r="P567" t="s">
        <v>5112</v>
      </c>
    </row>
    <row r="568" spans="16:16" x14ac:dyDescent="0.35">
      <c r="P568" t="s">
        <v>5113</v>
      </c>
    </row>
    <row r="569" spans="16:16" x14ac:dyDescent="0.35">
      <c r="P569" t="s">
        <v>5114</v>
      </c>
    </row>
    <row r="570" spans="16:16" x14ac:dyDescent="0.35">
      <c r="P570" t="s">
        <v>5115</v>
      </c>
    </row>
    <row r="571" spans="16:16" x14ac:dyDescent="0.35">
      <c r="P571" t="s">
        <v>5116</v>
      </c>
    </row>
    <row r="572" spans="16:16" x14ac:dyDescent="0.35">
      <c r="P572" t="s">
        <v>5092</v>
      </c>
    </row>
    <row r="573" spans="16:16" x14ac:dyDescent="0.35">
      <c r="P573" t="s">
        <v>5093</v>
      </c>
    </row>
    <row r="574" spans="16:16" x14ac:dyDescent="0.35">
      <c r="P574" t="s">
        <v>5094</v>
      </c>
    </row>
    <row r="575" spans="16:16" x14ac:dyDescent="0.35">
      <c r="P575" t="s">
        <v>5095</v>
      </c>
    </row>
    <row r="576" spans="16:16" x14ac:dyDescent="0.35">
      <c r="P576" t="s">
        <v>5096</v>
      </c>
    </row>
    <row r="577" spans="16:16" x14ac:dyDescent="0.35">
      <c r="P577" t="s">
        <v>5097</v>
      </c>
    </row>
    <row r="578" spans="16:16" x14ac:dyDescent="0.35">
      <c r="P578" t="s">
        <v>5098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111"/>
  <sheetViews>
    <sheetView topLeftCell="I1" workbookViewId="0">
      <selection activeCell="L65" sqref="L65"/>
    </sheetView>
  </sheetViews>
  <sheetFormatPr defaultRowHeight="14.5" x14ac:dyDescent="0.35"/>
  <cols>
    <col min="1" max="1" width="24.1796875" bestFit="1" customWidth="1"/>
    <col min="2" max="3" width="17.81640625" customWidth="1"/>
    <col min="4" max="4" width="13.1796875" style="5" customWidth="1"/>
    <col min="5" max="5" width="13.1796875" customWidth="1"/>
    <col min="6" max="6" width="14.81640625" bestFit="1" customWidth="1"/>
    <col min="7" max="7" width="13.453125" bestFit="1" customWidth="1"/>
    <col min="8" max="8" width="23.1796875" customWidth="1"/>
    <col min="9" max="9" width="24.54296875" bestFit="1" customWidth="1"/>
    <col min="10" max="10" width="18.81640625" customWidth="1"/>
    <col min="11" max="11" width="21.81640625" customWidth="1"/>
    <col min="12" max="12" width="24.81640625" customWidth="1"/>
    <col min="13" max="13" width="20.26953125" style="10" customWidth="1"/>
    <col min="14" max="14" width="15" style="5" bestFit="1" customWidth="1"/>
    <col min="15" max="15" width="15" customWidth="1"/>
  </cols>
  <sheetData>
    <row r="1" spans="1:13" ht="28.5" x14ac:dyDescent="0.65">
      <c r="A1" s="13"/>
      <c r="B1" s="32"/>
    </row>
    <row r="2" spans="1:13" x14ac:dyDescent="0.35">
      <c r="A2" s="18" t="s">
        <v>32</v>
      </c>
      <c r="B2" s="18"/>
      <c r="C2" s="18"/>
      <c r="D2" s="19" t="s">
        <v>218</v>
      </c>
      <c r="E2" s="20"/>
      <c r="F2" s="20"/>
      <c r="G2" s="20"/>
      <c r="H2" s="20"/>
      <c r="I2" s="20"/>
      <c r="J2" s="20"/>
      <c r="K2" s="20"/>
      <c r="L2" s="20"/>
      <c r="M2" s="21"/>
    </row>
    <row r="3" spans="1:13" x14ac:dyDescent="0.35">
      <c r="A3" t="s">
        <v>33</v>
      </c>
      <c r="D3" s="22">
        <v>7.2721937614965121E-2</v>
      </c>
      <c r="E3" s="3"/>
      <c r="F3" s="3"/>
      <c r="G3" s="3"/>
      <c r="K3" s="3" t="s">
        <v>191</v>
      </c>
      <c r="L3" t="s">
        <v>192</v>
      </c>
      <c r="M3" s="23"/>
    </row>
    <row r="4" spans="1:13" x14ac:dyDescent="0.35">
      <c r="A4" t="s">
        <v>45</v>
      </c>
      <c r="D4" s="22">
        <v>5.6687673145199728E-2</v>
      </c>
      <c r="E4" s="3"/>
      <c r="F4" s="3"/>
      <c r="G4" s="3"/>
      <c r="K4" t="s">
        <v>140</v>
      </c>
      <c r="L4" s="3" t="s">
        <v>149</v>
      </c>
      <c r="M4" s="23"/>
    </row>
    <row r="5" spans="1:13" x14ac:dyDescent="0.35">
      <c r="A5" t="s">
        <v>46</v>
      </c>
      <c r="D5" s="22">
        <v>3.7997473139157877E-2</v>
      </c>
      <c r="E5" s="3"/>
      <c r="F5" s="3"/>
      <c r="G5" s="3"/>
      <c r="L5" s="3"/>
      <c r="M5" s="23"/>
    </row>
    <row r="6" spans="1:13" x14ac:dyDescent="0.35">
      <c r="A6" t="s">
        <v>47</v>
      </c>
      <c r="D6" s="22">
        <v>4.6479809087444361E-2</v>
      </c>
      <c r="E6" s="3"/>
      <c r="G6" s="3"/>
      <c r="H6" s="3"/>
      <c r="I6" s="3"/>
      <c r="J6" s="3"/>
      <c r="K6" s="3"/>
      <c r="L6" s="3"/>
      <c r="M6" s="23"/>
    </row>
    <row r="7" spans="1:13" x14ac:dyDescent="0.35">
      <c r="A7" t="s">
        <v>48</v>
      </c>
      <c r="D7" s="22">
        <v>2.6688827322636836E-2</v>
      </c>
      <c r="E7" s="3"/>
      <c r="G7" s="3"/>
      <c r="H7" s="3"/>
      <c r="I7" s="3"/>
      <c r="J7" s="3"/>
      <c r="K7" s="3"/>
      <c r="L7" s="3"/>
      <c r="M7" s="23"/>
    </row>
    <row r="8" spans="1:13" x14ac:dyDescent="0.35">
      <c r="A8" t="s">
        <v>49</v>
      </c>
      <c r="D8" s="22">
        <v>5.3371732013024392E-2</v>
      </c>
      <c r="E8" s="3"/>
      <c r="G8" s="3"/>
      <c r="H8" s="3"/>
      <c r="I8" s="3"/>
      <c r="J8" s="3"/>
      <c r="K8" s="3"/>
      <c r="L8" s="3"/>
      <c r="M8" s="23"/>
    </row>
    <row r="9" spans="1:13" x14ac:dyDescent="0.35">
      <c r="A9" t="s">
        <v>50</v>
      </c>
      <c r="D9" s="22">
        <v>9.4091782068124435E-2</v>
      </c>
      <c r="E9" s="3"/>
      <c r="G9" s="3"/>
      <c r="H9" s="3"/>
      <c r="I9" s="3"/>
      <c r="J9" s="3"/>
      <c r="K9" s="3"/>
      <c r="L9" s="3"/>
      <c r="M9" s="23"/>
    </row>
    <row r="10" spans="1:13" x14ac:dyDescent="0.35">
      <c r="A10" t="s">
        <v>34</v>
      </c>
      <c r="D10" s="22">
        <v>8.4978543191574066E-2</v>
      </c>
      <c r="E10" s="3"/>
      <c r="G10" s="3"/>
      <c r="H10" s="3"/>
      <c r="I10" s="3"/>
      <c r="J10" s="3"/>
      <c r="K10" s="3"/>
      <c r="L10" s="3"/>
      <c r="M10" s="23"/>
    </row>
    <row r="11" spans="1:13" x14ac:dyDescent="0.35">
      <c r="A11" t="s">
        <v>43</v>
      </c>
      <c r="D11" s="22">
        <v>1.9327524845884094E-2</v>
      </c>
      <c r="E11" s="3"/>
      <c r="G11" s="3"/>
      <c r="H11" s="3"/>
      <c r="I11" s="3"/>
      <c r="J11" s="3"/>
      <c r="K11" s="3"/>
      <c r="L11" s="3"/>
      <c r="M11" s="23"/>
    </row>
    <row r="12" spans="1:13" x14ac:dyDescent="0.35">
      <c r="A12" t="s">
        <v>37</v>
      </c>
      <c r="D12" s="22">
        <v>4.5674702371057481E-2</v>
      </c>
      <c r="E12" s="3"/>
      <c r="G12" s="3"/>
      <c r="H12" s="3"/>
      <c r="I12" s="3"/>
      <c r="J12" s="3"/>
      <c r="K12" s="3"/>
      <c r="L12" s="3"/>
      <c r="M12" s="23"/>
    </row>
    <row r="13" spans="1:13" x14ac:dyDescent="0.35">
      <c r="A13" t="s">
        <v>36</v>
      </c>
      <c r="D13" s="22">
        <v>8.7619575837508151E-2</v>
      </c>
      <c r="E13" s="3"/>
      <c r="G13" s="3"/>
      <c r="H13" s="3"/>
      <c r="I13" s="3"/>
      <c r="J13" s="3"/>
      <c r="K13" s="3"/>
      <c r="L13" s="3"/>
      <c r="M13" s="23"/>
    </row>
    <row r="14" spans="1:13" x14ac:dyDescent="0.35">
      <c r="A14" t="s">
        <v>42</v>
      </c>
      <c r="D14" s="22">
        <v>4.3910512031192374E-2</v>
      </c>
      <c r="E14" s="3"/>
      <c r="G14" s="3"/>
      <c r="H14" s="3"/>
      <c r="I14" s="3"/>
      <c r="J14" s="3"/>
      <c r="K14" s="3"/>
      <c r="L14" s="3"/>
      <c r="M14" s="23"/>
    </row>
    <row r="15" spans="1:13" x14ac:dyDescent="0.35">
      <c r="A15" t="s">
        <v>51</v>
      </c>
      <c r="D15" s="22">
        <v>2.4513732414540766E-2</v>
      </c>
      <c r="E15" s="3"/>
      <c r="G15" s="3"/>
      <c r="H15" s="3"/>
      <c r="I15" s="3"/>
      <c r="J15" s="3"/>
      <c r="K15" s="3"/>
      <c r="L15" s="3"/>
      <c r="M15" s="23"/>
    </row>
    <row r="16" spans="1:13" x14ac:dyDescent="0.35">
      <c r="A16" t="s">
        <v>41</v>
      </c>
      <c r="D16" s="22">
        <v>4.5841046855589318E-2</v>
      </c>
      <c r="E16" s="3"/>
      <c r="G16" s="3"/>
      <c r="H16" s="3"/>
      <c r="I16" s="3"/>
      <c r="J16" s="3"/>
      <c r="K16" s="3"/>
      <c r="L16" s="3"/>
      <c r="M16" s="23"/>
    </row>
    <row r="17" spans="1:14" x14ac:dyDescent="0.35">
      <c r="A17" t="s">
        <v>38</v>
      </c>
      <c r="D17" s="22">
        <v>5.4797526615538716E-2</v>
      </c>
      <c r="E17" s="3"/>
      <c r="G17" s="3"/>
      <c r="H17" s="3"/>
      <c r="I17" s="3"/>
      <c r="J17" t="s">
        <v>1679</v>
      </c>
      <c r="K17" s="3">
        <f>SUM(J28:J35)/SUM(J28:J60)</f>
        <v>0.25328034710959774</v>
      </c>
      <c r="L17" s="3"/>
      <c r="M17" s="23"/>
    </row>
    <row r="18" spans="1:14" x14ac:dyDescent="0.35">
      <c r="A18" t="s">
        <v>39</v>
      </c>
      <c r="D18" s="22">
        <v>5.5679014038120575E-2</v>
      </c>
      <c r="E18" s="3"/>
      <c r="G18" s="3"/>
      <c r="H18" s="3"/>
      <c r="I18" s="3"/>
      <c r="J18" s="3"/>
      <c r="K18" s="3"/>
      <c r="L18" s="3"/>
      <c r="M18" s="23"/>
    </row>
    <row r="19" spans="1:14" x14ac:dyDescent="0.35">
      <c r="A19" t="s">
        <v>40</v>
      </c>
      <c r="D19" s="22">
        <v>4.8265994339948382E-2</v>
      </c>
      <c r="E19" s="3"/>
      <c r="G19" s="3"/>
      <c r="H19" s="3"/>
      <c r="I19" s="3"/>
      <c r="J19" s="3"/>
      <c r="K19" s="3"/>
      <c r="L19" s="3"/>
      <c r="M19" s="23"/>
    </row>
    <row r="20" spans="1:14" x14ac:dyDescent="0.35">
      <c r="A20" t="s">
        <v>52</v>
      </c>
      <c r="D20" s="22">
        <v>8.7367720985533012E-3</v>
      </c>
      <c r="E20" s="3"/>
      <c r="F20" s="3"/>
      <c r="G20" s="3"/>
      <c r="H20" s="3"/>
      <c r="I20" s="3"/>
      <c r="J20" s="3"/>
      <c r="K20" s="3"/>
      <c r="L20" s="3"/>
      <c r="M20" s="23"/>
    </row>
    <row r="21" spans="1:14" x14ac:dyDescent="0.35">
      <c r="A21" t="s">
        <v>44</v>
      </c>
      <c r="D21" s="22">
        <v>2.6895816571648631E-2</v>
      </c>
      <c r="E21" s="3"/>
      <c r="F21" s="3"/>
      <c r="G21" s="3"/>
      <c r="H21" s="3"/>
      <c r="I21" s="3"/>
      <c r="J21" s="3"/>
      <c r="K21" s="3"/>
      <c r="L21" s="3"/>
      <c r="M21" s="23"/>
    </row>
    <row r="22" spans="1:14" x14ac:dyDescent="0.35">
      <c r="A22" s="24" t="s">
        <v>35</v>
      </c>
      <c r="B22" s="24"/>
      <c r="C22" s="24"/>
      <c r="D22" s="25">
        <v>6.5720004398291412E-2</v>
      </c>
      <c r="E22" s="3"/>
      <c r="F22" s="3"/>
      <c r="G22" s="3"/>
      <c r="H22" s="3"/>
      <c r="I22" s="3"/>
      <c r="J22" s="3"/>
      <c r="K22" s="3"/>
      <c r="L22" s="3"/>
      <c r="M22" s="23"/>
    </row>
    <row r="24" spans="1:14" x14ac:dyDescent="0.35">
      <c r="A24" s="4"/>
      <c r="B24" s="4"/>
      <c r="C24" s="4"/>
      <c r="D24" s="13"/>
      <c r="E24" s="4"/>
      <c r="F24" s="4"/>
      <c r="G24" s="4"/>
      <c r="H24" s="4" t="s">
        <v>208</v>
      </c>
      <c r="I24" s="4"/>
      <c r="J24" s="4"/>
      <c r="K24" s="4"/>
      <c r="L24" s="4"/>
    </row>
    <row r="25" spans="1:14" x14ac:dyDescent="0.35">
      <c r="A25" s="1"/>
      <c r="B25" s="1"/>
      <c r="C25" s="29"/>
      <c r="D25" s="4" t="s">
        <v>202</v>
      </c>
      <c r="E25" s="4"/>
      <c r="F25" s="4" t="s">
        <v>213</v>
      </c>
      <c r="G25" s="4" t="s">
        <v>204</v>
      </c>
      <c r="H25" s="4" t="s">
        <v>209</v>
      </c>
      <c r="I25" s="4" t="s">
        <v>224</v>
      </c>
      <c r="J25" s="4" t="s">
        <v>225</v>
      </c>
      <c r="K25" s="4" t="s">
        <v>222</v>
      </c>
      <c r="L25" s="5"/>
      <c r="N25"/>
    </row>
    <row r="26" spans="1:14" ht="15" thickBot="1" x14ac:dyDescent="0.4">
      <c r="A26" s="30"/>
      <c r="B26" s="30" t="s">
        <v>205</v>
      </c>
      <c r="C26" s="31" t="s">
        <v>219</v>
      </c>
      <c r="D26" s="12" t="s">
        <v>203</v>
      </c>
      <c r="E26" s="12" t="s">
        <v>212</v>
      </c>
      <c r="F26" s="12" t="s">
        <v>205</v>
      </c>
      <c r="G26" s="12" t="s">
        <v>189</v>
      </c>
      <c r="H26" s="12" t="s">
        <v>388</v>
      </c>
      <c r="I26" s="12" t="s">
        <v>223</v>
      </c>
      <c r="J26" s="12" t="s">
        <v>189</v>
      </c>
      <c r="K26" s="12" t="s">
        <v>189</v>
      </c>
      <c r="L26" s="6" t="s">
        <v>11</v>
      </c>
      <c r="M26" s="9" t="s">
        <v>75</v>
      </c>
      <c r="N26"/>
    </row>
    <row r="27" spans="1:14" x14ac:dyDescent="0.35">
      <c r="A27" s="1" t="s">
        <v>387</v>
      </c>
      <c r="B27" s="47"/>
      <c r="C27" s="29"/>
      <c r="D27" s="47"/>
      <c r="E27" s="47"/>
      <c r="F27" s="47"/>
      <c r="G27" s="47"/>
      <c r="I27" s="47"/>
      <c r="J27" s="47"/>
      <c r="K27" s="47"/>
      <c r="L27" s="5"/>
      <c r="M27" s="48"/>
      <c r="N27"/>
    </row>
    <row r="28" spans="1:14" x14ac:dyDescent="0.35">
      <c r="A28" s="10" t="s">
        <v>400</v>
      </c>
      <c r="B28" s="54" t="s">
        <v>399</v>
      </c>
      <c r="C28" s="27" t="s">
        <v>380</v>
      </c>
      <c r="D28" s="5">
        <v>0</v>
      </c>
      <c r="E28">
        <v>22</v>
      </c>
      <c r="F28">
        <f t="shared" ref="F28:F30" si="0">E28*D28</f>
        <v>0</v>
      </c>
      <c r="G28">
        <f t="shared" ref="G28:G30" si="1">D28*M28</f>
        <v>0</v>
      </c>
      <c r="H28">
        <f>$H$59*(D75/$D$66)</f>
        <v>177.3342253918604</v>
      </c>
      <c r="I28" s="16">
        <f t="shared" ref="I28:I35" si="2">H28/$H$63</f>
        <v>1.2921148467437188E-2</v>
      </c>
      <c r="J28">
        <f t="shared" ref="J28:J35" si="3">I28/M28</f>
        <v>3.8164149939398201E-5</v>
      </c>
      <c r="K28">
        <f t="shared" ref="K28:K35" si="4">J28*1000</f>
        <v>3.8164149939398199E-2</v>
      </c>
      <c r="L28" s="5" t="s">
        <v>380</v>
      </c>
      <c r="M28">
        <v>338.5677</v>
      </c>
      <c r="N28">
        <f t="shared" ref="N28:N35" si="5">K28*M28</f>
        <v>12.921148467437188</v>
      </c>
    </row>
    <row r="29" spans="1:14" x14ac:dyDescent="0.35">
      <c r="A29" s="10" t="s">
        <v>401</v>
      </c>
      <c r="B29" s="54" t="s">
        <v>398</v>
      </c>
      <c r="C29" s="27" t="s">
        <v>381</v>
      </c>
      <c r="D29" s="5">
        <v>0</v>
      </c>
      <c r="E29">
        <v>20</v>
      </c>
      <c r="F29">
        <f t="shared" si="0"/>
        <v>0</v>
      </c>
      <c r="G29">
        <f t="shared" si="1"/>
        <v>0</v>
      </c>
      <c r="H29">
        <f>$H$59*(D74/$D$66)</f>
        <v>1110.9467649548926</v>
      </c>
      <c r="I29" s="16">
        <f t="shared" si="2"/>
        <v>8.0947194810709625E-2</v>
      </c>
      <c r="J29">
        <f t="shared" si="3"/>
        <v>2.6068732639123013E-4</v>
      </c>
      <c r="K29">
        <f t="shared" si="4"/>
        <v>0.26068732639123016</v>
      </c>
      <c r="L29" s="5" t="s">
        <v>381</v>
      </c>
      <c r="M29" s="49">
        <v>310.5145</v>
      </c>
      <c r="N29">
        <f t="shared" si="5"/>
        <v>80.947194810709632</v>
      </c>
    </row>
    <row r="30" spans="1:14" x14ac:dyDescent="0.35">
      <c r="A30" s="10" t="s">
        <v>402</v>
      </c>
      <c r="B30" s="54" t="s">
        <v>397</v>
      </c>
      <c r="C30" s="27" t="s">
        <v>382</v>
      </c>
      <c r="D30" s="5">
        <v>0</v>
      </c>
      <c r="E30">
        <v>20</v>
      </c>
      <c r="F30">
        <f t="shared" si="0"/>
        <v>0</v>
      </c>
      <c r="G30">
        <f t="shared" si="1"/>
        <v>0</v>
      </c>
      <c r="H30">
        <f>$H$59*(D73/$D$66)</f>
        <v>93.88282520745571</v>
      </c>
      <c r="I30" s="16">
        <f t="shared" si="2"/>
        <v>6.8406080121726437E-3</v>
      </c>
      <c r="J30">
        <f t="shared" si="3"/>
        <v>2.00849600866649E-5</v>
      </c>
      <c r="K30">
        <f t="shared" si="4"/>
        <v>2.00849600866649E-2</v>
      </c>
      <c r="L30" s="5" t="s">
        <v>382</v>
      </c>
      <c r="M30" s="49">
        <v>340.58359999999999</v>
      </c>
      <c r="N30">
        <f t="shared" si="5"/>
        <v>6.8406080121726438</v>
      </c>
    </row>
    <row r="31" spans="1:14" x14ac:dyDescent="0.35">
      <c r="A31" s="10" t="s">
        <v>403</v>
      </c>
      <c r="B31" s="55" t="s">
        <v>396</v>
      </c>
      <c r="C31" s="27" t="s">
        <v>383</v>
      </c>
      <c r="D31" s="5">
        <v>0</v>
      </c>
      <c r="E31">
        <v>18</v>
      </c>
      <c r="F31">
        <f t="shared" ref="F31:F32" si="6">E31*D31</f>
        <v>0</v>
      </c>
      <c r="G31">
        <f t="shared" ref="G31:G32" si="7">D31*M31</f>
        <v>0</v>
      </c>
      <c r="H31">
        <f>$H$59*(D72/$D$66)</f>
        <v>1017.0639397474371</v>
      </c>
      <c r="I31" s="16">
        <f t="shared" si="2"/>
        <v>7.4106586798536989E-2</v>
      </c>
      <c r="J31">
        <f t="shared" si="3"/>
        <v>2.6615915405020513E-4</v>
      </c>
      <c r="K31">
        <f t="shared" si="4"/>
        <v>0.26615915405020513</v>
      </c>
      <c r="L31" s="5" t="s">
        <v>383</v>
      </c>
      <c r="M31" s="49">
        <v>278.42959999999999</v>
      </c>
      <c r="N31">
        <f t="shared" si="5"/>
        <v>74.106586798536995</v>
      </c>
    </row>
    <row r="32" spans="1:14" x14ac:dyDescent="0.35">
      <c r="A32" s="10" t="s">
        <v>404</v>
      </c>
      <c r="B32" s="54" t="s">
        <v>395</v>
      </c>
      <c r="C32" s="27" t="s">
        <v>384</v>
      </c>
      <c r="D32" s="5">
        <v>0</v>
      </c>
      <c r="E32">
        <v>18</v>
      </c>
      <c r="F32">
        <f t="shared" si="6"/>
        <v>0</v>
      </c>
      <c r="G32">
        <f t="shared" si="7"/>
        <v>0</v>
      </c>
      <c r="H32">
        <f>$H$59*(D71/$D$66)</f>
        <v>1460.3995032270893</v>
      </c>
      <c r="I32" s="16">
        <f t="shared" si="2"/>
        <v>0.10640945796713006</v>
      </c>
      <c r="J32">
        <f t="shared" si="3"/>
        <v>3.7943007809763414E-4</v>
      </c>
      <c r="K32">
        <f t="shared" si="4"/>
        <v>0.37943007809763413</v>
      </c>
      <c r="L32" s="5" t="s">
        <v>384</v>
      </c>
      <c r="M32" s="49">
        <v>280.44549999999998</v>
      </c>
      <c r="N32">
        <f t="shared" si="5"/>
        <v>106.40945796713004</v>
      </c>
    </row>
    <row r="33" spans="1:15" x14ac:dyDescent="0.35">
      <c r="A33" s="10" t="s">
        <v>405</v>
      </c>
      <c r="B33" s="54" t="s">
        <v>394</v>
      </c>
      <c r="C33" s="27" t="s">
        <v>385</v>
      </c>
      <c r="D33" s="5">
        <v>0</v>
      </c>
      <c r="E33">
        <v>18</v>
      </c>
      <c r="F33">
        <f t="shared" ref="F33:F35" si="8">E33*D33</f>
        <v>0</v>
      </c>
      <c r="G33">
        <f t="shared" ref="G33:G35" si="9">D33*M33</f>
        <v>0</v>
      </c>
      <c r="H33">
        <f>$H$59*(D70/$D$66)</f>
        <v>678.04262649829138</v>
      </c>
      <c r="I33" s="16">
        <f t="shared" si="2"/>
        <v>4.9404391199024657E-2</v>
      </c>
      <c r="J33">
        <f t="shared" si="3"/>
        <v>1.7490669946061533E-4</v>
      </c>
      <c r="K33">
        <f t="shared" si="4"/>
        <v>0.17490669946061532</v>
      </c>
      <c r="L33" s="5" t="s">
        <v>385</v>
      </c>
      <c r="M33" s="49">
        <v>282.46140000000003</v>
      </c>
      <c r="N33">
        <f t="shared" si="5"/>
        <v>49.404391199024651</v>
      </c>
    </row>
    <row r="34" spans="1:15" x14ac:dyDescent="0.35">
      <c r="A34" s="10" t="s">
        <v>406</v>
      </c>
      <c r="B34" s="54" t="s">
        <v>393</v>
      </c>
      <c r="C34" s="27" t="s">
        <v>386</v>
      </c>
      <c r="D34" s="5">
        <v>0</v>
      </c>
      <c r="E34">
        <v>18</v>
      </c>
      <c r="F34">
        <f t="shared" si="8"/>
        <v>0</v>
      </c>
      <c r="G34">
        <f t="shared" si="9"/>
        <v>0</v>
      </c>
      <c r="H34">
        <f>$H$59*(D69/$D$66)</f>
        <v>245.13848804168998</v>
      </c>
      <c r="I34" s="16">
        <f t="shared" si="2"/>
        <v>1.7861587587339686E-2</v>
      </c>
      <c r="J34">
        <f t="shared" si="3"/>
        <v>6.2832846723430544E-5</v>
      </c>
      <c r="K34">
        <f t="shared" si="4"/>
        <v>6.2832846723430549E-2</v>
      </c>
      <c r="L34" s="5" t="s">
        <v>386</v>
      </c>
      <c r="M34" s="49">
        <v>284.2715</v>
      </c>
      <c r="N34">
        <f t="shared" si="5"/>
        <v>17.861587587339688</v>
      </c>
    </row>
    <row r="35" spans="1:15" x14ac:dyDescent="0.35">
      <c r="A35" s="10" t="s">
        <v>407</v>
      </c>
      <c r="B35" s="54" t="s">
        <v>392</v>
      </c>
      <c r="C35" s="27" t="s">
        <v>83</v>
      </c>
      <c r="D35" s="5">
        <v>0</v>
      </c>
      <c r="E35">
        <v>16</v>
      </c>
      <c r="F35">
        <f t="shared" si="8"/>
        <v>0</v>
      </c>
      <c r="G35">
        <f t="shared" si="9"/>
        <v>0</v>
      </c>
      <c r="H35">
        <f>$H$59*(D68/$D$66)</f>
        <v>432.9041384566014</v>
      </c>
      <c r="I35" s="16">
        <f t="shared" si="2"/>
        <v>3.1542803611684975E-2</v>
      </c>
      <c r="J35">
        <f t="shared" si="3"/>
        <v>1.2301029275986529E-4</v>
      </c>
      <c r="K35">
        <f t="shared" si="4"/>
        <v>0.12301029275986529</v>
      </c>
      <c r="L35" s="5" t="s">
        <v>83</v>
      </c>
      <c r="M35" s="49">
        <v>256.42410000000001</v>
      </c>
      <c r="N35">
        <f t="shared" si="5"/>
        <v>31.542803611684974</v>
      </c>
    </row>
    <row r="36" spans="1:15" x14ac:dyDescent="0.35">
      <c r="A36" s="10" t="s">
        <v>389</v>
      </c>
      <c r="C36" s="27"/>
      <c r="D36"/>
      <c r="L36" s="5"/>
      <c r="M36" s="11"/>
      <c r="N36"/>
      <c r="O36">
        <f>SUM(N28:N35)/SUM(N28:N60)</f>
        <v>0.38003377845403574</v>
      </c>
    </row>
    <row r="37" spans="1:15" x14ac:dyDescent="0.35">
      <c r="A37" s="17" t="s">
        <v>33</v>
      </c>
      <c r="B37" t="s">
        <v>233</v>
      </c>
      <c r="C37" s="27" t="s">
        <v>53</v>
      </c>
      <c r="D37">
        <v>5.83</v>
      </c>
      <c r="E37">
        <v>3</v>
      </c>
      <c r="F37">
        <f t="shared" ref="F37:F45" si="10">E37*D37</f>
        <v>17.490000000000002</v>
      </c>
      <c r="G37">
        <f t="shared" ref="G37:G60" si="11">D37*M37</f>
        <v>519.41335600000002</v>
      </c>
      <c r="H37">
        <f t="shared" ref="H37:H56" si="12">G37*(1-$D$76/100)</f>
        <v>136.29406461440004</v>
      </c>
      <c r="I37">
        <f t="shared" ref="I37:I56" si="13">H37/$H$63</f>
        <v>9.9308288640934453E-3</v>
      </c>
      <c r="J37">
        <f t="shared" ref="J37:J60" si="14">I37/M37</f>
        <v>1.1146562099120299E-4</v>
      </c>
      <c r="K37">
        <f t="shared" ref="K37:K60" si="15">J37*1000</f>
        <v>0.111465620991203</v>
      </c>
      <c r="L37" s="5" t="s">
        <v>53</v>
      </c>
      <c r="M37" s="11">
        <v>89.093199999999996</v>
      </c>
      <c r="N37">
        <f>K37*M37</f>
        <v>9.9308288640934457</v>
      </c>
    </row>
    <row r="38" spans="1:15" x14ac:dyDescent="0.35">
      <c r="A38" s="17" t="s">
        <v>45</v>
      </c>
      <c r="B38" s="17" t="s">
        <v>234</v>
      </c>
      <c r="C38" s="27" t="s">
        <v>74</v>
      </c>
      <c r="D38">
        <f>$D$37*(D4/$D$3)</f>
        <v>4.544558977324396</v>
      </c>
      <c r="E38">
        <v>6</v>
      </c>
      <c r="F38">
        <f t="shared" si="10"/>
        <v>27.267353863946376</v>
      </c>
      <c r="G38">
        <f t="shared" si="11"/>
        <v>791.66671840888705</v>
      </c>
      <c r="H38">
        <f t="shared" si="12"/>
        <v>207.73334691049203</v>
      </c>
      <c r="I38">
        <f t="shared" si="13"/>
        <v>1.5136127338853247E-2</v>
      </c>
      <c r="J38">
        <f t="shared" si="14"/>
        <v>8.6888865958595221E-5</v>
      </c>
      <c r="K38">
        <f t="shared" si="15"/>
        <v>8.6888865958595227E-2</v>
      </c>
      <c r="L38" s="5" t="s">
        <v>74</v>
      </c>
      <c r="M38" s="11">
        <v>174.20099999999999</v>
      </c>
      <c r="N38">
        <f t="shared" ref="N38:N60" si="16">K38*M38</f>
        <v>15.136127338853246</v>
      </c>
    </row>
    <row r="39" spans="1:15" x14ac:dyDescent="0.35">
      <c r="A39" s="17" t="s">
        <v>46</v>
      </c>
      <c r="B39" s="17" t="s">
        <v>234</v>
      </c>
      <c r="C39" s="27" t="s">
        <v>54</v>
      </c>
      <c r="D39">
        <f>$D$37*(D5/$D$3)</f>
        <v>3.0461959027299583</v>
      </c>
      <c r="E39">
        <v>4</v>
      </c>
      <c r="F39">
        <f t="shared" si="10"/>
        <v>12.184783610919833</v>
      </c>
      <c r="G39">
        <f t="shared" si="11"/>
        <v>402.45700565728635</v>
      </c>
      <c r="H39">
        <f t="shared" si="12"/>
        <v>105.60471828447197</v>
      </c>
      <c r="I39">
        <f t="shared" si="13"/>
        <v>7.6947032689278763E-3</v>
      </c>
      <c r="J39">
        <f t="shared" si="14"/>
        <v>5.8241186613834134E-5</v>
      </c>
      <c r="K39">
        <f t="shared" si="15"/>
        <v>5.8241186613834137E-2</v>
      </c>
      <c r="L39" s="5" t="s">
        <v>54</v>
      </c>
      <c r="M39" s="11">
        <v>132.11789999999999</v>
      </c>
      <c r="N39">
        <f t="shared" si="16"/>
        <v>7.6947032689278769</v>
      </c>
    </row>
    <row r="40" spans="1:15" x14ac:dyDescent="0.35">
      <c r="A40" s="17" t="s">
        <v>47</v>
      </c>
      <c r="B40" s="17" t="s">
        <v>234</v>
      </c>
      <c r="C40" s="27" t="s">
        <v>55</v>
      </c>
      <c r="D40">
        <f>$D$37*(D6/$D$3)</f>
        <v>3.7262110425951773</v>
      </c>
      <c r="E40">
        <v>4</v>
      </c>
      <c r="F40">
        <f t="shared" si="10"/>
        <v>14.904844170380709</v>
      </c>
      <c r="G40">
        <f t="shared" si="11"/>
        <v>495.9687505392331</v>
      </c>
      <c r="H40">
        <f t="shared" si="12"/>
        <v>130.14220014149481</v>
      </c>
      <c r="I40">
        <f t="shared" si="13"/>
        <v>9.4825840087627202E-3</v>
      </c>
      <c r="J40">
        <f t="shared" si="14"/>
        <v>7.1242611973782054E-5</v>
      </c>
      <c r="K40">
        <f t="shared" si="15"/>
        <v>7.1242611973782052E-2</v>
      </c>
      <c r="L40" s="5" t="s">
        <v>55</v>
      </c>
      <c r="M40" s="11">
        <v>133.1027</v>
      </c>
      <c r="N40">
        <f t="shared" si="16"/>
        <v>9.4825840087627196</v>
      </c>
    </row>
    <row r="41" spans="1:15" x14ac:dyDescent="0.35">
      <c r="A41" s="17" t="s">
        <v>48</v>
      </c>
      <c r="B41" s="17" t="s">
        <v>234</v>
      </c>
      <c r="C41" s="27" t="s">
        <v>73</v>
      </c>
      <c r="D41">
        <f>D37*(D7/$D$3)</f>
        <v>2.1396000765930276</v>
      </c>
      <c r="E41">
        <v>3</v>
      </c>
      <c r="F41">
        <f>E41*D41</f>
        <v>6.4188002297790829</v>
      </c>
      <c r="G41">
        <f t="shared" si="11"/>
        <v>259.23009399987336</v>
      </c>
      <c r="H41">
        <f t="shared" si="12"/>
        <v>68.021976665566797</v>
      </c>
      <c r="I41">
        <f t="shared" si="13"/>
        <v>4.9563024712356452E-3</v>
      </c>
      <c r="J41">
        <f t="shared" si="14"/>
        <v>4.0907693175002972E-5</v>
      </c>
      <c r="K41">
        <f t="shared" si="15"/>
        <v>4.0907693175002972E-2</v>
      </c>
      <c r="L41" s="5" t="s">
        <v>73</v>
      </c>
      <c r="M41" s="11">
        <v>121.15819999999999</v>
      </c>
      <c r="N41">
        <f t="shared" si="16"/>
        <v>4.9563024712356452</v>
      </c>
    </row>
    <row r="42" spans="1:15" x14ac:dyDescent="0.35">
      <c r="A42" s="17" t="s">
        <v>49</v>
      </c>
      <c r="B42" s="17" t="s">
        <v>235</v>
      </c>
      <c r="C42" s="27" t="s">
        <v>56</v>
      </c>
      <c r="D42">
        <v>10.84</v>
      </c>
      <c r="E42">
        <v>5</v>
      </c>
      <c r="F42">
        <f>E42*D42</f>
        <v>54.2</v>
      </c>
      <c r="G42">
        <f t="shared" si="11"/>
        <v>1594.8816119999999</v>
      </c>
      <c r="H42">
        <f t="shared" si="12"/>
        <v>418.49693498880009</v>
      </c>
      <c r="I42">
        <f t="shared" si="13"/>
        <v>3.049304790549414E-2</v>
      </c>
      <c r="J42">
        <f t="shared" si="14"/>
        <v>2.0725340163715955E-4</v>
      </c>
      <c r="K42">
        <f t="shared" si="15"/>
        <v>0.20725340163715955</v>
      </c>
      <c r="L42" s="5" t="s">
        <v>56</v>
      </c>
      <c r="M42" s="11">
        <v>147.1293</v>
      </c>
      <c r="N42">
        <f t="shared" si="16"/>
        <v>30.493047905494137</v>
      </c>
    </row>
    <row r="43" spans="1:15" x14ac:dyDescent="0.35">
      <c r="A43" s="17" t="s">
        <v>50</v>
      </c>
      <c r="B43" s="17" t="s">
        <v>234</v>
      </c>
      <c r="C43" s="27" t="s">
        <v>57</v>
      </c>
      <c r="D43">
        <f>$D$37*(D9/$D$3)</f>
        <v>7.5431858315100886</v>
      </c>
      <c r="E43">
        <v>5</v>
      </c>
      <c r="F43">
        <f t="shared" si="10"/>
        <v>37.715929157550441</v>
      </c>
      <c r="G43">
        <f t="shared" si="11"/>
        <v>1102.3951217531262</v>
      </c>
      <c r="H43">
        <f t="shared" si="12"/>
        <v>289.2684799480204</v>
      </c>
      <c r="I43">
        <f t="shared" si="13"/>
        <v>2.1077042336858497E-2</v>
      </c>
      <c r="J43">
        <f t="shared" si="14"/>
        <v>1.442205648304144E-4</v>
      </c>
      <c r="K43">
        <f t="shared" si="15"/>
        <v>0.1442205648304144</v>
      </c>
      <c r="L43" s="5" t="s">
        <v>57</v>
      </c>
      <c r="M43" s="11">
        <v>146.14449999999999</v>
      </c>
      <c r="N43">
        <f t="shared" si="16"/>
        <v>21.077042336858497</v>
      </c>
    </row>
    <row r="44" spans="1:15" x14ac:dyDescent="0.35">
      <c r="A44" s="17" t="s">
        <v>34</v>
      </c>
      <c r="B44" s="17" t="s">
        <v>234</v>
      </c>
      <c r="C44" s="27" t="s">
        <v>58</v>
      </c>
      <c r="D44">
        <f>D37*(D10/D3)</f>
        <v>6.8125922253331916</v>
      </c>
      <c r="E44">
        <v>2</v>
      </c>
      <c r="F44">
        <f t="shared" si="10"/>
        <v>13.625184450666383</v>
      </c>
      <c r="G44">
        <f t="shared" si="11"/>
        <v>511.39813554219654</v>
      </c>
      <c r="H44">
        <f t="shared" si="12"/>
        <v>134.19087076627241</v>
      </c>
      <c r="I44">
        <f t="shared" si="13"/>
        <v>9.7775833193746702E-3</v>
      </c>
      <c r="J44">
        <f t="shared" si="14"/>
        <v>1.3025211371468364E-4</v>
      </c>
      <c r="K44">
        <f t="shared" si="15"/>
        <v>0.13025211371468365</v>
      </c>
      <c r="L44" s="5" t="s">
        <v>58</v>
      </c>
      <c r="M44" s="11">
        <v>75.066599999999994</v>
      </c>
      <c r="N44">
        <f t="shared" si="16"/>
        <v>9.7775833193746706</v>
      </c>
    </row>
    <row r="45" spans="1:15" x14ac:dyDescent="0.35">
      <c r="A45" s="17" t="s">
        <v>43</v>
      </c>
      <c r="B45" s="17" t="s">
        <v>236</v>
      </c>
      <c r="C45" s="27" t="s">
        <v>59</v>
      </c>
      <c r="D45">
        <v>0.96</v>
      </c>
      <c r="E45">
        <v>6</v>
      </c>
      <c r="F45">
        <f t="shared" si="10"/>
        <v>5.76</v>
      </c>
      <c r="G45">
        <f t="shared" si="11"/>
        <v>148.86671999999999</v>
      </c>
      <c r="H45">
        <f t="shared" si="12"/>
        <v>39.062627328000005</v>
      </c>
      <c r="I45">
        <f t="shared" si="13"/>
        <v>2.8462300840006063E-3</v>
      </c>
      <c r="J45">
        <f t="shared" si="14"/>
        <v>1.8354544794434792E-5</v>
      </c>
      <c r="K45">
        <f t="shared" si="15"/>
        <v>1.8354544794434793E-2</v>
      </c>
      <c r="L45" s="5" t="s">
        <v>59</v>
      </c>
      <c r="M45" s="11">
        <v>155.06950000000001</v>
      </c>
      <c r="N45">
        <f t="shared" si="16"/>
        <v>2.8462300840006063</v>
      </c>
    </row>
    <row r="46" spans="1:15" x14ac:dyDescent="0.35">
      <c r="A46" s="17" t="s">
        <v>37</v>
      </c>
      <c r="B46" s="17" t="s">
        <v>237</v>
      </c>
      <c r="C46" s="27" t="s">
        <v>60</v>
      </c>
      <c r="D46" s="5">
        <v>3.43</v>
      </c>
      <c r="E46">
        <v>6</v>
      </c>
      <c r="F46">
        <f>E46*D46</f>
        <v>20.580000000000002</v>
      </c>
      <c r="G46">
        <f t="shared" si="11"/>
        <v>449.923047</v>
      </c>
      <c r="H46">
        <f t="shared" si="12"/>
        <v>118.05980753280004</v>
      </c>
      <c r="I46">
        <f t="shared" si="13"/>
        <v>8.602221583552179E-3</v>
      </c>
      <c r="J46">
        <f t="shared" si="14"/>
        <v>6.5579259005115983E-5</v>
      </c>
      <c r="K46">
        <f t="shared" si="15"/>
        <v>6.5579259005115978E-2</v>
      </c>
      <c r="L46" s="5" t="s">
        <v>60</v>
      </c>
      <c r="M46" s="11">
        <v>131.1729</v>
      </c>
      <c r="N46">
        <f t="shared" si="16"/>
        <v>8.6022215835521774</v>
      </c>
    </row>
    <row r="47" spans="1:15" x14ac:dyDescent="0.35">
      <c r="A47" s="17" t="s">
        <v>36</v>
      </c>
      <c r="B47" s="17" t="s">
        <v>238</v>
      </c>
      <c r="C47" s="27" t="s">
        <v>61</v>
      </c>
      <c r="D47">
        <v>5.18</v>
      </c>
      <c r="E47">
        <v>6</v>
      </c>
      <c r="F47">
        <f>E47*D47</f>
        <v>31.08</v>
      </c>
      <c r="G47">
        <f t="shared" si="11"/>
        <v>679.47562199999993</v>
      </c>
      <c r="H47">
        <f t="shared" si="12"/>
        <v>178.29440321280003</v>
      </c>
      <c r="I47">
        <f t="shared" si="13"/>
        <v>1.2991110146589005E-2</v>
      </c>
      <c r="J47">
        <f t="shared" si="14"/>
        <v>9.9038064619971086E-5</v>
      </c>
      <c r="K47">
        <f t="shared" si="15"/>
        <v>9.9038064619971083E-2</v>
      </c>
      <c r="L47" s="5" t="s">
        <v>61</v>
      </c>
      <c r="M47" s="11">
        <v>131.1729</v>
      </c>
      <c r="N47">
        <f t="shared" si="16"/>
        <v>12.991110146589005</v>
      </c>
    </row>
    <row r="48" spans="1:15" x14ac:dyDescent="0.35">
      <c r="A48" s="17" t="s">
        <v>42</v>
      </c>
      <c r="B48" s="17" t="s">
        <v>243</v>
      </c>
      <c r="C48" s="27" t="s">
        <v>71</v>
      </c>
      <c r="D48" s="5">
        <v>0.72</v>
      </c>
      <c r="E48">
        <v>6</v>
      </c>
      <c r="F48">
        <f t="shared" ref="F48:F60" si="17">E48*D48</f>
        <v>4.32</v>
      </c>
      <c r="G48">
        <f t="shared" si="11"/>
        <v>105.255072</v>
      </c>
      <c r="H48">
        <f t="shared" si="12"/>
        <v>27.618930892800009</v>
      </c>
      <c r="I48">
        <f t="shared" si="13"/>
        <v>2.0124051394431871E-3</v>
      </c>
      <c r="J48">
        <f t="shared" si="14"/>
        <v>1.3765908595826097E-5</v>
      </c>
      <c r="K48">
        <f t="shared" si="15"/>
        <v>1.3765908595826097E-2</v>
      </c>
      <c r="L48" s="5" t="s">
        <v>71</v>
      </c>
      <c r="M48" s="11">
        <v>146.1876</v>
      </c>
      <c r="N48">
        <f t="shared" si="16"/>
        <v>2.012405139443187</v>
      </c>
    </row>
    <row r="49" spans="1:14" x14ac:dyDescent="0.35">
      <c r="A49" s="17" t="s">
        <v>51</v>
      </c>
      <c r="B49" s="17" t="s">
        <v>234</v>
      </c>
      <c r="C49" s="27" t="s">
        <v>72</v>
      </c>
      <c r="D49" s="5">
        <f>D37*(D15/D3)</f>
        <v>1.9652262393427045</v>
      </c>
      <c r="E49">
        <v>5</v>
      </c>
      <c r="F49">
        <f t="shared" si="17"/>
        <v>9.8261311967135221</v>
      </c>
      <c r="G49">
        <f t="shared" si="11"/>
        <v>293.23396196643608</v>
      </c>
      <c r="H49">
        <f t="shared" si="12"/>
        <v>76.944591619992849</v>
      </c>
      <c r="I49">
        <f t="shared" si="13"/>
        <v>5.6064332189193133E-3</v>
      </c>
      <c r="J49">
        <f t="shared" si="14"/>
        <v>3.7573784417931578E-5</v>
      </c>
      <c r="K49">
        <f t="shared" si="15"/>
        <v>3.7573784417931577E-2</v>
      </c>
      <c r="L49" s="5" t="s">
        <v>72</v>
      </c>
      <c r="M49" s="11">
        <v>149.21129999999999</v>
      </c>
      <c r="N49">
        <f t="shared" si="16"/>
        <v>5.6064332189193138</v>
      </c>
    </row>
    <row r="50" spans="1:14" x14ac:dyDescent="0.35">
      <c r="A50" s="17" t="s">
        <v>41</v>
      </c>
      <c r="B50" s="17" t="s">
        <v>239</v>
      </c>
      <c r="C50" s="27" t="s">
        <v>62</v>
      </c>
      <c r="D50" s="5">
        <v>2.2400000000000002</v>
      </c>
      <c r="E50">
        <v>9</v>
      </c>
      <c r="F50">
        <f t="shared" si="17"/>
        <v>20.160000000000004</v>
      </c>
      <c r="G50">
        <f t="shared" si="11"/>
        <v>370.02358400000003</v>
      </c>
      <c r="H50">
        <f t="shared" si="12"/>
        <v>97.094188441600039</v>
      </c>
      <c r="I50">
        <f t="shared" si="13"/>
        <v>7.0745983828388618E-3</v>
      </c>
      <c r="J50">
        <f t="shared" si="14"/>
        <v>4.2827271187014531E-5</v>
      </c>
      <c r="K50">
        <f t="shared" si="15"/>
        <v>4.2827271187014529E-2</v>
      </c>
      <c r="L50" s="5" t="s">
        <v>62</v>
      </c>
      <c r="M50" s="11">
        <v>165.1891</v>
      </c>
      <c r="N50">
        <f t="shared" si="16"/>
        <v>7.0745983828388619</v>
      </c>
    </row>
    <row r="51" spans="1:14" x14ac:dyDescent="0.35">
      <c r="A51" s="17" t="s">
        <v>38</v>
      </c>
      <c r="B51" s="17" t="s">
        <v>234</v>
      </c>
      <c r="C51" s="27" t="s">
        <v>70</v>
      </c>
      <c r="D51" s="5">
        <f>D37*(D17/D3)</f>
        <v>4.393028990234833</v>
      </c>
      <c r="E51">
        <v>5</v>
      </c>
      <c r="F51">
        <f t="shared" si="17"/>
        <v>21.965144951174164</v>
      </c>
      <c r="G51">
        <f t="shared" si="11"/>
        <v>505.77162416023145</v>
      </c>
      <c r="H51">
        <f t="shared" si="12"/>
        <v>132.71447417964478</v>
      </c>
      <c r="I51">
        <f t="shared" si="13"/>
        <v>9.6700082618781345E-3</v>
      </c>
      <c r="J51">
        <f t="shared" si="14"/>
        <v>8.3991716025537408E-5</v>
      </c>
      <c r="K51">
        <f t="shared" si="15"/>
        <v>8.3991716025537413E-2</v>
      </c>
      <c r="L51" s="5" t="s">
        <v>70</v>
      </c>
      <c r="M51" s="11">
        <v>115.1305</v>
      </c>
      <c r="N51">
        <f t="shared" si="16"/>
        <v>9.6700082618781344</v>
      </c>
    </row>
    <row r="52" spans="1:14" x14ac:dyDescent="0.35">
      <c r="A52" s="17" t="s">
        <v>39</v>
      </c>
      <c r="B52" s="17" t="s">
        <v>240</v>
      </c>
      <c r="C52" s="27" t="s">
        <v>63</v>
      </c>
      <c r="D52" s="5">
        <v>6.14</v>
      </c>
      <c r="E52">
        <v>3</v>
      </c>
      <c r="F52">
        <f t="shared" si="17"/>
        <v>18.419999999999998</v>
      </c>
      <c r="G52">
        <f t="shared" si="11"/>
        <v>645.26856399999997</v>
      </c>
      <c r="H52">
        <f t="shared" si="12"/>
        <v>169.31847119360003</v>
      </c>
      <c r="I52">
        <f t="shared" si="13"/>
        <v>1.2337094544144391E-2</v>
      </c>
      <c r="J52">
        <f t="shared" si="14"/>
        <v>1.1739260941440586E-4</v>
      </c>
      <c r="K52">
        <f t="shared" si="15"/>
        <v>0.11739260941440587</v>
      </c>
      <c r="L52" s="5" t="s">
        <v>63</v>
      </c>
      <c r="M52" s="11">
        <v>105.0926</v>
      </c>
      <c r="N52">
        <f t="shared" si="16"/>
        <v>12.33709454414439</v>
      </c>
    </row>
    <row r="53" spans="1:14" x14ac:dyDescent="0.35">
      <c r="A53" s="17" t="s">
        <v>40</v>
      </c>
      <c r="B53" s="17" t="s">
        <v>241</v>
      </c>
      <c r="C53" s="27" t="s">
        <v>64</v>
      </c>
      <c r="D53" s="5">
        <v>2.5499999999999998</v>
      </c>
      <c r="E53">
        <v>4</v>
      </c>
      <c r="F53">
        <f t="shared" si="17"/>
        <v>10.199999999999999</v>
      </c>
      <c r="G53">
        <f t="shared" si="11"/>
        <v>303.75396000000001</v>
      </c>
      <c r="H53">
        <f t="shared" si="12"/>
        <v>79.705039104000022</v>
      </c>
      <c r="I53">
        <f t="shared" si="13"/>
        <v>5.8075684013614119E-3</v>
      </c>
      <c r="J53">
        <f t="shared" si="14"/>
        <v>4.8754259610217426E-5</v>
      </c>
      <c r="K53">
        <f t="shared" si="15"/>
        <v>4.8754259610217426E-2</v>
      </c>
      <c r="L53" s="5" t="s">
        <v>64</v>
      </c>
      <c r="M53" s="11">
        <v>119.11920000000001</v>
      </c>
      <c r="N53">
        <f t="shared" si="16"/>
        <v>5.8075684013614124</v>
      </c>
    </row>
    <row r="54" spans="1:14" x14ac:dyDescent="0.35">
      <c r="A54" s="17" t="s">
        <v>52</v>
      </c>
      <c r="B54" s="17" t="s">
        <v>234</v>
      </c>
      <c r="C54" s="27" t="s">
        <v>69</v>
      </c>
      <c r="D54" s="5">
        <f>D37*(D20/D3)</f>
        <v>0.70041287409377262</v>
      </c>
      <c r="E54">
        <v>11</v>
      </c>
      <c r="F54">
        <f t="shared" si="17"/>
        <v>7.7045416150314985</v>
      </c>
      <c r="G54">
        <f t="shared" si="11"/>
        <v>143.04195929437554</v>
      </c>
      <c r="H54">
        <f t="shared" si="12"/>
        <v>37.534210118844157</v>
      </c>
      <c r="I54">
        <f t="shared" si="13"/>
        <v>2.7348646347420155E-3</v>
      </c>
      <c r="J54">
        <f t="shared" si="14"/>
        <v>1.3391416116826012E-5</v>
      </c>
      <c r="K54">
        <f>J54*1000</f>
        <v>1.3391416116826012E-2</v>
      </c>
      <c r="L54" s="5" t="s">
        <v>69</v>
      </c>
      <c r="M54" s="11">
        <v>204.2252</v>
      </c>
      <c r="N54">
        <f t="shared" si="16"/>
        <v>2.7348646347420158</v>
      </c>
    </row>
    <row r="55" spans="1:14" x14ac:dyDescent="0.35">
      <c r="A55" s="17" t="s">
        <v>44</v>
      </c>
      <c r="B55" s="17" t="s">
        <v>242</v>
      </c>
      <c r="C55" s="27" t="s">
        <v>65</v>
      </c>
      <c r="D55" s="5">
        <v>1.1399999999999999</v>
      </c>
      <c r="E55">
        <v>9</v>
      </c>
      <c r="F55">
        <f t="shared" si="17"/>
        <v>10.26</v>
      </c>
      <c r="G55">
        <f t="shared" si="11"/>
        <v>206.55489</v>
      </c>
      <c r="H55">
        <f t="shared" si="12"/>
        <v>54.200003136000014</v>
      </c>
      <c r="I55">
        <f t="shared" si="13"/>
        <v>3.949188521890158E-3</v>
      </c>
      <c r="J55">
        <f t="shared" si="14"/>
        <v>2.1796021943391317E-5</v>
      </c>
      <c r="K55">
        <f t="shared" si="15"/>
        <v>2.1796021943391319E-2</v>
      </c>
      <c r="L55" s="5" t="s">
        <v>65</v>
      </c>
      <c r="M55" s="11">
        <v>181.1885</v>
      </c>
      <c r="N55">
        <f t="shared" si="16"/>
        <v>3.9491885218901581</v>
      </c>
    </row>
    <row r="56" spans="1:14" x14ac:dyDescent="0.35">
      <c r="A56" s="17" t="s">
        <v>35</v>
      </c>
      <c r="B56" s="17" t="s">
        <v>244</v>
      </c>
      <c r="C56" s="27" t="s">
        <v>66</v>
      </c>
      <c r="D56" s="5">
        <v>4.79</v>
      </c>
      <c r="E56">
        <v>5</v>
      </c>
      <c r="F56">
        <f t="shared" si="17"/>
        <v>23.95</v>
      </c>
      <c r="G56">
        <f t="shared" si="11"/>
        <v>561.13077699999997</v>
      </c>
      <c r="H56">
        <f t="shared" si="12"/>
        <v>147.24071588480004</v>
      </c>
      <c r="I56">
        <f t="shared" si="13"/>
        <v>1.0728437481231774E-2</v>
      </c>
      <c r="J56">
        <f t="shared" si="14"/>
        <v>9.1581530797231949E-5</v>
      </c>
      <c r="K56">
        <f t="shared" si="15"/>
        <v>9.1581530797231955E-2</v>
      </c>
      <c r="L56" s="5" t="s">
        <v>66</v>
      </c>
      <c r="M56" s="11">
        <v>117.1463</v>
      </c>
      <c r="N56">
        <f t="shared" si="16"/>
        <v>10.728437481231774</v>
      </c>
    </row>
    <row r="57" spans="1:14" x14ac:dyDescent="0.35">
      <c r="A57" s="51" t="s">
        <v>390</v>
      </c>
      <c r="B57" s="50"/>
      <c r="C57" s="27"/>
      <c r="L57" s="5"/>
      <c r="M57" s="11"/>
      <c r="N57"/>
    </row>
    <row r="58" spans="1:14" x14ac:dyDescent="0.35">
      <c r="A58" s="10" t="s">
        <v>229</v>
      </c>
      <c r="B58" t="s">
        <v>231</v>
      </c>
      <c r="C58" s="27" t="s">
        <v>67</v>
      </c>
      <c r="D58" s="5">
        <v>0.67</v>
      </c>
      <c r="E58">
        <v>12</v>
      </c>
      <c r="F58">
        <f t="shared" si="17"/>
        <v>8.0400000000000009</v>
      </c>
      <c r="G58">
        <f t="shared" si="11"/>
        <v>217.08</v>
      </c>
      <c r="H58">
        <f>G58*(1-$D$76/100)</f>
        <v>56.961792000000017</v>
      </c>
      <c r="I58">
        <f>H58/$H$63</f>
        <v>4.1504214416415684E-3</v>
      </c>
      <c r="J58">
        <f t="shared" si="14"/>
        <v>1.2809942721115952E-5</v>
      </c>
      <c r="K58">
        <f t="shared" si="15"/>
        <v>1.2809942721115953E-2</v>
      </c>
      <c r="L58" s="5" t="s">
        <v>67</v>
      </c>
      <c r="M58" s="11">
        <v>324</v>
      </c>
      <c r="N58">
        <f t="shared" si="16"/>
        <v>4.1504214416415683</v>
      </c>
    </row>
    <row r="59" spans="1:14" x14ac:dyDescent="0.35">
      <c r="A59" s="10" t="s">
        <v>31</v>
      </c>
      <c r="B59" s="10" t="s">
        <v>230</v>
      </c>
      <c r="C59" s="27" t="s">
        <v>68</v>
      </c>
      <c r="D59" s="5">
        <v>0</v>
      </c>
      <c r="E59">
        <v>6</v>
      </c>
      <c r="F59">
        <f t="shared" si="17"/>
        <v>0</v>
      </c>
      <c r="G59">
        <f t="shared" si="11"/>
        <v>0</v>
      </c>
      <c r="H59">
        <v>4881.6878782412814</v>
      </c>
      <c r="I59" s="16">
        <f>H59/$H$63</f>
        <v>0.35569565720921037</v>
      </c>
      <c r="J59">
        <f t="shared" si="14"/>
        <v>2.1934857992674541E-3</v>
      </c>
      <c r="K59">
        <f t="shared" si="15"/>
        <v>2.1934857992674539</v>
      </c>
      <c r="L59" s="5" t="s">
        <v>68</v>
      </c>
      <c r="M59" s="11">
        <v>162.16</v>
      </c>
      <c r="N59">
        <f t="shared" si="16"/>
        <v>355.69565720921031</v>
      </c>
    </row>
    <row r="60" spans="1:14" x14ac:dyDescent="0.35">
      <c r="A60" s="10" t="s">
        <v>99</v>
      </c>
      <c r="B60" t="s">
        <v>232</v>
      </c>
      <c r="C60" s="27" t="s">
        <v>78</v>
      </c>
      <c r="D60" s="5">
        <v>10.27</v>
      </c>
      <c r="E60">
        <v>12</v>
      </c>
      <c r="F60">
        <f t="shared" si="17"/>
        <v>123.24</v>
      </c>
      <c r="G60">
        <f t="shared" si="11"/>
        <v>3515.3850549999997</v>
      </c>
      <c r="H60">
        <f>G60*(1-$D$76/100)</f>
        <v>922.43703843200024</v>
      </c>
      <c r="I60">
        <f>H60/$H$63</f>
        <v>6.7211762980920964E-2</v>
      </c>
      <c r="J60">
        <f t="shared" si="14"/>
        <v>1.963553906654639E-4</v>
      </c>
      <c r="K60">
        <f t="shared" si="15"/>
        <v>0.1963553906654639</v>
      </c>
      <c r="L60" s="5" t="s">
        <v>78</v>
      </c>
      <c r="M60" s="11">
        <v>342.29649999999998</v>
      </c>
      <c r="N60">
        <f t="shared" si="16"/>
        <v>67.211762980920966</v>
      </c>
    </row>
    <row r="61" spans="1:14" x14ac:dyDescent="0.35">
      <c r="A61" s="10"/>
      <c r="B61" s="15"/>
      <c r="C61" s="27"/>
      <c r="D61"/>
      <c r="L61" s="5"/>
      <c r="M61" s="11"/>
      <c r="N61"/>
    </row>
    <row r="62" spans="1:14" ht="15" thickBot="1" x14ac:dyDescent="0.4">
      <c r="A62" s="9"/>
      <c r="B62" s="33"/>
      <c r="C62" s="28"/>
      <c r="D62" s="2"/>
      <c r="E62" s="2"/>
      <c r="F62" s="2"/>
      <c r="G62" s="2"/>
      <c r="H62" s="2"/>
      <c r="I62" s="2"/>
      <c r="J62" s="2"/>
      <c r="K62" s="2"/>
      <c r="L62" s="6"/>
      <c r="M62" s="26"/>
      <c r="N62"/>
    </row>
    <row r="63" spans="1:14" x14ac:dyDescent="0.35">
      <c r="D63" s="5" t="s">
        <v>206</v>
      </c>
      <c r="E63" t="s">
        <v>139</v>
      </c>
      <c r="F63">
        <f>SUM(F36:F62)</f>
        <v>499.31271324616205</v>
      </c>
      <c r="G63">
        <f>SUM(G36:G62)</f>
        <v>13822.175630321646</v>
      </c>
      <c r="H63">
        <f>SUM(H28:H35,H37:H56,H58:H60)</f>
        <v>13724.339275163</v>
      </c>
      <c r="I63">
        <f>SUM(I36:I62)</f>
        <v>0.61996622154596426</v>
      </c>
      <c r="L63" s="5"/>
      <c r="M63"/>
      <c r="N63">
        <f>SUM(N28:N62)</f>
        <v>1000.0000000000001</v>
      </c>
    </row>
    <row r="64" spans="1:14" x14ac:dyDescent="0.35">
      <c r="D64" s="5" t="s">
        <v>210</v>
      </c>
      <c r="G64" t="s">
        <v>211</v>
      </c>
      <c r="I64" t="s">
        <v>220</v>
      </c>
      <c r="K64" s="7"/>
      <c r="M64"/>
      <c r="N64"/>
    </row>
    <row r="65" spans="2:14" x14ac:dyDescent="0.35">
      <c r="I65" t="s">
        <v>216</v>
      </c>
      <c r="M65"/>
      <c r="N65"/>
    </row>
    <row r="66" spans="2:14" x14ac:dyDescent="0.35">
      <c r="C66" t="s">
        <v>207</v>
      </c>
      <c r="D66" s="52">
        <v>35.659999999999997</v>
      </c>
      <c r="E66" t="s">
        <v>214</v>
      </c>
      <c r="I66" t="s">
        <v>221</v>
      </c>
      <c r="K66" s="7"/>
      <c r="M66"/>
      <c r="N66"/>
    </row>
    <row r="67" spans="2:14" x14ac:dyDescent="0.35">
      <c r="C67" t="s">
        <v>391</v>
      </c>
      <c r="D67" s="53">
        <v>38.1</v>
      </c>
      <c r="E67" t="s">
        <v>214</v>
      </c>
      <c r="I67" t="s">
        <v>217</v>
      </c>
      <c r="M67"/>
      <c r="N67"/>
    </row>
    <row r="68" spans="2:14" x14ac:dyDescent="0.35">
      <c r="B68" s="54" t="s">
        <v>392</v>
      </c>
      <c r="C68" s="5">
        <v>8.3000000000000004E-2</v>
      </c>
      <c r="D68" s="5">
        <f>$D$67*C68</f>
        <v>3.1623000000000001</v>
      </c>
      <c r="E68" t="s">
        <v>214</v>
      </c>
      <c r="K68" s="7"/>
      <c r="M68"/>
      <c r="N68"/>
    </row>
    <row r="69" spans="2:14" x14ac:dyDescent="0.35">
      <c r="B69" s="54" t="s">
        <v>393</v>
      </c>
      <c r="C69" s="5">
        <v>4.7E-2</v>
      </c>
      <c r="D69" s="5">
        <f t="shared" ref="D69:D75" si="18">$D$67*C69</f>
        <v>1.7907000000000002</v>
      </c>
      <c r="E69" t="s">
        <v>214</v>
      </c>
      <c r="M69"/>
      <c r="N69"/>
    </row>
    <row r="70" spans="2:14" x14ac:dyDescent="0.35">
      <c r="B70" s="54" t="s">
        <v>394</v>
      </c>
      <c r="C70" s="5">
        <v>0.13</v>
      </c>
      <c r="D70" s="5">
        <f t="shared" si="18"/>
        <v>4.9530000000000003</v>
      </c>
      <c r="E70" t="s">
        <v>214</v>
      </c>
      <c r="M70"/>
      <c r="N70"/>
    </row>
    <row r="71" spans="2:14" ht="23.5" x14ac:dyDescent="0.55000000000000004">
      <c r="B71" s="54" t="s">
        <v>395</v>
      </c>
      <c r="C71" s="5">
        <v>0.28000000000000003</v>
      </c>
      <c r="D71" s="5">
        <f t="shared" si="18"/>
        <v>10.668000000000001</v>
      </c>
      <c r="E71" t="s">
        <v>214</v>
      </c>
      <c r="F71" s="57"/>
      <c r="G71" s="47"/>
      <c r="M71"/>
      <c r="N71"/>
    </row>
    <row r="72" spans="2:14" x14ac:dyDescent="0.35">
      <c r="B72" s="55" t="s">
        <v>396</v>
      </c>
      <c r="C72" s="5">
        <v>0.19500000000000001</v>
      </c>
      <c r="D72" s="5">
        <f t="shared" si="18"/>
        <v>7.4295000000000009</v>
      </c>
      <c r="E72" t="s">
        <v>214</v>
      </c>
      <c r="F72" s="47"/>
      <c r="G72" s="47"/>
      <c r="M72"/>
      <c r="N72"/>
    </row>
    <row r="73" spans="2:14" x14ac:dyDescent="0.35">
      <c r="B73" s="54" t="s">
        <v>397</v>
      </c>
      <c r="C73" s="5">
        <v>1.7999999999999999E-2</v>
      </c>
      <c r="D73" s="5">
        <f t="shared" si="18"/>
        <v>0.68579999999999997</v>
      </c>
      <c r="E73" t="s">
        <v>214</v>
      </c>
      <c r="F73" s="47"/>
      <c r="G73" s="47"/>
      <c r="M73"/>
      <c r="N73"/>
    </row>
    <row r="74" spans="2:14" x14ac:dyDescent="0.35">
      <c r="B74" s="54" t="s">
        <v>398</v>
      </c>
      <c r="C74" s="5">
        <v>0.21299999999999999</v>
      </c>
      <c r="D74" s="5">
        <f t="shared" si="18"/>
        <v>8.1152999999999995</v>
      </c>
      <c r="E74" t="s">
        <v>214</v>
      </c>
      <c r="F74" s="47"/>
      <c r="G74" s="47"/>
      <c r="M74"/>
      <c r="N74"/>
    </row>
    <row r="75" spans="2:14" x14ac:dyDescent="0.35">
      <c r="B75" s="54" t="s">
        <v>399</v>
      </c>
      <c r="C75" s="5">
        <f>1-SUM(C68:C74)</f>
        <v>3.3999999999999919E-2</v>
      </c>
      <c r="D75" s="5">
        <f t="shared" si="18"/>
        <v>1.295399999999997</v>
      </c>
      <c r="E75" t="s">
        <v>214</v>
      </c>
      <c r="F75" s="47"/>
      <c r="G75" s="47"/>
      <c r="M75"/>
      <c r="N75"/>
    </row>
    <row r="76" spans="2:14" x14ac:dyDescent="0.35">
      <c r="C76" t="s">
        <v>215</v>
      </c>
      <c r="D76" s="5">
        <f>SUM(D66:D67)</f>
        <v>73.759999999999991</v>
      </c>
      <c r="E76" t="s">
        <v>214</v>
      </c>
      <c r="F76" s="47"/>
      <c r="G76" s="47"/>
      <c r="M76"/>
      <c r="N76"/>
    </row>
    <row r="77" spans="2:14" x14ac:dyDescent="0.35">
      <c r="D77" s="53"/>
      <c r="F77" s="47"/>
      <c r="G77" s="47"/>
      <c r="M77"/>
      <c r="N77"/>
    </row>
    <row r="78" spans="2:14" x14ac:dyDescent="0.35">
      <c r="D78" s="53">
        <f>SUM(D68:D75)</f>
        <v>38.099999999999994</v>
      </c>
      <c r="E78" t="s">
        <v>1678</v>
      </c>
      <c r="F78" s="47"/>
      <c r="G78" s="47"/>
      <c r="M78"/>
      <c r="N78"/>
    </row>
    <row r="79" spans="2:14" x14ac:dyDescent="0.35">
      <c r="F79" s="47"/>
      <c r="G79" s="47"/>
      <c r="M79"/>
      <c r="N79"/>
    </row>
    <row r="80" spans="2:14" x14ac:dyDescent="0.35">
      <c r="F80" s="47"/>
      <c r="G80" s="47"/>
      <c r="M80"/>
      <c r="N80"/>
    </row>
    <row r="81" spans="6:14" x14ac:dyDescent="0.35">
      <c r="F81" s="47"/>
      <c r="G81" s="47"/>
      <c r="M81"/>
      <c r="N81"/>
    </row>
    <row r="82" spans="6:14" x14ac:dyDescent="0.35">
      <c r="F82" s="47"/>
      <c r="G82" s="47"/>
      <c r="M82"/>
      <c r="N82"/>
    </row>
    <row r="83" spans="6:14" x14ac:dyDescent="0.35">
      <c r="F83" s="47"/>
      <c r="G83" s="47"/>
      <c r="M83"/>
      <c r="N83"/>
    </row>
    <row r="84" spans="6:14" x14ac:dyDescent="0.35">
      <c r="F84" s="47"/>
      <c r="G84" s="47"/>
      <c r="M84"/>
      <c r="N84"/>
    </row>
    <row r="85" spans="6:14" x14ac:dyDescent="0.35">
      <c r="F85" s="47"/>
      <c r="G85" s="47"/>
      <c r="M85"/>
      <c r="N85"/>
    </row>
    <row r="86" spans="6:14" x14ac:dyDescent="0.35">
      <c r="F86" s="47"/>
      <c r="G86" s="47"/>
      <c r="M86"/>
      <c r="N86"/>
    </row>
    <row r="87" spans="6:14" x14ac:dyDescent="0.35">
      <c r="F87" s="47"/>
      <c r="G87" s="47"/>
      <c r="M87"/>
      <c r="N87"/>
    </row>
    <row r="88" spans="6:14" x14ac:dyDescent="0.35">
      <c r="F88" s="47"/>
      <c r="G88" s="47"/>
      <c r="M88"/>
      <c r="N88"/>
    </row>
    <row r="89" spans="6:14" x14ac:dyDescent="0.35">
      <c r="F89" s="47"/>
      <c r="G89" s="47"/>
      <c r="M89"/>
      <c r="N89"/>
    </row>
    <row r="90" spans="6:14" x14ac:dyDescent="0.35">
      <c r="F90" s="47"/>
      <c r="G90" s="47"/>
      <c r="M90"/>
      <c r="N90"/>
    </row>
    <row r="91" spans="6:14" x14ac:dyDescent="0.35">
      <c r="F91" s="47"/>
      <c r="G91" s="47"/>
      <c r="M91"/>
      <c r="N91"/>
    </row>
    <row r="92" spans="6:14" x14ac:dyDescent="0.35">
      <c r="F92" s="47"/>
      <c r="G92" s="47"/>
      <c r="M92"/>
      <c r="N92"/>
    </row>
    <row r="93" spans="6:14" x14ac:dyDescent="0.35">
      <c r="F93" s="47"/>
      <c r="G93" s="47"/>
      <c r="M93"/>
      <c r="N93"/>
    </row>
    <row r="94" spans="6:14" x14ac:dyDescent="0.35">
      <c r="F94" s="47"/>
      <c r="G94" s="47"/>
      <c r="M94"/>
      <c r="N94"/>
    </row>
    <row r="95" spans="6:14" x14ac:dyDescent="0.35">
      <c r="F95" s="47"/>
      <c r="G95" s="47"/>
      <c r="M95"/>
      <c r="N95"/>
    </row>
    <row r="96" spans="6:14" x14ac:dyDescent="0.35">
      <c r="F96" s="47"/>
      <c r="G96" s="47"/>
      <c r="M96"/>
      <c r="N96"/>
    </row>
    <row r="97" spans="6:14" x14ac:dyDescent="0.35">
      <c r="F97" s="47"/>
      <c r="G97" s="47"/>
      <c r="M97"/>
      <c r="N97"/>
    </row>
    <row r="98" spans="6:14" x14ac:dyDescent="0.35">
      <c r="F98" s="47"/>
      <c r="G98" s="47"/>
      <c r="M98"/>
      <c r="N98"/>
    </row>
    <row r="99" spans="6:14" x14ac:dyDescent="0.35">
      <c r="F99" s="48"/>
      <c r="G99" s="48"/>
      <c r="M99"/>
      <c r="N99"/>
    </row>
    <row r="100" spans="6:14" x14ac:dyDescent="0.35">
      <c r="M100"/>
      <c r="N100"/>
    </row>
    <row r="101" spans="6:14" x14ac:dyDescent="0.35">
      <c r="M101"/>
      <c r="N101"/>
    </row>
    <row r="102" spans="6:14" x14ac:dyDescent="0.35">
      <c r="M102"/>
      <c r="N102"/>
    </row>
    <row r="103" spans="6:14" x14ac:dyDescent="0.35">
      <c r="M103"/>
      <c r="N103"/>
    </row>
    <row r="104" spans="6:14" x14ac:dyDescent="0.35">
      <c r="M104"/>
      <c r="N104"/>
    </row>
    <row r="105" spans="6:14" x14ac:dyDescent="0.35">
      <c r="M105"/>
      <c r="N105"/>
    </row>
    <row r="106" spans="6:14" x14ac:dyDescent="0.35">
      <c r="M106"/>
      <c r="N106"/>
    </row>
    <row r="107" spans="6:14" x14ac:dyDescent="0.35">
      <c r="M107"/>
      <c r="N107"/>
    </row>
    <row r="108" spans="6:14" x14ac:dyDescent="0.35">
      <c r="M108"/>
      <c r="N108"/>
    </row>
    <row r="109" spans="6:14" x14ac:dyDescent="0.35">
      <c r="M109"/>
      <c r="N109"/>
    </row>
    <row r="110" spans="6:14" x14ac:dyDescent="0.35">
      <c r="M110"/>
      <c r="N110"/>
    </row>
    <row r="111" spans="6:14" x14ac:dyDescent="0.35">
      <c r="M111"/>
      <c r="N11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Table_of_Contents</vt:lpstr>
      <vt:lpstr>GPR_Leaf</vt:lpstr>
      <vt:lpstr>Biomass_leaf</vt:lpstr>
      <vt:lpstr>Reaction_List_Leaf</vt:lpstr>
      <vt:lpstr>GPR_Root</vt:lpstr>
      <vt:lpstr>Biomass_Root_and_Stem</vt:lpstr>
      <vt:lpstr>Reaction_List_Root</vt:lpstr>
      <vt:lpstr>GPR_Seed</vt:lpstr>
      <vt:lpstr>Biomass_Seed</vt:lpstr>
      <vt:lpstr>Reaction_List_Seed</vt:lpstr>
      <vt:lpstr>Rxn_List_Seed</vt:lpstr>
      <vt:lpstr>GPR_Stem</vt:lpstr>
      <vt:lpstr>Reaction_List_Stem</vt:lpstr>
      <vt:lpstr>All_genes</vt:lpstr>
      <vt:lpstr>All_Paths_Reactions</vt:lpstr>
      <vt:lpstr>Parameter_Calculations</vt:lpstr>
      <vt:lpstr>Works_Cited</vt:lpstr>
      <vt:lpstr>Time_of_Stages</vt:lpstr>
      <vt:lpstr>Storage_Analysis</vt:lpstr>
      <vt:lpstr>Seed_Storage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Wheaton Schroeder</dc:creator>
  <cp:lastModifiedBy>Wheaton Schroeder</cp:lastModifiedBy>
  <cp:lastPrinted>2017-07-13T14:20:58Z</cp:lastPrinted>
  <dcterms:created xsi:type="dcterms:W3CDTF">2017-04-21T18:08:11Z</dcterms:created>
  <dcterms:modified xsi:type="dcterms:W3CDTF">2020-04-06T17:39:00Z</dcterms:modified>
</cp:coreProperties>
</file>