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drawings/drawing6.xml" ContentType="application/vnd.openxmlformats-officedocument.drawing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Fall 2019 UVA\acoustic phonetics\"/>
    </mc:Choice>
  </mc:AlternateContent>
  <xr:revisionPtr revIDLastSave="0" documentId="13_ncr:1_{D6E86C0B-F90D-4FDE-A3B8-6DFB7F559D76}" xr6:coauthVersionLast="45" xr6:coauthVersionMax="45" xr10:uidLastSave="{00000000-0000-0000-0000-000000000000}"/>
  <bookViews>
    <workbookView xWindow="-120" yWindow="-120" windowWidth="20730" windowHeight="11160" xr2:uid="{1DC74DDF-4B9E-4A97-80DB-1D2067C350AA}"/>
  </bookViews>
  <sheets>
    <sheet name="Research Questions" sheetId="1" r:id="rId1"/>
    <sheet name="Test (summer)" sheetId="2" r:id="rId2"/>
    <sheet name="Kronst" sheetId="3" r:id="rId3"/>
    <sheet name="Hannah" sheetId="4" r:id="rId4"/>
    <sheet name="Elly" sheetId="5" r:id="rId5"/>
    <sheet name="Kevin" sheetId="6" r:id="rId6"/>
    <sheet name="Zoob" sheetId="7" r:id="rId7"/>
    <sheet name="Parker" sheetId="8" r:id="rId8"/>
    <sheet name="Girls" sheetId="9" r:id="rId9"/>
    <sheet name="Boys" sheetId="10" r:id="rId10"/>
    <sheet name="All" sheetId="11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5" i="11" l="1"/>
  <c r="B194" i="11"/>
  <c r="B193" i="11"/>
  <c r="B192" i="11"/>
  <c r="F165" i="11"/>
  <c r="F164" i="11"/>
  <c r="D165" i="11"/>
  <c r="D164" i="11"/>
  <c r="B165" i="11"/>
  <c r="B164" i="11"/>
  <c r="G117" i="11"/>
  <c r="F117" i="11"/>
  <c r="E117" i="11"/>
  <c r="D117" i="11"/>
  <c r="C117" i="11"/>
  <c r="B117" i="11"/>
  <c r="P36" i="10"/>
  <c r="O36" i="10"/>
  <c r="P35" i="10"/>
  <c r="O35" i="10"/>
  <c r="P34" i="10"/>
  <c r="O34" i="10"/>
  <c r="Q33" i="10"/>
  <c r="P33" i="10"/>
  <c r="O33" i="10"/>
  <c r="P21" i="10"/>
  <c r="O21" i="10"/>
  <c r="P20" i="10"/>
  <c r="O20" i="10"/>
  <c r="P19" i="10"/>
  <c r="O19" i="10"/>
  <c r="Q18" i="10"/>
  <c r="P18" i="10"/>
  <c r="O18" i="10"/>
  <c r="P6" i="10"/>
  <c r="O6" i="10"/>
  <c r="P5" i="10"/>
  <c r="O5" i="10"/>
  <c r="P4" i="10"/>
  <c r="O4" i="10"/>
  <c r="P3" i="10"/>
  <c r="O3" i="10"/>
  <c r="P36" i="9"/>
  <c r="O36" i="9"/>
  <c r="P35" i="9"/>
  <c r="O35" i="9"/>
  <c r="P34" i="9"/>
  <c r="O34" i="9"/>
  <c r="Q33" i="9"/>
  <c r="P33" i="9"/>
  <c r="O33" i="9"/>
  <c r="P21" i="9"/>
  <c r="O21" i="9"/>
  <c r="P20" i="9"/>
  <c r="O20" i="9"/>
  <c r="P19" i="9"/>
  <c r="O19" i="9"/>
  <c r="Q18" i="9"/>
  <c r="P18" i="9"/>
  <c r="O18" i="9"/>
  <c r="P6" i="9"/>
  <c r="O6" i="9"/>
  <c r="P5" i="9"/>
  <c r="O5" i="9"/>
  <c r="P4" i="9"/>
  <c r="O4" i="9"/>
  <c r="P3" i="9"/>
  <c r="O3" i="9"/>
  <c r="R38" i="8"/>
  <c r="Q38" i="8"/>
  <c r="Q39" i="8"/>
  <c r="Q40" i="8"/>
  <c r="Q41" i="8"/>
  <c r="P38" i="8"/>
  <c r="P39" i="8"/>
  <c r="P40" i="8"/>
  <c r="P41" i="8"/>
  <c r="R23" i="8"/>
  <c r="Q23" i="8"/>
  <c r="Q24" i="8"/>
  <c r="Q25" i="8"/>
  <c r="Q26" i="8"/>
  <c r="P23" i="8"/>
  <c r="P24" i="8"/>
  <c r="P25" i="8"/>
  <c r="P26" i="8"/>
  <c r="O8" i="8"/>
  <c r="O9" i="8"/>
  <c r="O10" i="8"/>
  <c r="O11" i="8"/>
  <c r="N8" i="8"/>
  <c r="N9" i="8"/>
  <c r="N10" i="8"/>
  <c r="N11" i="8"/>
  <c r="R38" i="5"/>
  <c r="Q38" i="5"/>
  <c r="Q39" i="5"/>
  <c r="Q40" i="5"/>
  <c r="Q41" i="5"/>
  <c r="P38" i="5"/>
  <c r="P39" i="5"/>
  <c r="P40" i="5"/>
  <c r="P41" i="5"/>
  <c r="R23" i="5"/>
  <c r="Q23" i="5"/>
  <c r="Q24" i="5"/>
  <c r="Q25" i="5"/>
  <c r="Q26" i="5"/>
  <c r="P23" i="5"/>
  <c r="P24" i="5"/>
  <c r="P25" i="5"/>
  <c r="P26" i="5"/>
  <c r="O8" i="5"/>
  <c r="O9" i="5"/>
  <c r="O10" i="5"/>
  <c r="O11" i="5"/>
  <c r="N8" i="5"/>
  <c r="N9" i="5"/>
  <c r="N10" i="5"/>
  <c r="N11" i="5"/>
</calcChain>
</file>

<file path=xl/sharedStrings.xml><?xml version="1.0" encoding="utf-8"?>
<sst xmlns="http://schemas.openxmlformats.org/spreadsheetml/2006/main" count="2016" uniqueCount="119">
  <si>
    <t>Male and Female Speech -- Phonetic Differences</t>
  </si>
  <si>
    <t>Pitch</t>
  </si>
  <si>
    <t>F0: Different cultures have different ranges of F0 and different sizes of difference between male and female F0.</t>
  </si>
  <si>
    <t>Countour: Do women use a wider range of pitches?  More listener-directed speech?</t>
  </si>
  <si>
    <t>Looking into factors that may be learned rather than just a result of anatomy</t>
  </si>
  <si>
    <t>Quality</t>
  </si>
  <si>
    <t>Creaky voice: Do women use more creaky voice?  Or men?</t>
  </si>
  <si>
    <t>Breathy voice: Do women use more breathy voice, and is this because of anatomy?</t>
  </si>
  <si>
    <t>Vowels</t>
  </si>
  <si>
    <t>Space: Do women use more of the vowel space/more differences between vowels than men?</t>
  </si>
  <si>
    <t>It is thought that the larger size of the male vocal tract: greater distance for tongue to travel from [i] to [a] means that females could get to more extreme positions in the same amount of articulatory time</t>
  </si>
  <si>
    <t>Duration: Do men and women have significant differences in vowel duration?</t>
  </si>
  <si>
    <t>Avg 20s male F0: 120Hz, 13 semitones above A1 (55Hz) is Bb2, or 117Hz</t>
  </si>
  <si>
    <t>Equal tempered scale, A440</t>
  </si>
  <si>
    <t>Avg 20s female F0: 200Hz, 22 semitones above A1 (55Hz), at G3, or 196Hz</t>
  </si>
  <si>
    <t>Does speaker height play a role?</t>
  </si>
  <si>
    <t>Women have longer VOT for voiceless and shorter VOT for voiced in initial position, especially when hormones are highest in menstrual cycle.  WHY?</t>
  </si>
  <si>
    <t>Durations, VOT</t>
  </si>
  <si>
    <t>The wider harmonic spacing of the female voice (due to higher F0 and logarithmic scale) does a poorer job of defining vowel qualities, so spacing them further apart acoustically could compensate for this</t>
  </si>
  <si>
    <t>Order</t>
  </si>
  <si>
    <t>female speakers produced greater durational differences between stressed and unstressed tokens of vowels inthe same monosyllabic words</t>
  </si>
  <si>
    <t>Read in normal voice</t>
  </si>
  <si>
    <t>Read in imitation of the opposite gender</t>
  </si>
  <si>
    <t>Sung Bb3 (233 Hz)</t>
  </si>
  <si>
    <t>Summer (test)</t>
  </si>
  <si>
    <t>seed</t>
  </si>
  <si>
    <t>sad</t>
  </si>
  <si>
    <t>sued</t>
  </si>
  <si>
    <t>sod</t>
  </si>
  <si>
    <t>F1</t>
  </si>
  <si>
    <t>F2</t>
  </si>
  <si>
    <t>Sung</t>
  </si>
  <si>
    <t>Spoken</t>
  </si>
  <si>
    <t>Imitation</t>
  </si>
  <si>
    <t>f0</t>
  </si>
  <si>
    <t>Column1</t>
  </si>
  <si>
    <t>Kronst</t>
  </si>
  <si>
    <t>Hannah</t>
  </si>
  <si>
    <t>Elly</t>
  </si>
  <si>
    <t>Kristen</t>
  </si>
  <si>
    <t>Average Sung</t>
  </si>
  <si>
    <t>Average</t>
  </si>
  <si>
    <t>F0</t>
  </si>
  <si>
    <t>Zoob</t>
  </si>
  <si>
    <t>Kevin</t>
  </si>
  <si>
    <t>Parker</t>
  </si>
  <si>
    <t>Gender</t>
  </si>
  <si>
    <t>F</t>
  </si>
  <si>
    <t>M</t>
  </si>
  <si>
    <t>1F1</t>
  </si>
  <si>
    <t>1F2</t>
  </si>
  <si>
    <t>2F1</t>
  </si>
  <si>
    <t>2F2</t>
  </si>
  <si>
    <t>3F1</t>
  </si>
  <si>
    <t>3F2</t>
  </si>
  <si>
    <t>4F1</t>
  </si>
  <si>
    <t>4F2</t>
  </si>
  <si>
    <t>Female</t>
  </si>
  <si>
    <t>Male</t>
  </si>
  <si>
    <t>Vowel</t>
  </si>
  <si>
    <t>Subject</t>
  </si>
  <si>
    <t>Zach</t>
  </si>
  <si>
    <t>with(MFAC, plotVowels(F1, F2, Vowel, group = Gender, pch.tokens = Vowel, cex.tokens = 1.2, alpha.tokens = 0.3, plot.means = TRUE, pch.means = Vowel, cex.means = 2, var.col.by = Gender, var.sty.by = Gender, hull.line = TRUE, hull.fill = TRUE, fill.opacity = 0.1, xlim = c(3500, 500), ylim = c(1200, 200), main = "Sung, F0 = 233 (Hz)", legend.kwd = "bottomleft", pretty = TRUE))</t>
  </si>
  <si>
    <t>Imitated</t>
  </si>
  <si>
    <t>Sung Women</t>
  </si>
  <si>
    <t>Spoken Women</t>
  </si>
  <si>
    <t>Imitated Women</t>
  </si>
  <si>
    <t>Sung Men</t>
  </si>
  <si>
    <t>Spoken Men</t>
  </si>
  <si>
    <t>Imitated Men</t>
  </si>
  <si>
    <t>&gt; hull.area &lt;- with(MFAC, convexHullArea(F1, F2, group = Gender))</t>
  </si>
  <si>
    <t>&gt; rbind(poly.area, hull.area)</t>
  </si>
  <si>
    <t>&gt; poly.area &lt;- with(MFAC, vowelMeansPolygonArea(F1, F2, Vowel, poly.order = c("seed", "sad", "sod", "sued"), group = Gender))</t>
  </si>
  <si>
    <t>Area</t>
  </si>
  <si>
    <t>Spoken Area</t>
  </si>
  <si>
    <t>Imitated Area</t>
  </si>
  <si>
    <t>poly.area</t>
  </si>
  <si>
    <t>hull.area</t>
  </si>
  <si>
    <t>average</t>
  </si>
  <si>
    <t>Avg F0</t>
  </si>
  <si>
    <t>Sung Area</t>
  </si>
  <si>
    <t>Sung F0</t>
  </si>
  <si>
    <t>Spoken F0</t>
  </si>
  <si>
    <t>Imitated F0</t>
  </si>
  <si>
    <t>Avg_Area</t>
  </si>
  <si>
    <t>Avg_F0</t>
  </si>
  <si>
    <t>computed w average of sung and spoken vowels</t>
  </si>
  <si>
    <t>Column2</t>
  </si>
  <si>
    <t>Column3</t>
  </si>
  <si>
    <t>Column4</t>
  </si>
  <si>
    <t>Mode</t>
  </si>
  <si>
    <t>&gt; with(MFAC, plotVowels(F1, F2, Vowel, group = Subject, plot.means = TRUE, plot.tokens = FALSE, var.col.by = Subject, var.sty.by = Subject, hull.line = TRUE, hull.fill = TRUE, fill.opacity = 0.1, xlim = c(3500, 500), ylim = c(1200, 200), main = "Sung Vowels by Person", legend.kwd = "bottomleft", pretty = TRUE))</t>
  </si>
  <si>
    <t>&gt; poly.area &lt;- with(MFAC, vowelMeansPolygonArea(F1, F2, Vowel, poly.order = c("seed", "sad", "sod", "sued"), group = Subject))</t>
  </si>
  <si>
    <t>&gt; hull.area &lt;- with(MFAC, convexHullArea(F1, F2, group = Subject))</t>
  </si>
  <si>
    <t>&gt; with(MFAC, plot(F0, Area))</t>
  </si>
  <si>
    <t>&gt; cor(F0, Area)</t>
  </si>
  <si>
    <t>R-value of correlation between F0 and Vowel Space Area, based on all data:</t>
  </si>
  <si>
    <t>Reading</t>
  </si>
  <si>
    <t>Fem1</t>
  </si>
  <si>
    <t>Fem2</t>
  </si>
  <si>
    <t>Fem3</t>
  </si>
  <si>
    <t>Mal1</t>
  </si>
  <si>
    <t>Mal2</t>
  </si>
  <si>
    <t>Mal3</t>
  </si>
  <si>
    <t>F0 (Hz)</t>
  </si>
  <si>
    <t>403456.6 Hz</t>
  </si>
  <si>
    <t>Avg_Area Hz^2</t>
  </si>
  <si>
    <t>Avg_F0 Hz</t>
  </si>
  <si>
    <t>F0 Hz</t>
  </si>
  <si>
    <t>Area Hz^2</t>
  </si>
  <si>
    <t>Sung Area (kHz^2)</t>
  </si>
  <si>
    <t>Sung F0 (Hz)</t>
  </si>
  <si>
    <t>Spoken Area (kHz^2)</t>
  </si>
  <si>
    <t>Spoken F0 (Hz)</t>
  </si>
  <si>
    <t>Imitated Area (kHz^2)</t>
  </si>
  <si>
    <t>Imitated F0 (Hz)</t>
  </si>
  <si>
    <t>Averages</t>
  </si>
  <si>
    <t>Area (kHz^2)</t>
  </si>
  <si>
    <t>Avg Area (kHz^2)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</si>
</sst>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FF"/>
      <name val="Lucida Console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1" xfId="0" applyFont="1" applyBorder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1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0" fillId="13" borderId="0" xfId="0" applyFont="1" applyFill="1"/>
    <xf numFmtId="0" fontId="0" fillId="12" borderId="0" xfId="0" applyFill="1"/>
    <xf numFmtId="0" fontId="4" fillId="14" borderId="0" xfId="0" applyFont="1" applyFill="1"/>
    <xf numFmtId="0" fontId="0" fillId="15" borderId="0" xfId="0" applyFill="1"/>
    <xf numFmtId="0" fontId="0" fillId="14" borderId="0" xfId="0" applyFont="1" applyFill="1"/>
    <xf numFmtId="0" fontId="0" fillId="16" borderId="0" xfId="0" applyFill="1"/>
    <xf numFmtId="0" fontId="1" fillId="10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18" borderId="0" xfId="0" applyFill="1"/>
    <xf numFmtId="0" fontId="4" fillId="7" borderId="0" xfId="0" applyFont="1" applyFill="1"/>
    <xf numFmtId="0" fontId="6" fillId="19" borderId="0" xfId="0" applyFont="1" applyFill="1"/>
    <xf numFmtId="0" fontId="6" fillId="20" borderId="0" xfId="0" applyFont="1" applyFill="1"/>
    <xf numFmtId="0" fontId="0" fillId="19" borderId="0" xfId="0" applyFill="1"/>
    <xf numFmtId="0" fontId="4" fillId="6" borderId="0" xfId="0" applyFont="1" applyFill="1"/>
    <xf numFmtId="0" fontId="4" fillId="9" borderId="0" xfId="0" applyFont="1" applyFill="1"/>
    <xf numFmtId="0" fontId="1" fillId="21" borderId="0" xfId="0" applyFont="1" applyFill="1"/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000"/>
      <color rgb="FF385723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 Vowels (sung)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Summer Test F2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97-48CB-B904-9E40B8DCBB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97-48CB-B904-9E40B8DCBB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97-48CB-B904-9E40B8DCBB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sod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97-48CB-B904-9E40B8DCB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(summer)'!$D$6:$D$9</c:f>
              <c:numCache>
                <c:formatCode>General</c:formatCode>
                <c:ptCount val="4"/>
                <c:pt idx="0">
                  <c:v>2835</c:v>
                </c:pt>
                <c:pt idx="1">
                  <c:v>1807</c:v>
                </c:pt>
                <c:pt idx="2">
                  <c:v>1719</c:v>
                </c:pt>
                <c:pt idx="3">
                  <c:v>1335</c:v>
                </c:pt>
              </c:numCache>
            </c:numRef>
          </c:xVal>
          <c:yVal>
            <c:numRef>
              <c:f>'Test (summer)'!$C$6:$C$9</c:f>
              <c:numCache>
                <c:formatCode>General</c:formatCode>
                <c:ptCount val="4"/>
                <c:pt idx="0">
                  <c:v>320</c:v>
                </c:pt>
                <c:pt idx="1">
                  <c:v>1046</c:v>
                </c:pt>
                <c:pt idx="2">
                  <c:v>361</c:v>
                </c:pt>
                <c:pt idx="3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7-48CB-B904-9E40B8DCBB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168800"/>
        <c:axId val="537169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[1]Sheet1!$T$29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19B730FB-AFD6-424B-9A00-59905B953E4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5C97-48CB-B904-9E40B8DCBBF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F30F693E-97DC-4FB2-93ED-7CF5F91E46F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5C97-48CB-B904-9E40B8DCBBF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CE37E043-60B5-446D-AA43-48113471A44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5C97-48CB-B904-9E40B8DCBBF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[1]Sheet1!$U$28:$W$28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1483</c:v>
                      </c:pt>
                      <c:pt idx="1">
                        <c:v>2982</c:v>
                      </c:pt>
                      <c:pt idx="2">
                        <c:v>1247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[1]Sheet1!$U$29:$W$29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872</c:v>
                      </c:pt>
                      <c:pt idx="1">
                        <c:v>290</c:v>
                      </c:pt>
                      <c:pt idx="2">
                        <c:v>411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[1]Sheet1!$U$27:$W$27</c15:f>
                      <c15:dlblRangeCache>
                        <c:ptCount val="3"/>
                        <c:pt idx="0">
                          <c:v>a</c:v>
                        </c:pt>
                        <c:pt idx="1">
                          <c:v>i</c:v>
                        </c:pt>
                        <c:pt idx="2">
                          <c:v>u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4-5C97-48CB-B904-9E40B8DCBBF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Summer Test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(summer)'!$E$11:$E$14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C97-48CB-B904-9E40B8DCBBF1}"/>
                  </c:ext>
                </c:extLst>
              </c15:ser>
            </c15:filteredScatterSeries>
          </c:ext>
        </c:extLst>
      </c:scatterChart>
      <c:valAx>
        <c:axId val="537168800"/>
        <c:scaling>
          <c:orientation val="maxMin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9128"/>
        <c:crosses val="autoZero"/>
        <c:crossBetween val="midCat"/>
        <c:majorUnit val="1000"/>
      </c:valAx>
      <c:valAx>
        <c:axId val="53716912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 Vowels (spoken)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Summer Test Spoken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03-4940-B45D-61491E54DE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03-4940-B45D-61491E54DE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03-4940-B45D-61491E54DE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sod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03-4940-B45D-61491E54DE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(summer)'!$D$21:$D$24</c:f>
              <c:numCache>
                <c:formatCode>General</c:formatCode>
                <c:ptCount val="4"/>
                <c:pt idx="0">
                  <c:v>2897</c:v>
                </c:pt>
                <c:pt idx="1">
                  <c:v>1866</c:v>
                </c:pt>
                <c:pt idx="2">
                  <c:v>1950</c:v>
                </c:pt>
                <c:pt idx="3">
                  <c:v>1305</c:v>
                </c:pt>
              </c:numCache>
            </c:numRef>
          </c:xVal>
          <c:yVal>
            <c:numRef>
              <c:f>'Test (summer)'!$C$21:$C$24</c:f>
              <c:numCache>
                <c:formatCode>General</c:formatCode>
                <c:ptCount val="4"/>
                <c:pt idx="0">
                  <c:v>275</c:v>
                </c:pt>
                <c:pt idx="1">
                  <c:v>1082</c:v>
                </c:pt>
                <c:pt idx="2">
                  <c:v>342</c:v>
                </c:pt>
                <c:pt idx="3">
                  <c:v>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03-4940-B45D-61491E54D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168800"/>
        <c:axId val="537169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[1]Sheet1!$T$29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D5FC045C-4352-404E-B969-1B28F6A0C42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5803-4940-B45D-61491E54DEC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640F2FBA-0C98-4695-A21B-16FFD638EA8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5803-4940-B45D-61491E54DEC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BAEEC6FB-A159-4930-9EA4-752C2245AC9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5803-4940-B45D-61491E54DE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[1]Sheet1!$U$28:$W$28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1483</c:v>
                      </c:pt>
                      <c:pt idx="1">
                        <c:v>2982</c:v>
                      </c:pt>
                      <c:pt idx="2">
                        <c:v>1247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[1]Sheet1!$U$29:$W$29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872</c:v>
                      </c:pt>
                      <c:pt idx="1">
                        <c:v>290</c:v>
                      </c:pt>
                      <c:pt idx="2">
                        <c:v>411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[1]Sheet1!$U$27:$W$27</c15:f>
                      <c15:dlblRangeCache>
                        <c:ptCount val="3"/>
                        <c:pt idx="0">
                          <c:v>a</c:v>
                        </c:pt>
                        <c:pt idx="1">
                          <c:v>i</c:v>
                        </c:pt>
                        <c:pt idx="2">
                          <c:v>u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8-5803-4940-B45D-61491E54DE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Summer Test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(summer)'!$E$11:$E$14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03-4940-B45D-61491E54DE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Summer Test F2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seed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5803-4940-B45D-61491E54DEC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sad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5803-4940-B45D-61491E54DEC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sued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5803-4940-B45D-61491E54DECB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sod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03-4940-B45D-61491E54DE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(summer)'!$D$6:$D$9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2835</c:v>
                      </c:pt>
                      <c:pt idx="1">
                        <c:v>1807</c:v>
                      </c:pt>
                      <c:pt idx="2">
                        <c:v>1719</c:v>
                      </c:pt>
                      <c:pt idx="3">
                        <c:v>1335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03-4940-B45D-61491E54DECB}"/>
                  </c:ext>
                </c:extLst>
              </c15:ser>
            </c15:filteredScatterSeries>
          </c:ext>
        </c:extLst>
      </c:scatterChart>
      <c:valAx>
        <c:axId val="537168800"/>
        <c:scaling>
          <c:orientation val="maxMin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9128"/>
        <c:crosses val="autoZero"/>
        <c:crossBetween val="midCat"/>
        <c:majorUnit val="1000"/>
      </c:valAx>
      <c:valAx>
        <c:axId val="53716912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 Vowels (imitated)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Summer Test imitation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17-41E6-836F-A1849DDBB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17-41E6-836F-A1849DDBB7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17-41E6-836F-A1849DDBB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sod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17-41E6-836F-A1849DDBB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(summer)'!$D$36:$D$39</c:f>
              <c:numCache>
                <c:formatCode>General</c:formatCode>
                <c:ptCount val="4"/>
                <c:pt idx="0">
                  <c:v>2323</c:v>
                </c:pt>
                <c:pt idx="1">
                  <c:v>1498</c:v>
                </c:pt>
                <c:pt idx="2">
                  <c:v>1383</c:v>
                </c:pt>
                <c:pt idx="3">
                  <c:v>1125</c:v>
                </c:pt>
              </c:numCache>
            </c:numRef>
          </c:xVal>
          <c:yVal>
            <c:numRef>
              <c:f>'Test (summer)'!$C$36:$C$39</c:f>
              <c:numCache>
                <c:formatCode>General</c:formatCode>
                <c:ptCount val="4"/>
                <c:pt idx="0">
                  <c:v>276</c:v>
                </c:pt>
                <c:pt idx="1">
                  <c:v>794</c:v>
                </c:pt>
                <c:pt idx="2">
                  <c:v>346</c:v>
                </c:pt>
                <c:pt idx="3">
                  <c:v>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17-41E6-836F-A1849DDBB7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168800"/>
        <c:axId val="537169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[1]Sheet1!$T$29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652AC11F-D102-4B47-AA45-3BEC594FAB2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5117-41E6-836F-A1849DDBB70F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8945B963-C2C0-44F9-BF9D-A8A4246F9BC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5117-41E6-836F-A1849DDBB70F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AFC340B2-6C2E-4680-837F-49F94C50937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5117-41E6-836F-A1849DDBB7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[1]Sheet1!$U$28:$W$28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1483</c:v>
                      </c:pt>
                      <c:pt idx="1">
                        <c:v>2982</c:v>
                      </c:pt>
                      <c:pt idx="2">
                        <c:v>1247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[1]Sheet1!$U$29:$W$29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872</c:v>
                      </c:pt>
                      <c:pt idx="1">
                        <c:v>290</c:v>
                      </c:pt>
                      <c:pt idx="2">
                        <c:v>411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[1]Sheet1!$U$27:$W$27</c15:f>
                      <c15:dlblRangeCache>
                        <c:ptCount val="3"/>
                        <c:pt idx="0">
                          <c:v>a</c:v>
                        </c:pt>
                        <c:pt idx="1">
                          <c:v>i</c:v>
                        </c:pt>
                        <c:pt idx="2">
                          <c:v>u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8-5117-41E6-836F-A1849DDBB7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Summer Test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(summer)'!$E$11:$E$14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17-41E6-836F-A1849DDBB7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Summer Test F2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seed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5117-41E6-836F-A1849DDBB70F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sad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5117-41E6-836F-A1849DDBB70F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sued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5117-41E6-836F-A1849DDBB70F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sod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5117-41E6-836F-A1849DDBB7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(summer)'!$D$6:$D$9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2835</c:v>
                      </c:pt>
                      <c:pt idx="1">
                        <c:v>1807</c:v>
                      </c:pt>
                      <c:pt idx="2">
                        <c:v>1719</c:v>
                      </c:pt>
                      <c:pt idx="3">
                        <c:v>1335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117-41E6-836F-A1849DDBB7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Summer Test Spoken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seed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5117-41E6-836F-A1849DDBB70F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sad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5117-41E6-836F-A1849DDBB70F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sued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5117-41E6-836F-A1849DDBB70F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sod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117-41E6-836F-A1849DDBB7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(summer)'!$D$21:$D$24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2897</c:v>
                      </c:pt>
                      <c:pt idx="1">
                        <c:v>1866</c:v>
                      </c:pt>
                      <c:pt idx="2">
                        <c:v>1950</c:v>
                      </c:pt>
                      <c:pt idx="3">
                        <c:v>1305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</c:v>
                      </c:pt>
                      <c:pt idx="1">
                        <c:v>1082</c:v>
                      </c:pt>
                      <c:pt idx="2">
                        <c:v>342</c:v>
                      </c:pt>
                      <c:pt idx="3">
                        <c:v>943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7-41E6-836F-A1849DDBB70F}"/>
                  </c:ext>
                </c:extLst>
              </c15:ser>
            </c15:filteredScatterSeries>
          </c:ext>
        </c:extLst>
      </c:scatterChart>
      <c:valAx>
        <c:axId val="537168800"/>
        <c:scaling>
          <c:orientation val="maxMin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9128"/>
        <c:crosses val="autoZero"/>
        <c:crossBetween val="midCat"/>
        <c:majorUnit val="1000"/>
      </c:valAx>
      <c:valAx>
        <c:axId val="537169128"/>
        <c:scaling>
          <c:orientation val="maxMin"/>
          <c:max val="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 Vowels (all three trials)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Summer Test F2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'Test (summer)'!$D$6:$D$9</c:f>
              <c:numCache>
                <c:formatCode>General</c:formatCode>
                <c:ptCount val="4"/>
                <c:pt idx="0">
                  <c:v>2835</c:v>
                </c:pt>
                <c:pt idx="1">
                  <c:v>1807</c:v>
                </c:pt>
                <c:pt idx="2">
                  <c:v>1719</c:v>
                </c:pt>
                <c:pt idx="3">
                  <c:v>1335</c:v>
                </c:pt>
              </c:numCache>
              <c:extLst xmlns:c15="http://schemas.microsoft.com/office/drawing/2012/chart"/>
            </c:numRef>
          </c:xVal>
          <c:yVal>
            <c:numRef>
              <c:f>'Test (summer)'!$C$6:$C$9</c:f>
              <c:numCache>
                <c:formatCode>General</c:formatCode>
                <c:ptCount val="4"/>
                <c:pt idx="0">
                  <c:v>320</c:v>
                </c:pt>
                <c:pt idx="1">
                  <c:v>1046</c:v>
                </c:pt>
                <c:pt idx="2">
                  <c:v>361</c:v>
                </c:pt>
                <c:pt idx="3">
                  <c:v>930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A04-44F1-AF13-55F3DC237D86}"/>
            </c:ext>
          </c:extLst>
        </c:ser>
        <c:ser>
          <c:idx val="3"/>
          <c:order val="3"/>
          <c:tx>
            <c:v>Summer Test Spoken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'Test (summer)'!$D$21:$D$24</c:f>
              <c:numCache>
                <c:formatCode>General</c:formatCode>
                <c:ptCount val="4"/>
                <c:pt idx="0">
                  <c:v>2897</c:v>
                </c:pt>
                <c:pt idx="1">
                  <c:v>1866</c:v>
                </c:pt>
                <c:pt idx="2">
                  <c:v>1950</c:v>
                </c:pt>
                <c:pt idx="3">
                  <c:v>1305</c:v>
                </c:pt>
              </c:numCache>
              <c:extLst xmlns:c15="http://schemas.microsoft.com/office/drawing/2012/chart"/>
            </c:numRef>
          </c:xVal>
          <c:yVal>
            <c:numRef>
              <c:f>'Test (summer)'!$C$21:$C$24</c:f>
              <c:numCache>
                <c:formatCode>General</c:formatCode>
                <c:ptCount val="4"/>
                <c:pt idx="0">
                  <c:v>275</c:v>
                </c:pt>
                <c:pt idx="1">
                  <c:v>1082</c:v>
                </c:pt>
                <c:pt idx="2">
                  <c:v>342</c:v>
                </c:pt>
                <c:pt idx="3">
                  <c:v>943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3-FA04-44F1-AF13-55F3DC237D86}"/>
            </c:ext>
          </c:extLst>
        </c:ser>
        <c:ser>
          <c:idx val="4"/>
          <c:order val="4"/>
          <c:tx>
            <c:v>Summer Test imitation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'Test (summer)'!$D$36:$D$39</c:f>
              <c:numCache>
                <c:formatCode>General</c:formatCode>
                <c:ptCount val="4"/>
                <c:pt idx="0">
                  <c:v>2323</c:v>
                </c:pt>
                <c:pt idx="1">
                  <c:v>1498</c:v>
                </c:pt>
                <c:pt idx="2">
                  <c:v>1383</c:v>
                </c:pt>
                <c:pt idx="3">
                  <c:v>1125</c:v>
                </c:pt>
              </c:numCache>
            </c:numRef>
          </c:xVal>
          <c:yVal>
            <c:numRef>
              <c:f>'Test (summer)'!$C$36:$C$39</c:f>
              <c:numCache>
                <c:formatCode>General</c:formatCode>
                <c:ptCount val="4"/>
                <c:pt idx="0">
                  <c:v>276</c:v>
                </c:pt>
                <c:pt idx="1">
                  <c:v>794</c:v>
                </c:pt>
                <c:pt idx="2">
                  <c:v>346</c:v>
                </c:pt>
                <c:pt idx="3">
                  <c:v>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04-44F1-AF13-55F3DC23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8800"/>
        <c:axId val="537169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[1]Sheet1!$T$29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[1]Sheet1!$U$28:$W$28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1483</c:v>
                      </c:pt>
                      <c:pt idx="1">
                        <c:v>2982</c:v>
                      </c:pt>
                      <c:pt idx="2">
                        <c:v>1247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[1]Sheet1!$U$29:$W$29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872</c:v>
                      </c:pt>
                      <c:pt idx="1">
                        <c:v>290</c:v>
                      </c:pt>
                      <c:pt idx="2">
                        <c:v>411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A04-44F1-AF13-55F3DC237D8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Summer Test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(summer)'!$E$11:$E$14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(summer)'!$C$6:$C$9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1046</c:v>
                      </c:pt>
                      <c:pt idx="2">
                        <c:v>361</c:v>
                      </c:pt>
                      <c:pt idx="3">
                        <c:v>930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04-44F1-AF13-55F3DC237D86}"/>
                  </c:ext>
                </c:extLst>
              </c15:ser>
            </c15:filteredScatterSeries>
          </c:ext>
        </c:extLst>
      </c:scatterChart>
      <c:valAx>
        <c:axId val="537168800"/>
        <c:scaling>
          <c:orientation val="maxMin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9128"/>
        <c:crosses val="autoZero"/>
        <c:crossBetween val="midCat"/>
        <c:majorUnit val="1000"/>
      </c:valAx>
      <c:valAx>
        <c:axId val="53716912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Vowel Space Area vs. Fundamental</a:t>
            </a:r>
            <a:r>
              <a:rPr lang="en-US" baseline="0"/>
              <a:t> Frequency (Averages,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All!$A$164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All!$B$163:$G$163</c:f>
              <c:strCache>
                <c:ptCount val="6"/>
                <c:pt idx="0">
                  <c:v>Sung Area (kHz^2)</c:v>
                </c:pt>
                <c:pt idx="1">
                  <c:v>Sung F0 (Hz)</c:v>
                </c:pt>
                <c:pt idx="2">
                  <c:v>Spoken Area (kHz^2)</c:v>
                </c:pt>
                <c:pt idx="3">
                  <c:v>Spoken F0 (Hz)</c:v>
                </c:pt>
                <c:pt idx="4">
                  <c:v>Imitated Area (kHz^2)</c:v>
                </c:pt>
                <c:pt idx="5">
                  <c:v>Imitated F0 (Hz)</c:v>
                </c:pt>
              </c:strCache>
            </c:strRef>
          </c:cat>
          <c:val>
            <c:numRef>
              <c:f>All!$B$164:$G$164</c:f>
              <c:numCache>
                <c:formatCode>General</c:formatCode>
                <c:ptCount val="6"/>
                <c:pt idx="0">
                  <c:v>403.45659999999998</c:v>
                </c:pt>
                <c:pt idx="1">
                  <c:v>233</c:v>
                </c:pt>
                <c:pt idx="2">
                  <c:v>481.56849999999997</c:v>
                </c:pt>
                <c:pt idx="3">
                  <c:v>205</c:v>
                </c:pt>
                <c:pt idx="4">
                  <c:v>238.3331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A84-8A6E-22259D52BD26}"/>
            </c:ext>
          </c:extLst>
        </c:ser>
        <c:ser>
          <c:idx val="1"/>
          <c:order val="1"/>
          <c:tx>
            <c:strRef>
              <c:f>All!$A$165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All!$B$163:$G$163</c:f>
              <c:strCache>
                <c:ptCount val="6"/>
                <c:pt idx="0">
                  <c:v>Sung Area (kHz^2)</c:v>
                </c:pt>
                <c:pt idx="1">
                  <c:v>Sung F0 (Hz)</c:v>
                </c:pt>
                <c:pt idx="2">
                  <c:v>Spoken Area (kHz^2)</c:v>
                </c:pt>
                <c:pt idx="3">
                  <c:v>Spoken F0 (Hz)</c:v>
                </c:pt>
                <c:pt idx="4">
                  <c:v>Imitated Area (kHz^2)</c:v>
                </c:pt>
                <c:pt idx="5">
                  <c:v>Imitated F0 (Hz)</c:v>
                </c:pt>
              </c:strCache>
            </c:strRef>
          </c:cat>
          <c:val>
            <c:numRef>
              <c:f>All!$B$165:$G$165</c:f>
              <c:numCache>
                <c:formatCode>General</c:formatCode>
                <c:ptCount val="6"/>
                <c:pt idx="0">
                  <c:v>300.05509999999998</c:v>
                </c:pt>
                <c:pt idx="1">
                  <c:v>233</c:v>
                </c:pt>
                <c:pt idx="2">
                  <c:v>258.84520000000003</c:v>
                </c:pt>
                <c:pt idx="3">
                  <c:v>115</c:v>
                </c:pt>
                <c:pt idx="4">
                  <c:v>377.52320000000003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3-4A84-8A6E-22259D52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02792"/>
        <c:axId val="402603120"/>
      </c:barChart>
      <c:catAx>
        <c:axId val="4026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03120"/>
        <c:crosses val="autoZero"/>
        <c:auto val="1"/>
        <c:lblAlgn val="ctr"/>
        <c:lblOffset val="100"/>
        <c:noMultiLvlLbl val="0"/>
      </c:catAx>
      <c:valAx>
        <c:axId val="402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0</xdr:rowOff>
    </xdr:from>
    <xdr:to>
      <xdr:col>12</xdr:col>
      <xdr:colOff>219075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39191E-2E66-4065-934A-BF4BF0F89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14</xdr:row>
      <xdr:rowOff>123825</xdr:rowOff>
    </xdr:from>
    <xdr:to>
      <xdr:col>12</xdr:col>
      <xdr:colOff>190500</xdr:colOff>
      <xdr:row>29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D8FE96-CB96-43D9-B13D-C84042836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28</xdr:row>
      <xdr:rowOff>152400</xdr:rowOff>
    </xdr:from>
    <xdr:to>
      <xdr:col>12</xdr:col>
      <xdr:colOff>219075</xdr:colOff>
      <xdr:row>43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3512BD-D157-43EA-B548-6C4B89D86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242455</xdr:colOff>
      <xdr:row>14</xdr:row>
      <xdr:rowOff>86591</xdr:rowOff>
    </xdr:from>
    <xdr:to>
      <xdr:col>19</xdr:col>
      <xdr:colOff>542926</xdr:colOff>
      <xdr:row>28</xdr:row>
      <xdr:rowOff>162791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43459C-AD4D-4483-95A1-1AD77CE2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0.28333</cdr:x>
      <cdr:y>0.49306</cdr:y>
    </cdr:from>
    <cdr:to>
      <cdr:x>0.48958</cdr:x>
      <cdr:y>0.86806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EA7AA6-CE6E-44B7-AF5F-EAE065EA86C5}"/>
            </a:ext>
          </a:extLst>
        </cdr:cNvPr>
        <cdr:cNvCxnSpPr/>
      </cdr:nvCxnSpPr>
      <cdr:spPr>
        <a:xfrm xmlns:a="http://schemas.openxmlformats.org/drawingml/2006/main">
          <a:off x="1295400" y="1352550"/>
          <a:ext cx="942975" cy="1028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0.48958</cdr:x>
      <cdr:y>0.8125</cdr:y>
    </cdr:from>
    <cdr:to>
      <cdr:x>0.58333</cdr:x>
      <cdr:y>0.86458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10131D8-BFED-4D06-8B42-B256AB7486B1}"/>
            </a:ext>
          </a:extLst>
        </cdr:cNvPr>
        <cdr:cNvCxnSpPr/>
      </cdr:nvCxnSpPr>
      <cdr:spPr>
        <a:xfrm xmlns:a="http://schemas.openxmlformats.org/drawingml/2006/main" flipV="1">
          <a:off x="2238375" y="2228850"/>
          <a:ext cx="428625" cy="142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0.50833</cdr:x>
      <cdr:y>0.52083</cdr:y>
    </cdr:from>
    <cdr:to>
      <cdr:x>0.58542</cdr:x>
      <cdr:y>0.80903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8CB8BBA-7993-4D53-840F-A0EAA3354A6F}"/>
            </a:ext>
          </a:extLst>
        </cdr:cNvPr>
        <cdr:cNvCxnSpPr/>
      </cdr:nvCxnSpPr>
      <cdr:spPr>
        <a:xfrm xmlns:a="http://schemas.openxmlformats.org/drawingml/2006/main" flipH="1" flipV="1">
          <a:off x="2324100" y="1428750"/>
          <a:ext cx="352425" cy="790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0.28542</cdr:x>
      <cdr:y>0.49653</cdr:y>
    </cdr:from>
    <cdr:to>
      <cdr:x>0.50625</cdr:x>
      <cdr:y>0.51736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D04AB21-C28D-4F62-BC6C-CFA91AF58131}"/>
            </a:ext>
          </a:extLst>
        </cdr:cNvPr>
        <cdr:cNvCxnSpPr/>
      </cdr:nvCxnSpPr>
      <cdr:spPr>
        <a:xfrm xmlns:a="http://schemas.openxmlformats.org/drawingml/2006/main" flipH="1" flipV="1">
          <a:off x="1304925" y="1362075"/>
          <a:ext cx="1009650" cy="57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0.2875</cdr:x>
      <cdr:y>0.5</cdr:y>
    </cdr:from>
    <cdr:to>
      <cdr:x>0.58333</cdr:x>
      <cdr:y>0.87153</cdr:y>
    </cdr:to>
    <cdr:sp macro="" textlink="">
      <cdr:nvSpPr>
        <cdr:cNvPr id="13" name="Freeform: Shape 12">
          <a:extLst xmlns:a="http://schemas.openxmlformats.org/drawingml/2006/main">
            <a:ext uri="{FF2B5EF4-FFF2-40B4-BE49-F238E27FC236}">
              <a16:creationId xmlns:a16="http://schemas.microsoft.com/office/drawing/2014/main" id="{74730B15-713F-4489-90BA-50D8A20626D9}"/>
            </a:ext>
          </a:extLst>
        </cdr:cNvPr>
        <cdr:cNvSpPr/>
      </cdr:nvSpPr>
      <cdr:spPr>
        <a:xfrm xmlns:a="http://schemas.openxmlformats.org/drawingml/2006/main">
          <a:off x="1314450" y="1371600"/>
          <a:ext cx="1352550" cy="1019175"/>
        </a:xfrm>
        <a:custGeom xmlns:a="http://schemas.openxmlformats.org/drawingml/2006/main">
          <a:avLst/>
          <a:gdLst>
            <a:gd name="connsiteX0" fmla="*/ 1009650 w 1352550"/>
            <a:gd name="connsiteY0" fmla="*/ 57150 h 1019175"/>
            <a:gd name="connsiteX1" fmla="*/ 0 w 1352550"/>
            <a:gd name="connsiteY1" fmla="*/ 0 h 1019175"/>
            <a:gd name="connsiteX2" fmla="*/ 923925 w 1352550"/>
            <a:gd name="connsiteY2" fmla="*/ 1019175 h 1019175"/>
            <a:gd name="connsiteX3" fmla="*/ 1352550 w 1352550"/>
            <a:gd name="connsiteY3" fmla="*/ 847725 h 1019175"/>
            <a:gd name="connsiteX4" fmla="*/ 1009650 w 1352550"/>
            <a:gd name="connsiteY4" fmla="*/ 57150 h 1019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52550" h="1019175">
              <a:moveTo>
                <a:pt x="1009650" y="57150"/>
              </a:moveTo>
              <a:lnTo>
                <a:pt x="0" y="0"/>
              </a:lnTo>
              <a:lnTo>
                <a:pt x="923925" y="1019175"/>
              </a:lnTo>
              <a:lnTo>
                <a:pt x="1352550" y="847725"/>
              </a:lnTo>
              <a:lnTo>
                <a:pt x="1009650" y="57150"/>
              </a:lnTo>
              <a:close/>
            </a:path>
          </a:pathLst>
        </a:custGeom>
        <a:solidFill xmlns:a="http://schemas.openxmlformats.org/drawingml/2006/main">
          <a:srgbClr val="FFC000">
            <a:alpha val="27843"/>
          </a:srgbClr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0.27292</cdr:x>
      <cdr:y>0.46875</cdr:y>
    </cdr:from>
    <cdr:to>
      <cdr:x>0.47917</cdr:x>
      <cdr:y>0.88889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FE617F7-0DE8-4781-B49D-2817F42A49BF}"/>
            </a:ext>
          </a:extLst>
        </cdr:cNvPr>
        <cdr:cNvCxnSpPr/>
      </cdr:nvCxnSpPr>
      <cdr:spPr>
        <a:xfrm xmlns:a="http://schemas.openxmlformats.org/drawingml/2006/main">
          <a:off x="1247775" y="1285875"/>
          <a:ext cx="942975" cy="1152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0.47708</cdr:x>
      <cdr:y>0.81597</cdr:y>
    </cdr:from>
    <cdr:to>
      <cdr:x>0.58958</cdr:x>
      <cdr:y>0.88542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ACC9EE3-C8E0-49B3-85A6-4A3442F331AC}"/>
            </a:ext>
          </a:extLst>
        </cdr:cNvPr>
        <cdr:cNvCxnSpPr/>
      </cdr:nvCxnSpPr>
      <cdr:spPr>
        <a:xfrm xmlns:a="http://schemas.openxmlformats.org/drawingml/2006/main" flipV="1">
          <a:off x="2181225" y="2238375"/>
          <a:ext cx="514350" cy="190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0.4625</cdr:x>
      <cdr:y>0.51042</cdr:y>
    </cdr:from>
    <cdr:to>
      <cdr:x>0.58958</cdr:x>
      <cdr:y>0.81944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5A89BA6-681E-42DF-9120-06A16FEEA7B3}"/>
            </a:ext>
          </a:extLst>
        </cdr:cNvPr>
        <cdr:cNvCxnSpPr/>
      </cdr:nvCxnSpPr>
      <cdr:spPr>
        <a:xfrm xmlns:a="http://schemas.openxmlformats.org/drawingml/2006/main" flipH="1" flipV="1">
          <a:off x="2114550" y="1400175"/>
          <a:ext cx="581025" cy="847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</cdr:x>
      <cdr:y>0.47222</cdr:y>
    </cdr:from>
    <cdr:to>
      <cdr:x>0.46042</cdr:x>
      <cdr:y>0.50694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82A3DC2-5FF8-4255-A180-B2562653A705}"/>
            </a:ext>
          </a:extLst>
        </cdr:cNvPr>
        <cdr:cNvCxnSpPr/>
      </cdr:nvCxnSpPr>
      <cdr:spPr>
        <a:xfrm xmlns:a="http://schemas.openxmlformats.org/drawingml/2006/main" flipH="1" flipV="1">
          <a:off x="1257300" y="1295400"/>
          <a:ext cx="847725" cy="95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</cdr:x>
      <cdr:y>0.47222</cdr:y>
    </cdr:from>
    <cdr:to>
      <cdr:x>0.58958</cdr:x>
      <cdr:y>0.88542</cdr:y>
    </cdr:to>
    <cdr:sp macro="" textlink="">
      <cdr:nvSpPr>
        <cdr:cNvPr id="10" name="Freeform: Shape 9">
          <a:extLst xmlns:a="http://schemas.openxmlformats.org/drawingml/2006/main">
            <a:ext uri="{FF2B5EF4-FFF2-40B4-BE49-F238E27FC236}">
              <a16:creationId xmlns:a16="http://schemas.microsoft.com/office/drawing/2014/main" id="{4C37F939-0F46-485B-8E28-EA4557D77D80}"/>
            </a:ext>
          </a:extLst>
        </cdr:cNvPr>
        <cdr:cNvSpPr/>
      </cdr:nvSpPr>
      <cdr:spPr>
        <a:xfrm xmlns:a="http://schemas.openxmlformats.org/drawingml/2006/main">
          <a:off x="1257300" y="1295400"/>
          <a:ext cx="1438275" cy="1133475"/>
        </a:xfrm>
        <a:custGeom xmlns:a="http://schemas.openxmlformats.org/drawingml/2006/main">
          <a:avLst/>
          <a:gdLst>
            <a:gd name="connsiteX0" fmla="*/ 857250 w 1438275"/>
            <a:gd name="connsiteY0" fmla="*/ 85725 h 1133475"/>
            <a:gd name="connsiteX1" fmla="*/ 0 w 1438275"/>
            <a:gd name="connsiteY1" fmla="*/ 0 h 1133475"/>
            <a:gd name="connsiteX2" fmla="*/ 933450 w 1438275"/>
            <a:gd name="connsiteY2" fmla="*/ 1133475 h 1133475"/>
            <a:gd name="connsiteX3" fmla="*/ 1438275 w 1438275"/>
            <a:gd name="connsiteY3" fmla="*/ 942975 h 1133475"/>
            <a:gd name="connsiteX4" fmla="*/ 857250 w 1438275"/>
            <a:gd name="connsiteY4" fmla="*/ 85725 h 113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8275" h="1133475">
              <a:moveTo>
                <a:pt x="857250" y="85725"/>
              </a:moveTo>
              <a:lnTo>
                <a:pt x="0" y="0"/>
              </a:lnTo>
              <a:lnTo>
                <a:pt x="933450" y="1133475"/>
              </a:lnTo>
              <a:lnTo>
                <a:pt x="1438275" y="942975"/>
              </a:lnTo>
              <a:lnTo>
                <a:pt x="857250" y="85725"/>
              </a:lnTo>
              <a:close/>
            </a:path>
          </a:pathLst>
        </a:custGeom>
        <a:solidFill xmlns:a="http://schemas.openxmlformats.org/drawingml/2006/main">
          <a:schemeClr val="accent6">
            <a:lumMod val="50000"/>
            <a:alpha val="27843"/>
          </a:schemeClr>
        </a:solidFill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0.38125</cdr:x>
      <cdr:y>0.47222</cdr:y>
    </cdr:from>
    <cdr:to>
      <cdr:x>0.55417</cdr:x>
      <cdr:y>0.75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A0C0BF9-09F7-4A98-84FA-D837752C502A}"/>
            </a:ext>
          </a:extLst>
        </cdr:cNvPr>
        <cdr:cNvCxnSpPr>
          <a:stCxn xmlns:a="http://schemas.openxmlformats.org/drawingml/2006/main" id="10" idx="1"/>
        </cdr:cNvCxnSpPr>
      </cdr:nvCxnSpPr>
      <cdr:spPr>
        <a:xfrm xmlns:a="http://schemas.openxmlformats.org/drawingml/2006/main">
          <a:off x="1743075" y="1295400"/>
          <a:ext cx="790575" cy="762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</cdr:x>
      <cdr:y>0.71528</cdr:y>
    </cdr:from>
    <cdr:to>
      <cdr:x>0.62917</cdr:x>
      <cdr:y>0.73611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68749FF-DE46-457D-A535-94C20B4B701F}"/>
            </a:ext>
          </a:extLst>
        </cdr:cNvPr>
        <cdr:cNvCxnSpPr/>
      </cdr:nvCxnSpPr>
      <cdr:spPr>
        <a:xfrm xmlns:a="http://schemas.openxmlformats.org/drawingml/2006/main" flipV="1">
          <a:off x="2514600" y="1962150"/>
          <a:ext cx="361950" cy="57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0.57292</cdr:x>
      <cdr:y>0.50694</cdr:y>
    </cdr:from>
    <cdr:to>
      <cdr:x>0.62708</cdr:x>
      <cdr:y>0.71875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555FF99-010E-4F10-8255-0BEF8C15398A}"/>
            </a:ext>
          </a:extLst>
        </cdr:cNvPr>
        <cdr:cNvCxnSpPr/>
      </cdr:nvCxnSpPr>
      <cdr:spPr>
        <a:xfrm xmlns:a="http://schemas.openxmlformats.org/drawingml/2006/main" flipH="1" flipV="1">
          <a:off x="2619375" y="1390650"/>
          <a:ext cx="247650" cy="5810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0.38125</cdr:x>
      <cdr:y>0.47222</cdr:y>
    </cdr:from>
    <cdr:to>
      <cdr:x>0.575</cdr:x>
      <cdr:y>0.50694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1B7910C-4F8C-4B96-A337-BEF81F8B40BE}"/>
            </a:ext>
          </a:extLst>
        </cdr:cNvPr>
        <cdr:cNvCxnSpPr>
          <a:endCxn xmlns:a="http://schemas.openxmlformats.org/drawingml/2006/main" id="10" idx="1"/>
        </cdr:cNvCxnSpPr>
      </cdr:nvCxnSpPr>
      <cdr:spPr>
        <a:xfrm xmlns:a="http://schemas.openxmlformats.org/drawingml/2006/main" flipH="1" flipV="1">
          <a:off x="1743075" y="1295400"/>
          <a:ext cx="885825" cy="9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0.38125</cdr:x>
      <cdr:y>0.47222</cdr:y>
    </cdr:from>
    <cdr:to>
      <cdr:x>0.62708</cdr:x>
      <cdr:y>0.73958</cdr:y>
    </cdr:to>
    <cdr:sp macro="" textlink="">
      <cdr:nvSpPr>
        <cdr:cNvPr id="10" name="Freeform: Shape 9">
          <a:extLst xmlns:a="http://schemas.openxmlformats.org/drawingml/2006/main">
            <a:ext uri="{FF2B5EF4-FFF2-40B4-BE49-F238E27FC236}">
              <a16:creationId xmlns:a16="http://schemas.microsoft.com/office/drawing/2014/main" id="{249084F7-69E4-436E-A004-CE35BB1B13C7}"/>
            </a:ext>
          </a:extLst>
        </cdr:cNvPr>
        <cdr:cNvSpPr/>
      </cdr:nvSpPr>
      <cdr:spPr>
        <a:xfrm xmlns:a="http://schemas.openxmlformats.org/drawingml/2006/main">
          <a:off x="1743075" y="1295400"/>
          <a:ext cx="1123950" cy="733425"/>
        </a:xfrm>
        <a:custGeom xmlns:a="http://schemas.openxmlformats.org/drawingml/2006/main">
          <a:avLst/>
          <a:gdLst>
            <a:gd name="connsiteX0" fmla="*/ 857250 w 1104900"/>
            <a:gd name="connsiteY0" fmla="*/ 114300 h 971550"/>
            <a:gd name="connsiteX1" fmla="*/ 0 w 1104900"/>
            <a:gd name="connsiteY1" fmla="*/ 0 h 971550"/>
            <a:gd name="connsiteX2" fmla="*/ 762000 w 1104900"/>
            <a:gd name="connsiteY2" fmla="*/ 971550 h 971550"/>
            <a:gd name="connsiteX3" fmla="*/ 1104900 w 1104900"/>
            <a:gd name="connsiteY3" fmla="*/ 876300 h 971550"/>
            <a:gd name="connsiteX4" fmla="*/ 857250 w 1104900"/>
            <a:gd name="connsiteY4" fmla="*/ 114300 h 971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04900" h="971550">
              <a:moveTo>
                <a:pt x="857250" y="114300"/>
              </a:moveTo>
              <a:lnTo>
                <a:pt x="0" y="0"/>
              </a:lnTo>
              <a:lnTo>
                <a:pt x="762000" y="971550"/>
              </a:lnTo>
              <a:lnTo>
                <a:pt x="1104900" y="876300"/>
              </a:lnTo>
              <a:lnTo>
                <a:pt x="857250" y="114300"/>
              </a:lnTo>
              <a:close/>
            </a:path>
          </a:pathLst>
        </a:custGeom>
        <a:solidFill xmlns:a="http://schemas.openxmlformats.org/drawingml/2006/main">
          <a:srgbClr val="4472C4">
            <a:alpha val="27843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0.3875</cdr:x>
      <cdr:y>0.47222</cdr:y>
    </cdr:from>
    <cdr:to>
      <cdr:x>0.62708</cdr:x>
      <cdr:y>0.73958</cdr:y>
    </cdr:to>
    <cdr:sp macro="" textlink="">
      <cdr:nvSpPr>
        <cdr:cNvPr id="2" name="Freeform: Shape 1">
          <a:extLst xmlns:a="http://schemas.openxmlformats.org/drawingml/2006/main">
            <a:ext uri="{FF2B5EF4-FFF2-40B4-BE49-F238E27FC236}">
              <a16:creationId xmlns:a16="http://schemas.microsoft.com/office/drawing/2014/main" id="{DE771407-67C2-48F9-9652-33994D57E59C}"/>
            </a:ext>
          </a:extLst>
        </cdr:cNvPr>
        <cdr:cNvSpPr/>
      </cdr:nvSpPr>
      <cdr:spPr>
        <a:xfrm xmlns:a="http://schemas.openxmlformats.org/drawingml/2006/main">
          <a:off x="1771650" y="1295400"/>
          <a:ext cx="1095375" cy="733425"/>
        </a:xfrm>
        <a:custGeom xmlns:a="http://schemas.openxmlformats.org/drawingml/2006/main">
          <a:avLst/>
          <a:gdLst>
            <a:gd name="connsiteX0" fmla="*/ 857250 w 1095375"/>
            <a:gd name="connsiteY0" fmla="*/ 85725 h 733425"/>
            <a:gd name="connsiteX1" fmla="*/ 1095375 w 1095375"/>
            <a:gd name="connsiteY1" fmla="*/ 676275 h 733425"/>
            <a:gd name="connsiteX2" fmla="*/ 752475 w 1095375"/>
            <a:gd name="connsiteY2" fmla="*/ 733425 h 733425"/>
            <a:gd name="connsiteX3" fmla="*/ 0 w 1095375"/>
            <a:gd name="connsiteY3" fmla="*/ 0 h 733425"/>
            <a:gd name="connsiteX4" fmla="*/ 857250 w 1095375"/>
            <a:gd name="connsiteY4" fmla="*/ 85725 h 733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5375" h="733425">
              <a:moveTo>
                <a:pt x="857250" y="85725"/>
              </a:moveTo>
              <a:lnTo>
                <a:pt x="1095375" y="676275"/>
              </a:lnTo>
              <a:lnTo>
                <a:pt x="752475" y="733425"/>
              </a:lnTo>
              <a:lnTo>
                <a:pt x="0" y="0"/>
              </a:lnTo>
              <a:lnTo>
                <a:pt x="857250" y="85725"/>
              </a:lnTo>
              <a:close/>
            </a:path>
          </a:pathLst>
        </a:custGeom>
        <a:solidFill xmlns:a="http://schemas.openxmlformats.org/drawingml/2006/main">
          <a:srgbClr val="4472C4">
            <a:alpha val="27843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0.275</cdr:x>
      <cdr:y>0.47222</cdr:y>
    </cdr:from>
    <cdr:to>
      <cdr:x>0.5875</cdr:x>
      <cdr:y>0.88542</cdr:y>
    </cdr:to>
    <cdr:sp macro="" textlink="">
      <cdr:nvSpPr>
        <cdr:cNvPr id="4" name="Freeform: Shape 3">
          <a:extLst xmlns:a="http://schemas.openxmlformats.org/drawingml/2006/main">
            <a:ext uri="{FF2B5EF4-FFF2-40B4-BE49-F238E27FC236}">
              <a16:creationId xmlns:a16="http://schemas.microsoft.com/office/drawing/2014/main" id="{5F2B74B9-9F23-4066-B565-4C7D7C3A3143}"/>
            </a:ext>
          </a:extLst>
        </cdr:cNvPr>
        <cdr:cNvSpPr/>
      </cdr:nvSpPr>
      <cdr:spPr>
        <a:xfrm xmlns:a="http://schemas.openxmlformats.org/drawingml/2006/main">
          <a:off x="1257300" y="1295400"/>
          <a:ext cx="1428750" cy="1133475"/>
        </a:xfrm>
        <a:custGeom xmlns:a="http://schemas.openxmlformats.org/drawingml/2006/main">
          <a:avLst/>
          <a:gdLst>
            <a:gd name="connsiteX0" fmla="*/ 1428750 w 1428750"/>
            <a:gd name="connsiteY0" fmla="*/ 942975 h 1133475"/>
            <a:gd name="connsiteX1" fmla="*/ 933450 w 1428750"/>
            <a:gd name="connsiteY1" fmla="*/ 1133475 h 1133475"/>
            <a:gd name="connsiteX2" fmla="*/ 0 w 1428750"/>
            <a:gd name="connsiteY2" fmla="*/ 0 h 1133475"/>
            <a:gd name="connsiteX3" fmla="*/ 857250 w 1428750"/>
            <a:gd name="connsiteY3" fmla="*/ 95250 h 1133475"/>
            <a:gd name="connsiteX4" fmla="*/ 1428750 w 1428750"/>
            <a:gd name="connsiteY4" fmla="*/ 942975 h 113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28750" h="1133475">
              <a:moveTo>
                <a:pt x="1428750" y="942975"/>
              </a:moveTo>
              <a:lnTo>
                <a:pt x="933450" y="1133475"/>
              </a:lnTo>
              <a:lnTo>
                <a:pt x="0" y="0"/>
              </a:lnTo>
              <a:lnTo>
                <a:pt x="857250" y="95250"/>
              </a:lnTo>
              <a:lnTo>
                <a:pt x="1428750" y="942975"/>
              </a:lnTo>
              <a:close/>
            </a:path>
          </a:pathLst>
        </a:custGeom>
        <a:solidFill xmlns:a="http://schemas.openxmlformats.org/drawingml/2006/main">
          <a:srgbClr val="385723">
            <a:alpha val="27843"/>
          </a:srgbClr>
        </a:solidFill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0.28333</cdr:x>
      <cdr:y>0.49653</cdr:y>
    </cdr:from>
    <cdr:to>
      <cdr:x>0.58125</cdr:x>
      <cdr:y>0.86458</cdr:y>
    </cdr:to>
    <cdr:sp macro="" textlink="">
      <cdr:nvSpPr>
        <cdr:cNvPr id="6" name="Freeform: Shape 5">
          <a:extLst xmlns:a="http://schemas.openxmlformats.org/drawingml/2006/main">
            <a:ext uri="{FF2B5EF4-FFF2-40B4-BE49-F238E27FC236}">
              <a16:creationId xmlns:a16="http://schemas.microsoft.com/office/drawing/2014/main" id="{1B1123CF-D1E7-4098-B953-8A0A4195053E}"/>
            </a:ext>
          </a:extLst>
        </cdr:cNvPr>
        <cdr:cNvSpPr/>
      </cdr:nvSpPr>
      <cdr:spPr>
        <a:xfrm xmlns:a="http://schemas.openxmlformats.org/drawingml/2006/main">
          <a:off x="1295400" y="1362075"/>
          <a:ext cx="1362075" cy="1009650"/>
        </a:xfrm>
        <a:custGeom xmlns:a="http://schemas.openxmlformats.org/drawingml/2006/main">
          <a:avLst/>
          <a:gdLst>
            <a:gd name="connsiteX0" fmla="*/ 942975 w 1362075"/>
            <a:gd name="connsiteY0" fmla="*/ 1009650 h 1009650"/>
            <a:gd name="connsiteX1" fmla="*/ 1362075 w 1362075"/>
            <a:gd name="connsiteY1" fmla="*/ 847725 h 1009650"/>
            <a:gd name="connsiteX2" fmla="*/ 1028700 w 1362075"/>
            <a:gd name="connsiteY2" fmla="*/ 57150 h 1009650"/>
            <a:gd name="connsiteX3" fmla="*/ 0 w 1362075"/>
            <a:gd name="connsiteY3" fmla="*/ 0 h 1009650"/>
            <a:gd name="connsiteX4" fmla="*/ 942975 w 1362075"/>
            <a:gd name="connsiteY4" fmla="*/ 1009650 h 1009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62075" h="1009650">
              <a:moveTo>
                <a:pt x="942975" y="1009650"/>
              </a:moveTo>
              <a:lnTo>
                <a:pt x="1362075" y="847725"/>
              </a:lnTo>
              <a:lnTo>
                <a:pt x="1028700" y="57150"/>
              </a:lnTo>
              <a:lnTo>
                <a:pt x="0" y="0"/>
              </a:lnTo>
              <a:lnTo>
                <a:pt x="942975" y="1009650"/>
              </a:lnTo>
              <a:close/>
            </a:path>
          </a:pathLst>
        </a:custGeom>
        <a:solidFill xmlns:a="http://schemas.openxmlformats.org/drawingml/2006/main">
          <a:srgbClr val="FFC000">
            <a:alpha val="27843"/>
          </a:srgbClr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155</xdr:row>
      <xdr:rowOff>128587</xdr:rowOff>
    </xdr:from>
    <xdr:to>
      <xdr:col>15</xdr:col>
      <xdr:colOff>47625</xdr:colOff>
      <xdr:row>170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2E87E-8605-4DB3-9CD0-2A3CE863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02_form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U27" t="str">
            <v>a</v>
          </cell>
          <cell r="V27" t="str">
            <v>i</v>
          </cell>
          <cell r="W27" t="str">
            <v>u</v>
          </cell>
        </row>
        <row r="28">
          <cell r="U28">
            <v>1483</v>
          </cell>
          <cell r="V28">
            <v>2982</v>
          </cell>
          <cell r="W28">
            <v>1247</v>
          </cell>
        </row>
        <row r="29">
          <cell r="T29" t="str">
            <v>F1</v>
          </cell>
          <cell r="U29">
            <v>872</v>
          </cell>
          <cell r="V29">
            <v>290</v>
          </cell>
          <cell r="W29">
            <v>411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ECB2C-66DE-46EA-B381-98CDD3303554}" name="Table1" displayName="Table1" ref="B5:D9" totalsRowShown="0">
  <autoFilter ref="B5:D9" xr:uid="{D8868F95-FE56-4760-B01F-CA21FBCDA79E}"/>
  <tableColumns count="3">
    <tableColumn id="1" xr3:uid="{2CDBCE65-2EFE-484C-AA4B-14A3876EF9BB}" name="Sung"/>
    <tableColumn id="2" xr3:uid="{E6F2D898-9441-4E46-BC90-1461EB35BE01}" name="F1"/>
    <tableColumn id="3" xr3:uid="{3A1E2EDE-FE78-4FE4-A969-29169B4D5EB9}" name="F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F892BA-282B-489F-A74E-1A6B1CED3395}" name="Table1626" displayName="Table1626" ref="F7:H11" totalsRowShown="0">
  <autoFilter ref="F7:H11" xr:uid="{F6646C5F-8779-4537-999F-329C0CD06673}"/>
  <tableColumns count="3">
    <tableColumn id="1" xr3:uid="{5260FE1C-21F0-4364-B997-5180DE06B74A}" name="Sung"/>
    <tableColumn id="2" xr3:uid="{91FDF1F7-52E7-4A84-BF9C-AA56DFD3EACE}" name="F1"/>
    <tableColumn id="3" xr3:uid="{9FF92644-3D30-43B8-ACCA-0C0126484828}" name="F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4ADD72-ABC5-4805-AB73-C860C2A7C7E2}" name="Table2731" displayName="Table2731" ref="G22:I26" totalsRowShown="0">
  <autoFilter ref="G22:I26" xr:uid="{98CCA417-1920-413C-9D2A-D8DBE52A0597}"/>
  <tableColumns count="3">
    <tableColumn id="1" xr3:uid="{BED531F6-0750-4D7F-A2E3-2CB0CE49DD37}" name="Spoken"/>
    <tableColumn id="2" xr3:uid="{B7F117AB-71C1-40A1-A01C-6810B7FBBC0A}" name="F1"/>
    <tableColumn id="3" xr3:uid="{3B4E96BE-8EF3-4949-9E18-BBCFDD549C9B}" name="F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6401ED0-CE9B-4515-984B-108C770F9B17}" name="Table3837" displayName="Table3837" ref="G37:I41" totalsRowShown="0">
  <autoFilter ref="G37:I41" xr:uid="{69AB7C0F-B9A4-452D-8B3B-66F7C958EABA}"/>
  <tableColumns count="3">
    <tableColumn id="1" xr3:uid="{78D076CE-0FEC-4AE5-BEE3-4DD32C90B04B}" name="Imitation"/>
    <tableColumn id="2" xr3:uid="{9B0FF31A-9E22-4C61-9BFA-E51E840293B4}" name="F1"/>
    <tableColumn id="3" xr3:uid="{498BEB32-1820-4365-B0C0-C19243AE6276}" name="F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C83F1E-E6CE-47EF-81B5-9F973F92DCCF}" name="Table16912" displayName="Table16912" ref="C7:E11" totalsRowShown="0">
  <autoFilter ref="C7:E11" xr:uid="{C74F2EAB-50EC-4923-9C8B-463C2DF27A2F}"/>
  <tableColumns count="3">
    <tableColumn id="1" xr3:uid="{F615D5D8-708C-4BD9-AC3F-D227A2A0C220}" name="Sung"/>
    <tableColumn id="2" xr3:uid="{6EDF0E8F-CB8F-4E1D-BD14-0F5ACFA5C934}" name="F1"/>
    <tableColumn id="3" xr3:uid="{6AA6315A-3581-43A8-BDFD-E0128B3712C9}" name="F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9DABF6-39F8-4014-85C5-8F594AEF3B41}" name="Table271013" displayName="Table271013" ref="C22:E26" totalsRowShown="0">
  <autoFilter ref="C22:E26" xr:uid="{ECA673B2-32C7-4206-91D5-5CACAD340E6D}"/>
  <tableColumns count="3">
    <tableColumn id="1" xr3:uid="{02D34101-1FDB-49F2-9B75-9FD9809D55E5}" name="Spoken"/>
    <tableColumn id="2" xr3:uid="{C27C8894-8AC2-41AB-B728-17BF9162F32B}" name="F1"/>
    <tableColumn id="3" xr3:uid="{7DD6BCE2-1A08-494A-9A47-B68648362ED8}" name="F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F9079E-E570-4266-91BF-37421EFDFF18}" name="Table381114" displayName="Table381114" ref="C37:E41" totalsRowShown="0">
  <autoFilter ref="C37:E41" xr:uid="{7E408730-A57D-4E8B-BDF8-9075CC6427AA}"/>
  <tableColumns count="3">
    <tableColumn id="1" xr3:uid="{05DC8B2F-E226-4DCF-91CC-27D57F2D379A}" name="Imitation"/>
    <tableColumn id="2" xr3:uid="{24B861ED-C3EB-4D72-8435-B013CDB84A49}" name="F1"/>
    <tableColumn id="3" xr3:uid="{378A3DA5-AF37-4701-9738-1D1901D28DAD}" name="F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DD87EFD-1091-407A-B157-212178FA6FCD}" name="Table16927" displayName="Table16927" ref="F7:H11" totalsRowShown="0">
  <autoFilter ref="F7:H11" xr:uid="{41A0428B-5EFE-4716-86CA-B3C4D64217CD}"/>
  <tableColumns count="3">
    <tableColumn id="1" xr3:uid="{3E5CB7E5-25D9-4B87-BD42-A437CF6F4BB3}" name="Sung"/>
    <tableColumn id="2" xr3:uid="{FB7F8F22-036D-48FA-83D4-803F00270F3F}" name="F1"/>
    <tableColumn id="3" xr3:uid="{98D688C0-968F-4B26-9E5B-739A32E87E28}" name="F2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621E410-2499-47F7-BE06-A8EEBE237E2F}" name="Table162628" displayName="Table162628" ref="I7:K11" totalsRowShown="0">
  <autoFilter ref="I7:K11" xr:uid="{FE111C9B-0170-439A-8A0B-F6970A66711A}"/>
  <tableColumns count="3">
    <tableColumn id="1" xr3:uid="{44252914-401D-44D3-83B3-8C31B87F8B02}" name="Sung"/>
    <tableColumn id="2" xr3:uid="{328E3679-61CA-412D-8587-D44C2970C971}" name="F1"/>
    <tableColumn id="3" xr3:uid="{979A3879-97E5-4461-96A0-D7A471EF4754}" name="F2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379AEB-4512-4D37-86C9-B487718BE216}" name="Table29" displayName="Table29" ref="M7:O11" totalsRowShown="0">
  <autoFilter ref="M7:O11" xr:uid="{4202238E-32C1-49A1-B107-DE448DA4E6CF}"/>
  <tableColumns count="3">
    <tableColumn id="1" xr3:uid="{1DAC1871-68ED-4E5D-B1AC-771C9194422B}" name="Average Sung"/>
    <tableColumn id="2" xr3:uid="{E13B9F0D-8375-403E-A619-5DFB1952299C}" name="F1" dataDxfId="43">
      <calculatedColumnFormula>AVERAGE(Table16912[[#This Row],[F1]], Table16927[[#This Row],[F1]], Table162628[[#This Row],[F1]])</calculatedColumnFormula>
    </tableColumn>
    <tableColumn id="3" xr3:uid="{7C57081A-D3DC-438B-BB98-4C60370051AF}" name="F2" dataDxfId="42">
      <calculatedColumnFormula>AVERAGE(Table16912[[#This Row],[F2]], Table16927[[#This Row],[F2]], Table162628[[#This Row],[F2]])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6856500-092D-4F15-96FB-7E049C39E054}" name="Table271034" displayName="Table271034" ref="G22:I26" totalsRowShown="0">
  <autoFilter ref="G22:I26" xr:uid="{48875F94-9BBF-408B-A06E-D439D88478EF}"/>
  <tableColumns count="3">
    <tableColumn id="1" xr3:uid="{F8E60A5D-1C03-4C41-95DE-831FD5AEB0A1}" name="Spoken"/>
    <tableColumn id="2" xr3:uid="{F01BF238-E60E-42C6-ABE8-C984204274B6}" name="F1"/>
    <tableColumn id="3" xr3:uid="{BE118468-09FC-4F7C-9FBD-2269D86F4F68}" name="F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30DD4-FCA7-40BD-AA43-F7828E6E7855}" name="Table2" displayName="Table2" ref="B20:D24" totalsRowShown="0">
  <autoFilter ref="B20:D24" xr:uid="{A767C1DA-86F6-48C8-93FC-761C9EA799B0}"/>
  <tableColumns count="3">
    <tableColumn id="1" xr3:uid="{408E56C9-7EEE-4FBE-8CD4-D265AC10BE28}" name="Spoken"/>
    <tableColumn id="2" xr3:uid="{15ECE76F-28BB-4AD2-9E52-A007D695DB6B}" name="F1"/>
    <tableColumn id="3" xr3:uid="{D91164BF-E904-428B-B5B7-EC4F0ED9DB30}" name="F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8CF9E2-4387-45A2-AE6D-A5FDD39F4B63}" name="Table273135" displayName="Table273135" ref="K22:M26" totalsRowShown="0">
  <autoFilter ref="K22:M26" xr:uid="{73B9385C-FB4C-4474-B8BE-B7D142CCCBBD}"/>
  <tableColumns count="3">
    <tableColumn id="1" xr3:uid="{170A9865-F206-4F97-91C8-ADD8687938D6}" name="Spoken"/>
    <tableColumn id="2" xr3:uid="{42F86978-EFC5-46C5-B47C-815B454442A5}" name="F1"/>
    <tableColumn id="3" xr3:uid="{509B42DB-B700-417A-9E29-4BBD5B2AE4A1}" name="F2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379569D-B5EF-49FA-9BDA-ECA42C4379D9}" name="Table35" displayName="Table35" ref="O22:R26" totalsRowShown="0">
  <autoFilter ref="O22:R26" xr:uid="{3E0A6136-3B1B-4163-AE23-BF42EEA6E8E0}"/>
  <tableColumns count="4">
    <tableColumn id="1" xr3:uid="{BDFECE04-BCAD-4E0E-9605-88F7E25E2E1C}" name="Average"/>
    <tableColumn id="2" xr3:uid="{EE9B6B6D-066D-4FF0-999B-9FFFF6CA77C8}" name="F1" dataDxfId="41">
      <calculatedColumnFormula>AVERAGE(Table271013[[#This Row],[F1]], Table271034[[#This Row],[F1]], Table273135[[#This Row],[F1]])</calculatedColumnFormula>
    </tableColumn>
    <tableColumn id="3" xr3:uid="{6E5D39DD-B44A-4FE6-B6CA-AEBC286881AC}" name="F2" dataDxfId="40">
      <calculatedColumnFormula>AVERAGE(Table271013[[#This Row],[F2]], Table271034[[#This Row],[F2]], Table273135[[#This Row],[F2]])</calculatedColumnFormula>
    </tableColumn>
    <tableColumn id="4" xr3:uid="{725E830B-A533-4B74-B23F-FA81D03894A3}" name="F0" dataDxfId="39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A49D6A1-E07F-4917-B26A-E45AEB91D600}" name="Table381138" displayName="Table381138" ref="G37:I41" totalsRowShown="0">
  <autoFilter ref="G37:I41" xr:uid="{CB904889-1590-4D8A-ADCC-EC8C3502CF65}"/>
  <tableColumns count="3">
    <tableColumn id="1" xr3:uid="{7A57B05A-2E8D-452C-9011-5368A1E76C2D}" name="Imitation"/>
    <tableColumn id="2" xr3:uid="{AEDD5C21-8F45-4F1E-8AC9-3E024D52D6FD}" name="F1"/>
    <tableColumn id="3" xr3:uid="{3B6F81D1-B38A-4C4E-A23A-D251D7E222EE}" name="F2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2A7E579-23C3-434A-B207-2F02085DD17B}" name="Table383739" displayName="Table383739" ref="K37:M41" totalsRowShown="0">
  <autoFilter ref="K37:M41" xr:uid="{5D4C3381-0F2C-43D3-B3AB-BD74B3C2F510}"/>
  <tableColumns count="3">
    <tableColumn id="1" xr3:uid="{93EA6A3C-5A48-4797-B74B-E0E70D7E0752}" name="Imitation"/>
    <tableColumn id="2" xr3:uid="{6D66957C-7815-4126-A07A-945432928AA5}" name="F1"/>
    <tableColumn id="3" xr3:uid="{351237AA-CE7E-4480-B0A7-112491079B6C}" name="F2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9612C1F-5D3C-44D7-B1E8-92C6AF315A90}" name="Table39" displayName="Table39" ref="O37:R41" totalsRowShown="0">
  <autoFilter ref="O37:R41" xr:uid="{D8A66457-60B2-4B31-A1C7-749C97DB7373}"/>
  <tableColumns count="4">
    <tableColumn id="1" xr3:uid="{64464BFE-A51C-4452-9469-5D3437F6700B}" name="Average"/>
    <tableColumn id="2" xr3:uid="{3EC2EDFF-092C-4F7A-9D81-F7C14EB713CB}" name="F1" dataDxfId="38">
      <calculatedColumnFormula>AVERAGE(Table381114[[#This Row],[F1]], Table381138[[#This Row],[F1]], Table383739[[#This Row],[F1]])</calculatedColumnFormula>
    </tableColumn>
    <tableColumn id="3" xr3:uid="{6B5784B0-B9FC-40C8-A3D5-3552A045D424}" name="F2" dataDxfId="37">
      <calculatedColumnFormula>AVERAGE(Table381114[[#This Row],[F2]], Table381138[[#This Row],[F2]], Table383739[[#This Row],[F2]])</calculatedColumnFormula>
    </tableColumn>
    <tableColumn id="4" xr3:uid="{B1BFF278-D81E-407E-B0C1-DD7E5317FAFD}" name="F0" dataDxfId="36">
      <calculatedColumnFormula>AVERAGE(B38, F38, J38)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4A5ED6E-2800-408A-AB26-4B507AE8ABA1}" name="Table1691215" displayName="Table1691215" ref="C7:E11" totalsRowShown="0">
  <autoFilter ref="C7:E11" xr:uid="{81070B4B-E79A-45BC-BF42-14557502890B}"/>
  <tableColumns count="3">
    <tableColumn id="1" xr3:uid="{0B498A90-681F-4681-9CE0-9C26B3A4F69D}" name="Sung"/>
    <tableColumn id="2" xr3:uid="{604EA6A5-19F5-4F37-8BD4-907699CE1EC2}" name="F1"/>
    <tableColumn id="3" xr3:uid="{B70AFC92-CDA7-4F21-9844-E1B390FBA312}" name="F2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9BF634-3C6D-4C7D-B186-9650AD3A2EE5}" name="Table27101316" displayName="Table27101316" ref="C22:E26" totalsRowShown="0">
  <autoFilter ref="C22:E26" xr:uid="{D84C4854-D4A4-4418-A103-CFCA9852E587}"/>
  <tableColumns count="3">
    <tableColumn id="1" xr3:uid="{5AABC9CE-9AB0-46E0-A1E6-AA8520D4F63C}" name="Spoken"/>
    <tableColumn id="2" xr3:uid="{36B513E1-3B74-400A-9752-7E429DAB5961}" name="F1"/>
    <tableColumn id="3" xr3:uid="{62AAC17C-BDED-400A-A6F9-D80377EAB0B9}" name="F2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F01AFC5-E7EC-4EB9-8BA6-9637DF31B4A2}" name="Table38111417" displayName="Table38111417" ref="C37:E41" totalsRowShown="0">
  <autoFilter ref="C37:E41" xr:uid="{C2FECA1D-9C8C-4775-9D9F-BB49FF0D7988}"/>
  <tableColumns count="3">
    <tableColumn id="1" xr3:uid="{E7651EFD-8E5A-4F12-A204-C84EED07E6DD}" name="Imitation"/>
    <tableColumn id="2" xr3:uid="{F98509E5-98B6-4ACA-8219-D1D33DF0CAE9}" name="F1"/>
    <tableColumn id="3" xr3:uid="{1F38652E-3337-4C6F-9685-279E9408DAFE}" name="F2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77E3F5-10B7-4F7D-AB6C-E68DA7EDAE34}" name="Table169121518" displayName="Table169121518" ref="C7:E11" totalsRowShown="0">
  <autoFilter ref="C7:E11" xr:uid="{70996C52-936E-492E-824C-C128D4E7D566}"/>
  <tableColumns count="3">
    <tableColumn id="1" xr3:uid="{645B593C-8BE7-4487-9F17-1511117024AF}" name="Sung"/>
    <tableColumn id="2" xr3:uid="{F07FCB51-03F8-4F44-A71F-939DF68B3310}" name="F1"/>
    <tableColumn id="3" xr3:uid="{D9B2C457-BC81-4AC4-AA3C-EACD17DEE499}" name="F2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28426E-CD18-41E1-BE21-C952706E8E50}" name="Table2710131619" displayName="Table2710131619" ref="C22:E26" totalsRowShown="0">
  <autoFilter ref="C22:E26" xr:uid="{442B081C-D290-46DD-811A-7C19416D9BAF}"/>
  <tableColumns count="3">
    <tableColumn id="1" xr3:uid="{E33F77A7-9676-40E4-92BD-40096D0DFBF6}" name="Spoken"/>
    <tableColumn id="2" xr3:uid="{5DF6BCEB-A98F-45CA-829E-A6E5E358F751}" name="F1"/>
    <tableColumn id="3" xr3:uid="{32A84E08-406D-44AE-B600-89B3217221AF}" name="F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D1070-E843-4877-BEFE-24E4AC37EFE9}" name="Table3" displayName="Table3" ref="B35:D39" totalsRowShown="0">
  <autoFilter ref="B35:D39" xr:uid="{1D073C83-B16A-4AC0-863C-17CF41A8E15B}"/>
  <tableColumns count="3">
    <tableColumn id="1" xr3:uid="{DD78AD8C-3D74-4195-8DDD-2587A5A46546}" name="Imitation"/>
    <tableColumn id="2" xr3:uid="{0570DA51-ECAC-4BEE-A1A1-F4B207977817}" name="F1"/>
    <tableColumn id="3" xr3:uid="{A2ACDD3F-829F-4C25-BD87-834C57FB7C12}" name="F2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E4E3B42-E363-4DA0-9EE3-CFDC742BD571}" name="Table3811141720" displayName="Table3811141720" ref="C37:E41" totalsRowShown="0">
  <autoFilter ref="C37:E41" xr:uid="{8917591B-A958-44CE-B012-C386AC0B943F}"/>
  <tableColumns count="3">
    <tableColumn id="1" xr3:uid="{3DEE3378-911A-4D9B-975F-EB35614C54A9}" name="Imitation"/>
    <tableColumn id="2" xr3:uid="{37723A23-2B7E-4E2D-BAEA-E2C569E13FA9}" name="F1"/>
    <tableColumn id="3" xr3:uid="{024E6D8F-406E-4BDA-8438-711D7E208D9A}" name="F2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49FA7D2-4CC5-40E0-AAB5-CB160EDC0F5B}" name="Table169121541" displayName="Table169121541" ref="F7:H11" totalsRowShown="0">
  <autoFilter ref="F7:H11" xr:uid="{5DEAB643-FDF1-4DD4-9C1C-CE3554D438F7}"/>
  <tableColumns count="3">
    <tableColumn id="1" xr3:uid="{6D671A94-6685-4304-B547-9D5B8B04F429}" name="Sung"/>
    <tableColumn id="2" xr3:uid="{B2CC6771-A576-4558-A712-1F4C2EF25681}" name="F1"/>
    <tableColumn id="3" xr3:uid="{6043A7D4-347D-4798-93E9-2988E0E2C54B}" name="F2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61DB47A-2508-4835-9199-FD2A240FAF45}" name="Table2710131647" displayName="Table2710131647" ref="G22:I26" totalsRowShown="0">
  <autoFilter ref="G22:I26" xr:uid="{1C2895D2-7F1A-4495-A4E4-63FE5DCA1418}"/>
  <tableColumns count="3">
    <tableColumn id="1" xr3:uid="{3F5D1492-3C30-4E59-900B-E5D741D7B898}" name="Spoken"/>
    <tableColumn id="2" xr3:uid="{2AD62645-56CA-4C0B-BA9F-B33A528A3703}" name="F1"/>
    <tableColumn id="3" xr3:uid="{508792F1-4258-4DD6-B890-2D4AA0062D31}" name="F2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6A37972-2783-4FEA-85BA-ECE207C8FEA7}" name="Table3811141751" displayName="Table3811141751" ref="G37:I41" totalsRowShown="0">
  <autoFilter ref="G37:I41" xr:uid="{18DFADC2-6DD6-476E-957C-4B7E7473ED46}"/>
  <tableColumns count="3">
    <tableColumn id="1" xr3:uid="{9334591E-D944-4367-AD0B-3B63383139AF}" name="Imitation"/>
    <tableColumn id="2" xr3:uid="{F3F4A093-75AE-4E65-AD26-9BDC45F46126}" name="F1"/>
    <tableColumn id="3" xr3:uid="{7F9C694F-31BB-4512-A989-02E28E63B643}" name="F2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FC0B7D-3440-45F7-8877-83ACA0C1EE7C}" name="Table16912151821" displayName="Table16912151821" ref="C7:E11" totalsRowShown="0">
  <autoFilter ref="C7:E11" xr:uid="{92FF05E8-C364-45BE-905F-FEB397EB71FD}"/>
  <tableColumns count="3">
    <tableColumn id="1" xr3:uid="{6147BADE-2B7F-4456-BE87-D203BE1F2DDC}" name="Sung"/>
    <tableColumn id="2" xr3:uid="{2BD94F88-2CA9-4333-91DC-B30E038E8817}" name="F1"/>
    <tableColumn id="3" xr3:uid="{88E6E71D-8188-4304-A155-B437A3C9FCA2}" name="F2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375D96C-901F-44B1-88FE-CAB40BDF4F5B}" name="Table271013161922" displayName="Table271013161922" ref="C22:E26" totalsRowShown="0">
  <autoFilter ref="C22:E26" xr:uid="{E0FC164A-4F70-4669-997C-73652DF95171}"/>
  <tableColumns count="3">
    <tableColumn id="1" xr3:uid="{926D5BD8-88A8-49CA-AF6F-24B490576630}" name="Spoken"/>
    <tableColumn id="2" xr3:uid="{7CB2C0F1-3ABF-433E-ADFC-7CF5FB0F83CE}" name="F1"/>
    <tableColumn id="3" xr3:uid="{9852F6C8-75C8-41B8-B46B-D1B9F5A90F72}" name="F2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C79385E-FAB9-4922-8347-F49C43CCC553}" name="Table381114172023" displayName="Table381114172023" ref="C37:E41" totalsRowShown="0">
  <autoFilter ref="C37:E41" xr:uid="{2694D0AD-5327-49D1-AD76-AEF009ED22C7}"/>
  <tableColumns count="3">
    <tableColumn id="1" xr3:uid="{00713BA6-6261-4499-A4C9-38E27668674D}" name="Imitation"/>
    <tableColumn id="2" xr3:uid="{69A20CA3-7436-4074-917E-8AE93183BD59}" name="F1"/>
    <tableColumn id="3" xr3:uid="{193D39F9-53DA-44C1-A1C6-84EDD24DD5D1}" name="F2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9545636-DEAF-4E6A-9C37-FDC0D43BF7DD}" name="Table16912151844" displayName="Table16912151844" ref="F7:H11" totalsRowShown="0">
  <autoFilter ref="F7:H11" xr:uid="{181041BD-E292-4831-9C59-0F52B026FBC0}"/>
  <tableColumns count="3">
    <tableColumn id="1" xr3:uid="{083DCDDF-33F2-48BC-B10C-F207336B9B91}" name="Sung"/>
    <tableColumn id="2" xr3:uid="{1FE4BB39-EAF9-421D-AF4C-91A07DF7BD08}" name="F1"/>
    <tableColumn id="3" xr3:uid="{2E89DD82-E709-4937-A26C-2CF18BEC84F7}" name="F2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1E923A-1379-4913-AF62-DEF01AADB247}" name="Table16912154145" displayName="Table16912154145" ref="I7:K11" totalsRowShown="0">
  <autoFilter ref="I7:K11" xr:uid="{3D4E9AE4-2F27-4128-A5E5-6B88B8DF8FA3}"/>
  <tableColumns count="3">
    <tableColumn id="1" xr3:uid="{80F11C5F-F355-406C-AD96-8DB3063BB8A2}" name="Sung"/>
    <tableColumn id="2" xr3:uid="{E47341F6-017B-4F79-A409-587E843933F8}" name="F1"/>
    <tableColumn id="3" xr3:uid="{144F26F7-0FB0-4B37-92D3-A4DF9BD75ABE}" name="F2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68BCFCD-81DF-489A-8062-BB6A3AF301BD}" name="Table45" displayName="Table45" ref="M7:O11" totalsRowShown="0">
  <autoFilter ref="M7:O11" xr:uid="{0A8EAA9C-9810-4343-AFC7-C0E7A090B9B8}"/>
  <tableColumns count="3">
    <tableColumn id="1" xr3:uid="{04EEB9DA-2DFD-467E-89D5-43751D9A8733}" name="Average"/>
    <tableColumn id="2" xr3:uid="{5F4D4DE4-4460-437A-BBA6-2B5744D7394A}" name="F1" dataDxfId="35">
      <calculatedColumnFormula>AVERAGE(Table16912151821[[#This Row],[F1]], Table16912151844[[#This Row],[F1]], Table16912154145[[#This Row],[F1]])</calculatedColumnFormula>
    </tableColumn>
    <tableColumn id="3" xr3:uid="{9CD3233A-93C6-43F4-8213-6292AE129C98}" name="F2" dataDxfId="34">
      <calculatedColumnFormula>AVERAGE(Table16912151821[[#This Row],[F2]], Table16912151844[[#This Row],[F2]], Table16912154145[[#This Row],[F2]])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387954-397A-4F19-88C6-B025F1F96107}" name="Table16" displayName="Table16" ref="C7:E11" totalsRowShown="0">
  <autoFilter ref="C7:E11" xr:uid="{FD68E138-3578-4F18-89DD-DCD8080D0EF1}"/>
  <tableColumns count="3">
    <tableColumn id="1" xr3:uid="{2F1E59BA-F516-4198-9437-22E114278E85}" name="Sung"/>
    <tableColumn id="2" xr3:uid="{D743A53E-5820-49FA-AEA0-5421DFA70048}" name="F1"/>
    <tableColumn id="3" xr3:uid="{3CFEDFCC-695A-498B-AA00-9FDBE807CFBC}" name="F2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B01158-7D30-4FD1-9985-956905C1FAB6}" name="Table271013161948" displayName="Table271013161948" ref="G22:I26" totalsRowShown="0">
  <autoFilter ref="G22:I26" xr:uid="{739F8A91-14C5-450C-B95E-82401EFEF7D9}"/>
  <tableColumns count="3">
    <tableColumn id="1" xr3:uid="{4CCE2C2B-5429-4111-89F3-D2782DCACFED}" name="Spoken"/>
    <tableColumn id="2" xr3:uid="{64DE1FFC-B840-4BC2-B77A-7A367AA925BE}" name="F1"/>
    <tableColumn id="3" xr3:uid="{4A97D008-97EF-4C60-8B8F-E46B3BEE1968}" name="F2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F9C1B20-7DD0-4AB1-9449-D6BB0AC310A3}" name="Table271013164749" displayName="Table271013164749" ref="K22:M26" totalsRowShown="0">
  <autoFilter ref="K22:M26" xr:uid="{6C87FB55-F65C-4CD7-98C4-85095A1BE2E0}"/>
  <tableColumns count="3">
    <tableColumn id="1" xr3:uid="{EFFB78CD-F91E-401A-9B8D-05633D5D33AB}" name="Spoken"/>
    <tableColumn id="2" xr3:uid="{C63A0346-D9F2-44E6-9BDF-8ED89226D3E2}" name="F1"/>
    <tableColumn id="3" xr3:uid="{27F63283-A4C0-4C3D-825C-EBF43370648A}" name="F2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7B34277-B310-433D-B23D-EE56E662D54A}" name="Table49" displayName="Table49" ref="O22:R26" totalsRowShown="0">
  <autoFilter ref="O22:R26" xr:uid="{A8F5D9C2-8AD0-4227-BAF0-AC0BAC6C54C3}"/>
  <tableColumns count="4">
    <tableColumn id="1" xr3:uid="{0FE1F4D6-0CEA-474E-9444-731B9C388E27}" name="Average"/>
    <tableColumn id="2" xr3:uid="{7A4FEF42-2862-497A-B5CE-B761FC3E8CA5}" name="F1" dataDxfId="33">
      <calculatedColumnFormula>AVERAGE(Table271013161922[[#This Row],[F1]], Table271013161948[[#This Row],[F1]], Table271013164749[[#This Row],[F1]])</calculatedColumnFormula>
    </tableColumn>
    <tableColumn id="3" xr3:uid="{2952ABDE-E95F-469B-B887-7A5ED8CA9CE2}" name="F2" dataDxfId="32">
      <calculatedColumnFormula>AVERAGE(Table271013161922[[#This Row],[F2]], Table271013161948[[#This Row],[F2]], Table271013164749[[#This Row],[F2]])</calculatedColumnFormula>
    </tableColumn>
    <tableColumn id="4" xr3:uid="{DD2A6106-1286-416F-B07B-AD0A9CDBE3C0}" name="F0" dataDxfId="31">
      <calculatedColumnFormula>AVERAGE(B23, F23, J23)</calculatedColumnFormula>
    </tableColumn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E40BE732-B6C3-4136-B7C0-B7DB30AC534D}" name="Table381114172052" displayName="Table381114172052" ref="G37:I41" totalsRowShown="0">
  <autoFilter ref="G37:I41" xr:uid="{81A957BA-0719-4C98-B47F-5F4DD54E2E79}"/>
  <tableColumns count="3">
    <tableColumn id="1" xr3:uid="{64BCF82B-A49C-4119-84CE-4A2DC8FD29C2}" name="Imitation"/>
    <tableColumn id="2" xr3:uid="{786EF3D2-A0D0-4F35-A703-F386E98B072E}" name="F1"/>
    <tableColumn id="3" xr3:uid="{40C18171-8A93-478C-BE68-383276AE8F9D}" name="F2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7F5FAD7-8131-4AD4-8279-CB54CE8CB072}" name="Table381114175153" displayName="Table381114175153" ref="K37:M41" totalsRowShown="0">
  <autoFilter ref="K37:M41" xr:uid="{0FEC2BED-F1C3-4698-8ECC-553FEFC69543}"/>
  <tableColumns count="3">
    <tableColumn id="1" xr3:uid="{C49B3587-F381-4101-AAC6-88705FBD8E85}" name="Imitation"/>
    <tableColumn id="2" xr3:uid="{AB25D71C-5A5E-4EF8-B169-1DCA6215025F}" name="F1"/>
    <tableColumn id="3" xr3:uid="{B49F1687-F4CA-48BB-A3DB-35C6ABEE7026}" name="F2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E6A43B2-5E3C-4D83-A8E6-A309293CF8C1}" name="Table4954" displayName="Table4954" ref="O37:R41" totalsRowShown="0">
  <autoFilter ref="O37:R41" xr:uid="{4B3863C4-4B32-4B80-B110-26FB272F67CC}"/>
  <tableColumns count="4">
    <tableColumn id="1" xr3:uid="{BFB4FAEB-8AE0-4BD3-A459-B7A876FE85D3}" name="Average"/>
    <tableColumn id="2" xr3:uid="{1C73491E-F659-4219-8782-8B7302AC5AEA}" name="F1" dataDxfId="30">
      <calculatedColumnFormula>AVERAGE(Table381114172023[[#This Row],[F1]], Table381114172052[[#This Row],[F1]], Table381114175153[[#This Row],[F1]])</calculatedColumnFormula>
    </tableColumn>
    <tableColumn id="3" xr3:uid="{90980A8D-71FA-4023-8CE7-3B0407B29FB8}" name="F2" dataDxfId="29">
      <calculatedColumnFormula>AVERAGE(Table381114172023[[#This Row],[F2]], Table381114172052[[#This Row],[F2]], Table381114175153[[#This Row],[F2]])</calculatedColumnFormula>
    </tableColumn>
    <tableColumn id="4" xr3:uid="{307C2887-9A73-4EEE-997E-0CFB3B8CEFE6}" name="F0" dataDxfId="28">
      <calculatedColumnFormula>AVERAGE(B38,F38,J38)</calculatedColumnFormula>
    </tableColumn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8D6886C-9132-42E9-9B5C-CB41FF22B946}" name="Table1691255" displayName="Table1691255" ref="B2:D6" totalsRowShown="0">
  <autoFilter ref="B2:D6" xr:uid="{448E87FC-7B30-4996-847F-0D6E250571A7}"/>
  <tableColumns count="3">
    <tableColumn id="1" xr3:uid="{4F20021B-128B-4937-A28C-2B6CC8F37403}" name="Sung"/>
    <tableColumn id="2" xr3:uid="{0FC65D9C-BC53-4A58-8B8E-6A0177FED559}" name="F1"/>
    <tableColumn id="3" xr3:uid="{B792C52D-EC8F-44BE-BBE0-311E07854BD3}" name="F2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770F96C-0DB9-42AF-B31A-6A5F561DBA51}" name="Table27101356" displayName="Table27101356" ref="B17:D21" totalsRowShown="0">
  <autoFilter ref="B17:D21" xr:uid="{483C2215-BDF6-4D5D-829C-35F46F21D8CE}"/>
  <tableColumns count="3">
    <tableColumn id="1" xr3:uid="{58B3FA68-FA0E-4126-A31D-C15F74964A94}" name="Spoken"/>
    <tableColumn id="2" xr3:uid="{AB08C720-2DDA-4590-9635-0D6D84396438}" name="F1"/>
    <tableColumn id="3" xr3:uid="{D9CD8652-CE64-4520-919E-34AFAF0BA6A5}" name="F2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2352FC4-9B8B-4D3F-9E5A-206E47D45F06}" name="Table38111457" displayName="Table38111457" ref="B32:D36" totalsRowShown="0">
  <autoFilter ref="B32:D36" xr:uid="{9A3DA4D2-3902-441A-84EE-C778D993824B}"/>
  <tableColumns count="3">
    <tableColumn id="1" xr3:uid="{2055D442-3CC9-4302-B94B-66F5682E36DC}" name="Imitation"/>
    <tableColumn id="2" xr3:uid="{EB0C980F-E0A1-43AA-B575-7B9CEC50BF01}" name="F1"/>
    <tableColumn id="3" xr3:uid="{A3519928-B452-4038-8A15-90C793433A9B}" name="F2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B89116-9B69-4067-9782-B488A749E5AB}" name="Table1692758" displayName="Table1692758" ref="E2:G6" totalsRowShown="0">
  <autoFilter ref="E2:G6" xr:uid="{ED731E81-FB10-4ABC-B169-6F69A8071B94}"/>
  <tableColumns count="3">
    <tableColumn id="1" xr3:uid="{A1BECCD9-BAA2-4850-8C5F-772C7FBB9852}" name="Sung"/>
    <tableColumn id="2" xr3:uid="{D822A471-04B6-463C-A2E5-A3B78CA186A9}" name="F1"/>
    <tableColumn id="3" xr3:uid="{91E2BD9C-C8C5-446D-ABE5-FE5B0305ED5A}" name="F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4EA72-20F3-4A12-B229-5CD804E9365D}" name="Table27" displayName="Table27" ref="C22:E26" totalsRowShown="0">
  <autoFilter ref="C22:E26" xr:uid="{F0395A59-0100-48E9-9DE1-19A9CBB701B4}"/>
  <tableColumns count="3">
    <tableColumn id="1" xr3:uid="{A6701FF6-6777-4E7E-8FDF-1F3EBE3C7693}" name="Spoken"/>
    <tableColumn id="2" xr3:uid="{54A4C8A3-BE43-4305-BDD6-93EB79929F0F}" name="F1"/>
    <tableColumn id="3" xr3:uid="{511B1622-8A12-4295-9405-469318525822}" name="F2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FED4723-250A-4C8C-B8CE-1ABD7D053BE8}" name="Table16262859" displayName="Table16262859" ref="H2:J6" totalsRowShown="0">
  <autoFilter ref="H2:J6" xr:uid="{BC8D7691-56DB-4FCF-87A5-B4746A9F6C0B}"/>
  <tableColumns count="3">
    <tableColumn id="1" xr3:uid="{93B67D8A-5701-4C32-A926-51E4FB27A3F6}" name="Sung"/>
    <tableColumn id="2" xr3:uid="{54A76784-9658-4C28-AE60-8EB880E16E25}" name="F1"/>
    <tableColumn id="3" xr3:uid="{4451B174-BE58-44B3-AC50-F3D0B0153953}" name="F2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E354FA9-601B-4E4C-9E6C-F0C1D0D39102}" name="Table2960" displayName="Table2960" ref="N2:P6" totalsRowShown="0">
  <autoFilter ref="N2:P6" xr:uid="{CE05AA42-855D-4B95-A0B7-C16D030F2771}"/>
  <tableColumns count="3">
    <tableColumn id="1" xr3:uid="{88967101-418D-4DBB-9300-1662318468C5}" name="Average Sung"/>
    <tableColumn id="2" xr3:uid="{8B766ADA-3563-4DE9-AF44-9ACDD5A2ED11}" name="F1" dataDxfId="27">
      <calculatedColumnFormula>AVERAGE(Table1691255[[#This Row],[F1]], Table1692758[[#This Row],[F1]], Table16262859[[#This Row],[F1]])</calculatedColumnFormula>
    </tableColumn>
    <tableColumn id="3" xr3:uid="{6D9B68AE-C5E7-4BFC-A54C-C2209B91AEB6}" name="F2" dataDxfId="26">
      <calculatedColumnFormula>AVERAGE(Table1691255[[#This Row],[F2]], Table1692758[[#This Row],[F2]], Table16262859[[#This Row],[F2]])</calculatedColumnFormula>
    </tableColumn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BAF78D0-EF99-4EF4-8D4F-648A4B0967F3}" name="Table27103461" displayName="Table27103461" ref="F17:H21" totalsRowShown="0">
  <autoFilter ref="F17:H21" xr:uid="{1BB2CB60-3D7E-4CDC-AAD6-168A46890ECD}"/>
  <tableColumns count="3">
    <tableColumn id="1" xr3:uid="{51935C50-6FA4-447F-9E06-795C5E9CEE2C}" name="Spoken"/>
    <tableColumn id="2" xr3:uid="{477069A3-67A3-4858-97C7-CFE153E49A0F}" name="F1"/>
    <tableColumn id="3" xr3:uid="{10BC73F4-7BC0-460B-A143-B6611800F972}" name="F2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13954AFC-A8ED-42EC-8D14-F277C4D1EEC0}" name="Table27313562" displayName="Table27313562" ref="J17:L21" totalsRowShown="0">
  <autoFilter ref="J17:L21" xr:uid="{BF9BAD22-75E3-4E64-96F3-750ABBFEFF83}"/>
  <tableColumns count="3">
    <tableColumn id="1" xr3:uid="{EE891A1C-34A0-4AC1-919D-8773D2E682FE}" name="Spoken"/>
    <tableColumn id="2" xr3:uid="{F1146942-A701-4F2A-8EF2-FD572DD4BDC0}" name="F1"/>
    <tableColumn id="3" xr3:uid="{08334F7F-0E30-42E1-B71E-D56C80108F6B}" name="F2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CD251DE-77B7-460E-98A7-ECB5279D7B25}" name="Table3563" displayName="Table3563" ref="N17:Q21" totalsRowShown="0">
  <autoFilter ref="N17:Q21" xr:uid="{78D4B5A5-5C02-4B07-8143-33D7FB68E0C0}"/>
  <tableColumns count="4">
    <tableColumn id="1" xr3:uid="{7E04DA8C-5D69-4DCD-A985-C1354C515206}" name="Average"/>
    <tableColumn id="2" xr3:uid="{0787C49D-C33B-4653-BB96-D759226BC623}" name="F1" dataDxfId="25">
      <calculatedColumnFormula>AVERAGE(Table27101356[[#This Row],[F1]], Table27103461[[#This Row],[F1]], Table27313562[[#This Row],[F1]])</calculatedColumnFormula>
    </tableColumn>
    <tableColumn id="3" xr3:uid="{9D82EF9E-54EF-4F26-A6E5-9CD73D34B8A4}" name="F2" dataDxfId="24">
      <calculatedColumnFormula>AVERAGE(Table27101356[[#This Row],[F2]], Table27103461[[#This Row],[F2]], Table27313562[[#This Row],[F2]])</calculatedColumnFormula>
    </tableColumn>
    <tableColumn id="4" xr3:uid="{E7927D7C-76BE-4549-96B1-A7D0A47A2C2D}" name="F0" dataDxfId="23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42B2A00-8346-427E-8885-9C9FC32C86E4}" name="Table38113864" displayName="Table38113864" ref="F32:H36" totalsRowShown="0">
  <autoFilter ref="F32:H36" xr:uid="{8D02DC8F-DCFD-4169-AFC1-D26CB8DCAC75}"/>
  <tableColumns count="3">
    <tableColumn id="1" xr3:uid="{1A6A11F6-652D-46CB-A967-4D9267D04FEF}" name="Imitation"/>
    <tableColumn id="2" xr3:uid="{67D9D042-D75A-4A58-982A-29E4890AD7F9}" name="F1"/>
    <tableColumn id="3" xr3:uid="{90E12FE7-DBA7-45DB-A2E3-94F8E82520F7}" name="F2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8FDE8AE6-71E5-4DB4-8C2A-07760B16B089}" name="Table38373965" displayName="Table38373965" ref="J32:L36" totalsRowShown="0">
  <autoFilter ref="J32:L36" xr:uid="{426CE96C-6ABC-429F-AE57-80995B40960B}"/>
  <tableColumns count="3">
    <tableColumn id="1" xr3:uid="{503FF2C0-6B04-48CE-98E8-379E62E39398}" name="Imitation"/>
    <tableColumn id="2" xr3:uid="{B054C234-50E6-4755-B4AD-F0CA1620E354}" name="F1"/>
    <tableColumn id="3" xr3:uid="{8654851D-34C5-485D-93ED-043C82D76139}" name="F2"/>
  </tableColumns>
  <tableStyleInfo name="TableStyleLight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D399C461-F7AD-453A-94C7-66CFA77538C1}" name="Table3966" displayName="Table3966" ref="N32:Q36" totalsRowShown="0">
  <autoFilter ref="N32:Q36" xr:uid="{37671E2D-0205-4ADC-9730-790F73FDBC91}"/>
  <tableColumns count="4">
    <tableColumn id="1" xr3:uid="{827D13DF-CD10-42CD-BDD6-E50ED0FD68D4}" name="Average"/>
    <tableColumn id="2" xr3:uid="{7210633F-528E-4D66-8B2B-B209329DB8EE}" name="F1" dataDxfId="22">
      <calculatedColumnFormula>AVERAGE(Table38111457[[#This Row],[F1]], Table38113864[[#This Row],[F1]], Table38373965[[#This Row],[F1]])</calculatedColumnFormula>
    </tableColumn>
    <tableColumn id="3" xr3:uid="{A2E6FCD9-7A40-4241-AB81-CB4D5210C834}" name="F2" dataDxfId="21">
      <calculatedColumnFormula>AVERAGE(Table38111457[[#This Row],[F2]], Table38113864[[#This Row],[F2]], Table38373965[[#This Row],[F2]])</calculatedColumnFormula>
    </tableColumn>
    <tableColumn id="4" xr3:uid="{14EF7B09-5F2E-47F0-A543-ED6A3716BA82}" name="F0" dataDxfId="20">
      <calculatedColumnFormula>AVERAGE(A33, E33, I33)</calculatedColumnFormula>
    </tableColumn>
  </tableColumns>
  <tableStyleInfo name="TableStyleLight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D70EB92-EB7D-41B7-A510-BAF6405F7D4F}" name="Table1691215182167" displayName="Table1691215182167" ref="B2:D6" totalsRowShown="0">
  <autoFilter ref="B2:D6" xr:uid="{7015556A-4D74-4BCB-9AA3-7DC7CC7831BE}"/>
  <tableColumns count="3">
    <tableColumn id="1" xr3:uid="{CC0A6B44-5DF5-4FA1-A3C2-FBF793BAA2A7}" name="Sung"/>
    <tableColumn id="2" xr3:uid="{F3F4309A-68A7-47DF-926C-C9AE9690E860}" name="F1"/>
    <tableColumn id="3" xr3:uid="{655D50D7-CD87-43AF-A600-5931D1CBB90F}" name="F2"/>
  </tableColumns>
  <tableStyleInfo name="TableStyleLight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BB5820E-A662-40DB-B200-59744831CAA1}" name="Table27101316192268" displayName="Table27101316192268" ref="B17:D21" totalsRowShown="0">
  <autoFilter ref="B17:D21" xr:uid="{555EFB56-5F87-4C68-9125-0F57B4CEDE8A}"/>
  <tableColumns count="3">
    <tableColumn id="1" xr3:uid="{2554468C-1C38-46E2-B7CE-882A5D0E8ED6}" name="Spoken"/>
    <tableColumn id="2" xr3:uid="{331B5817-0843-474B-85F1-3BD414DD01F7}" name="F1"/>
    <tableColumn id="3" xr3:uid="{A2D570C6-A4EA-4F08-B0D9-D76067F2D94F}" name="F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2A20E7-F8BE-45E7-BF51-141B02AA62F4}" name="Table38" displayName="Table38" ref="C37:E41" totalsRowShown="0">
  <autoFilter ref="C37:E41" xr:uid="{A89C9FFA-5E69-40AA-A148-299EA265A96F}"/>
  <tableColumns count="3">
    <tableColumn id="1" xr3:uid="{A9A17BF3-1B4F-44AF-AADF-7362DF93D2BC}" name="Imitation"/>
    <tableColumn id="2" xr3:uid="{65968CE8-2366-462E-B304-50D8FA1867A9}" name="F1"/>
    <tableColumn id="3" xr3:uid="{19C1641E-226A-40ED-A38F-419CEAC81104}" name="F2"/>
  </tableColumns>
  <tableStyleInfo name="TableStyleLight1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74A53E0F-9860-456F-8AA3-64790A3C7436}" name="Table38111417202369" displayName="Table38111417202369" ref="B32:D36" totalsRowShown="0">
  <autoFilter ref="B32:D36" xr:uid="{5B9A4667-0F46-4DD2-B070-B5AEAD492C66}"/>
  <tableColumns count="3">
    <tableColumn id="1" xr3:uid="{FCE5AB45-187E-4DFA-9E94-7DDAF3703F1D}" name="Imitation"/>
    <tableColumn id="2" xr3:uid="{6EDD1DD8-D562-4C97-B6CF-A1DD44F84BE8}" name="F1"/>
    <tableColumn id="3" xr3:uid="{2550790C-B260-4425-B740-F6C3C2770CEA}" name="F2"/>
  </tableColumns>
  <tableStyleInfo name="TableStyleLight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1BA4C9-CEF1-44F4-B8EE-54F51EDAF7B6}" name="Table1691215184470" displayName="Table1691215184470" ref="E2:G6" totalsRowShown="0">
  <autoFilter ref="E2:G6" xr:uid="{F1546CF2-84D4-401C-ACAB-0229CD823B00}"/>
  <tableColumns count="3">
    <tableColumn id="1" xr3:uid="{A136FEDA-52B3-4CB5-8A69-0D71D99578A8}" name="Sung"/>
    <tableColumn id="2" xr3:uid="{DA44F0BA-63C7-4736-A146-A75B908AF78E}" name="F1"/>
    <tableColumn id="3" xr3:uid="{F54583EB-969C-463F-9ACE-40B13825D8F3}" name="F2"/>
  </tableColumns>
  <tableStyleInfo name="TableStyleLight1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64C936D0-3DE8-4241-8E4C-5A3C459844A1}" name="Table1691215414571" displayName="Table1691215414571" ref="H2:J6" totalsRowShown="0">
  <autoFilter ref="H2:J6" xr:uid="{A043E6D6-2E56-4AB3-99EC-A0DDAD6DE7BE}"/>
  <tableColumns count="3">
    <tableColumn id="1" xr3:uid="{5A62FDD3-6FB1-4064-9CBB-9C27D7DE489E}" name="Sung"/>
    <tableColumn id="2" xr3:uid="{0EFD167A-3D53-428A-83A1-BF045E5AF5DF}" name="F1"/>
    <tableColumn id="3" xr3:uid="{054AD21F-4A92-4770-BBEE-33CCC6A2ADF0}" name="F2"/>
  </tableColumns>
  <tableStyleInfo name="TableStyleLight1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A526646-644F-492D-BB2D-FE38D61998EA}" name="Table4572" displayName="Table4572" ref="N2:P6" totalsRowShown="0">
  <autoFilter ref="N2:P6" xr:uid="{33CFB285-1222-4E61-B78E-71F7A1BEB3BA}"/>
  <tableColumns count="3">
    <tableColumn id="1" xr3:uid="{F442AF60-89BB-4E0C-99AD-FBE5BE667D0C}" name="Average"/>
    <tableColumn id="2" xr3:uid="{56BBFCC2-4B1B-412B-9D6B-55C0B2D0CEB9}" name="F1" dataDxfId="19">
      <calculatedColumnFormula>AVERAGE(Table1691215182167[[#This Row],[F1]], Table1691215184470[[#This Row],[F1]], Table1691215414571[[#This Row],[F1]])</calculatedColumnFormula>
    </tableColumn>
    <tableColumn id="3" xr3:uid="{EF8B3EAC-2B3B-4C4D-A9C8-09A07C20BD1C}" name="F2" dataDxfId="18">
      <calculatedColumnFormula>AVERAGE(Table1691215182167[[#This Row],[F2]], Table1691215184470[[#This Row],[F2]], Table1691215414571[[#This Row],[F2]])</calculatedColumnFormula>
    </tableColumn>
  </tableColumns>
  <tableStyleInfo name="TableStyleLight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F9747B3-7081-464F-AE61-0F7F9A14F96C}" name="Table27101316194873" displayName="Table27101316194873" ref="F17:H21" totalsRowShown="0">
  <autoFilter ref="F17:H21" xr:uid="{E57AD11F-40CC-4E79-87D2-FC21DD7AF43E}"/>
  <tableColumns count="3">
    <tableColumn id="1" xr3:uid="{81680B40-FE00-4BDD-AD9E-7C26791D3352}" name="Spoken"/>
    <tableColumn id="2" xr3:uid="{3B8D2E84-65C8-4343-8EA8-A7D22107B674}" name="F1"/>
    <tableColumn id="3" xr3:uid="{7FD89A18-7E1A-45A0-B6A4-5209E69EDB55}" name="F2"/>
  </tableColumns>
  <tableStyleInfo name="TableStyleLight1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5E28B5D-A8D7-4AC2-8A0E-9C90C5DA8C21}" name="Table27101316474974" displayName="Table27101316474974" ref="J17:L21" totalsRowShown="0">
  <autoFilter ref="J17:L21" xr:uid="{56CD15BB-0417-48DF-B3E0-0A570DD32C35}"/>
  <tableColumns count="3">
    <tableColumn id="1" xr3:uid="{0DCF5CDB-8B25-449F-AD0D-1B29B70BC17D}" name="Spoken"/>
    <tableColumn id="2" xr3:uid="{5EFD877B-3896-4F19-A11B-E9B1D3A0FFD1}" name="F1"/>
    <tableColumn id="3" xr3:uid="{C882852F-5909-447C-80D1-2E1FAD016304}" name="F2"/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400A6D4-4C2A-4318-8A93-8D0933835280}" name="Table4975" displayName="Table4975" ref="N17:Q21" totalsRowShown="0">
  <autoFilter ref="N17:Q21" xr:uid="{EA58483A-0F44-4F1E-B7F6-8A9AA438ED5C}"/>
  <tableColumns count="4">
    <tableColumn id="1" xr3:uid="{89548A81-C32C-48D6-84E1-EA01822C9D49}" name="Average"/>
    <tableColumn id="2" xr3:uid="{D296DDBC-48BF-4AD8-B0D1-CF2BFA18EEB7}" name="F1" dataDxfId="17">
      <calculatedColumnFormula>AVERAGE(Table27101316192268[[#This Row],[F1]], Table27101316194873[[#This Row],[F1]], Table27101316474974[[#This Row],[F1]])</calculatedColumnFormula>
    </tableColumn>
    <tableColumn id="3" xr3:uid="{B528018E-D862-461B-AFD0-468CB3C43C85}" name="F2" dataDxfId="16">
      <calculatedColumnFormula>AVERAGE(Table27101316192268[[#This Row],[F2]], Table27101316194873[[#This Row],[F2]], Table27101316474974[[#This Row],[F2]])</calculatedColumnFormula>
    </tableColumn>
    <tableColumn id="4" xr3:uid="{BDB501E6-2D3B-4016-B2DB-0D946C13D920}" name="F0" dataDxfId="15">
      <calculatedColumnFormula>AVERAGE(A18, E18, I18)</calculatedColumnFormula>
    </tableColumn>
  </tableColumns>
  <tableStyleInfo name="TableStyleLight1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AB25C849-3279-4D4F-943C-5D7331AD5ECF}" name="Table38111417205276" displayName="Table38111417205276" ref="F32:H36" totalsRowShown="0">
  <autoFilter ref="F32:H36" xr:uid="{2F8942EA-540D-4C02-A4FA-6ED490C75061}"/>
  <tableColumns count="3">
    <tableColumn id="1" xr3:uid="{DCDC6037-3973-404D-8C7C-6FF70713E0DB}" name="Imitation"/>
    <tableColumn id="2" xr3:uid="{5101AC5B-DE9E-4518-AA7B-EF5731CBD145}" name="F1"/>
    <tableColumn id="3" xr3:uid="{CC51530D-2643-4C9B-B92C-114A10DD361C}" name="F2"/>
  </tableColumns>
  <tableStyleInfo name="TableStyleLight1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80B36379-DE74-499F-9507-9C9790664807}" name="Table38111417515377" displayName="Table38111417515377" ref="J32:L36" totalsRowShown="0">
  <autoFilter ref="J32:L36" xr:uid="{1081A17B-2097-4F47-874B-3AC2C680A59D}"/>
  <tableColumns count="3">
    <tableColumn id="1" xr3:uid="{D786B342-F903-4B92-83F5-AB7465341A60}" name="Imitation"/>
    <tableColumn id="2" xr3:uid="{2AFE3590-572D-4340-8A41-18A24E1EC297}" name="F1"/>
    <tableColumn id="3" xr3:uid="{371FA803-F687-4900-A650-C9EE96B8A76D}" name="F2"/>
  </tableColumns>
  <tableStyleInfo name="TableStyleLight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D73272C3-ED52-4042-9307-95342CCF9295}" name="Table495478" displayName="Table495478" ref="N32:Q36" totalsRowShown="0">
  <autoFilter ref="N32:Q36" xr:uid="{EBBD4034-EBFE-4C04-AC80-4E87786A013D}"/>
  <tableColumns count="4">
    <tableColumn id="1" xr3:uid="{731ADE48-AA1D-4145-89C1-40466AEDF6FF}" name="Average"/>
    <tableColumn id="2" xr3:uid="{0F939241-C1D3-46FA-9148-6A119BAF0259}" name="F1" dataDxfId="14">
      <calculatedColumnFormula>AVERAGE(Table38111417202369[[#This Row],[F1]], Table38111417205276[[#This Row],[F1]], Table38111417515377[[#This Row],[F1]])</calculatedColumnFormula>
    </tableColumn>
    <tableColumn id="3" xr3:uid="{EBABDB34-FDA3-4FC3-959F-B8611A630A3B}" name="F2" dataDxfId="13">
      <calculatedColumnFormula>AVERAGE(Table38111417202369[[#This Row],[F2]], Table38111417205276[[#This Row],[F2]], Table38111417515377[[#This Row],[F2]])</calculatedColumnFormula>
    </tableColumn>
    <tableColumn id="4" xr3:uid="{61446378-B713-463B-BCF4-2CD23DFC8D98}" name="F0" dataDxfId="12">
      <calculatedColumnFormula>AVERAGE(A33,E33,I33)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D75FE8-CBEC-4BF9-A6B5-9B66155105B9}" name="Table169" displayName="Table169" ref="C7:E11" totalsRowShown="0">
  <autoFilter ref="C7:E11" xr:uid="{08ABBECD-BA40-4DFC-ACD0-CACFEFC8D7AA}"/>
  <tableColumns count="3">
    <tableColumn id="1" xr3:uid="{084288E9-4EF9-4944-8BDD-FE591D0F1729}" name="Sung"/>
    <tableColumn id="2" xr3:uid="{07C05976-639E-422D-9EA7-351EE39DD58A}" name="F1"/>
    <tableColumn id="3" xr3:uid="{057F3914-7A98-4FCB-9226-FBBF2918898C}" name="F2"/>
  </tableColumns>
  <tableStyleInfo name="TableStyleLight1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8B2C6449-9A6A-4280-A85C-F4648C7CC7F1}" name="Table169125579" displayName="Table169125579" ref="B2:D6" totalsRowShown="0">
  <autoFilter ref="B2:D6" xr:uid="{68FE5BF4-36B9-47AA-AA65-C650D9EBD0B7}"/>
  <tableColumns count="3">
    <tableColumn id="1" xr3:uid="{9D795C21-AF6C-44DB-A476-8C61DDCD6A15}" name="Sung"/>
    <tableColumn id="2" xr3:uid="{48658C08-AA88-4685-A660-159DDA07275A}" name="F1"/>
    <tableColumn id="3" xr3:uid="{00ED63A5-0ED8-4E0D-B42C-B4260C6A9B0B}" name="F2"/>
  </tableColumns>
  <tableStyleInfo name="TableStyleLight1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84CC91B-ABEE-4488-9366-038671F405A6}" name="Table2710135680" displayName="Table2710135680" ref="B41:D45" totalsRowShown="0">
  <autoFilter ref="B41:D45" xr:uid="{00AA480F-C9F6-4B8F-B0A3-D7E7D8D055F0}"/>
  <tableColumns count="3">
    <tableColumn id="1" xr3:uid="{9E7DC749-1056-4E4C-9651-1A8D694B2619}" name="Spoken"/>
    <tableColumn id="2" xr3:uid="{BBA68ED1-D424-4CDD-B26C-97003DAD81D7}" name="F1"/>
    <tableColumn id="3" xr3:uid="{ACD86FF4-E4CD-440C-BA5C-FF1E59A085C3}" name="F2"/>
  </tableColumns>
  <tableStyleInfo name="TableStyleLight1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5E9263F-2E16-4E91-9AD0-F0808EF6982E}" name="Table3811145781" displayName="Table3811145781" ref="B56:D60" totalsRowShown="0">
  <autoFilter ref="B56:D60" xr:uid="{390FFFF4-2CB7-44B3-B671-1CA7FD115C97}"/>
  <tableColumns count="3">
    <tableColumn id="1" xr3:uid="{612E8284-39FD-43FC-9659-AB0C2AA3D3C1}" name="Imitation"/>
    <tableColumn id="2" xr3:uid="{B3400254-32A9-4214-9631-523AB049C399}" name="F1"/>
    <tableColumn id="3" xr3:uid="{B09E548E-39AB-4C01-8C03-063C54FC3DB6}" name="F2"/>
  </tableColumns>
  <tableStyleInfo name="TableStyleLight1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C44CD6E-1926-468A-B394-03C3A1D7D14C}" name="Table169275882" displayName="Table169275882" ref="E2:G6" totalsRowShown="0">
  <autoFilter ref="E2:G6" xr:uid="{F2345CCA-AB4E-4DA8-9A19-7DDA908D572F}"/>
  <tableColumns count="3">
    <tableColumn id="1" xr3:uid="{AD21024B-1CD5-4B71-9067-8DD9C0F0D119}" name="Sung"/>
    <tableColumn id="2" xr3:uid="{7E066EB8-005B-4770-BCDF-63E5D8CAF3CB}" name="F1"/>
    <tableColumn id="3" xr3:uid="{CDBDEB16-D38A-4E37-8364-B8FE87209A12}" name="F2"/>
  </tableColumns>
  <tableStyleInfo name="TableStyleLight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E208998-46A5-44DB-B026-FDEB5F7B1551}" name="Table1626285983" displayName="Table1626285983" ref="H2:J6" totalsRowShown="0">
  <autoFilter ref="H2:J6" xr:uid="{29F059E8-6560-4962-B031-F1863829F925}"/>
  <tableColumns count="3">
    <tableColumn id="1" xr3:uid="{57CA9FD6-8487-45CE-9E32-3433ED587DD2}" name="Sung"/>
    <tableColumn id="2" xr3:uid="{DB0CE6F2-DD9D-47B3-A1F6-22DE2E5D1858}" name="F1"/>
    <tableColumn id="3" xr3:uid="{18B64F21-521B-4779-82D5-A8368DE1F543}" name="F2"/>
  </tableColumns>
  <tableStyleInfo name="TableStyleLight1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2EED295D-27F2-491B-968B-A3BE6B76D073}" name="Table2710346185" displayName="Table2710346185" ref="F41:H45" totalsRowShown="0">
  <autoFilter ref="F41:H45" xr:uid="{D3A8E918-E884-43D0-88CA-C7DA31E3543F}"/>
  <tableColumns count="3">
    <tableColumn id="1" xr3:uid="{ECD143BB-1A04-441E-9AE5-73717A939C27}" name="Spoken"/>
    <tableColumn id="2" xr3:uid="{27619203-BC91-49AB-9567-A0F7B42F3F69}" name="F1"/>
    <tableColumn id="3" xr3:uid="{19BE31FA-04A5-4BCA-922D-4FBC4D15EF04}" name="F2"/>
  </tableColumns>
  <tableStyleInfo name="TableStyleLight1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292A65E-35B5-494F-A7DB-C8D3DA3D9413}" name="Table2731356286" displayName="Table2731356286" ref="J41:L45" totalsRowShown="0">
  <autoFilter ref="J41:L45" xr:uid="{EFA16867-FD6B-4F4E-A27A-4BEFDB365C13}"/>
  <tableColumns count="3">
    <tableColumn id="1" xr3:uid="{1599CC33-0721-4959-B05D-75827EC450E2}" name="Spoken"/>
    <tableColumn id="2" xr3:uid="{5B73DDAE-57C4-4178-91E8-930503B90B2B}" name="F1"/>
    <tableColumn id="3" xr3:uid="{8A11CBDC-F20B-465E-B7B4-2EA89FF4A89C}" name="F2"/>
  </tableColumns>
  <tableStyleInfo name="TableStyleLight1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4190384E-B75A-4569-BA9D-0C3D8853AB0D}" name="Table3811386488" displayName="Table3811386488" ref="F56:H60" totalsRowShown="0">
  <autoFilter ref="F56:H60" xr:uid="{01E7122D-D70A-47C6-B5F6-748EE173D9AD}"/>
  <tableColumns count="3">
    <tableColumn id="1" xr3:uid="{BCAE42A8-794B-417B-BB2E-1260CBD7B709}" name="Imitation"/>
    <tableColumn id="2" xr3:uid="{4EACF405-25ED-4089-8408-A01CFB091E54}" name="F1"/>
    <tableColumn id="3" xr3:uid="{1591EEDB-EC96-48E7-99DC-CAA4F3419342}" name="F2"/>
  </tableColumns>
  <tableStyleInfo name="TableStyleLight1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18FBE7C-6F40-4F4C-A599-A13EEA968187}" name="Table3837396589" displayName="Table3837396589" ref="J56:L60" totalsRowShown="0">
  <autoFilter ref="J56:L60" xr:uid="{840318FB-1331-4A89-9D6E-1CEBCA32BF35}"/>
  <tableColumns count="3">
    <tableColumn id="1" xr3:uid="{6A2853C3-FE47-4AEC-8734-FCC719A50BD9}" name="Imitation"/>
    <tableColumn id="2" xr3:uid="{C203E612-F296-4A55-AEE7-071272B6E744}" name="F1"/>
    <tableColumn id="3" xr3:uid="{45A96D0D-A98F-434C-9426-E7B767FA8CC6}" name="F2"/>
  </tableColumns>
  <tableStyleInfo name="TableStyleLight1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BA3BC72C-07C9-46D4-9DA1-E6D53FED94C4}" name="Table169121518216791" displayName="Table169121518216791" ref="K2:M6" totalsRowShown="0">
  <autoFilter ref="K2:M6" xr:uid="{729C1D0F-8406-41ED-B51B-CB6B0D9BD5DE}"/>
  <tableColumns count="3">
    <tableColumn id="1" xr3:uid="{0B99766C-156B-4DA2-AC4F-65E3A66AE46D}" name="Sung"/>
    <tableColumn id="2" xr3:uid="{55DB0BC9-97D2-4C40-BE29-2FD2A53E4EC0}" name="F1"/>
    <tableColumn id="3" xr3:uid="{FA9A89B8-8B4E-419C-8D52-316520BCBFFF}" name="F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7AC384-742B-4BB3-97DB-FB5D4012F13D}" name="Table2710" displayName="Table2710" ref="C22:E26" totalsRowShown="0">
  <autoFilter ref="C22:E26" xr:uid="{AFB93160-2000-4927-9B57-5CF9B535B413}"/>
  <tableColumns count="3">
    <tableColumn id="1" xr3:uid="{1D93E615-A3CE-4E1D-AC13-F1F7FD364742}" name="Spoken"/>
    <tableColumn id="2" xr3:uid="{86BDA09A-017D-476F-9380-11BEFCF199C4}" name="F1"/>
    <tableColumn id="3" xr3:uid="{2BF4F6D1-4001-4334-8631-319BA784A804}" name="F2"/>
  </tableColumns>
  <tableStyleInfo name="TableStyleLight1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3130170-44D1-42BC-B27B-6EEB86ECC703}" name="Table2710131619226892" displayName="Table2710131619226892" ref="N41:P45" totalsRowShown="0">
  <autoFilter ref="N41:P45" xr:uid="{25DE1FA3-D357-4BCD-BD82-48C5FDD516AD}"/>
  <tableColumns count="3">
    <tableColumn id="1" xr3:uid="{BD8E33E8-A745-4DA1-BF9A-9EBF7A73A9E2}" name="Spoken"/>
    <tableColumn id="2" xr3:uid="{F030B682-0AF8-49A8-B32A-CD58A988AC25}" name="F1"/>
    <tableColumn id="3" xr3:uid="{3353934F-D55E-4711-9AB2-F8EBF6C9622F}" name="F2"/>
  </tableColumns>
  <tableStyleInfo name="TableStyleLight1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BF6E54B8-A1B8-419B-99D3-9DB8B4F8C892}" name="Table3811141720236993" displayName="Table3811141720236993" ref="N56:P60" totalsRowShown="0">
  <autoFilter ref="N56:P60" xr:uid="{27C6086A-1F3B-4615-AD0B-2A9B796351B6}"/>
  <tableColumns count="3">
    <tableColumn id="1" xr3:uid="{D0927674-7D82-4513-A98B-C9FE843DF767}" name="Imitation"/>
    <tableColumn id="2" xr3:uid="{84EAD6CE-2708-4FD4-8410-7D81A707FE76}" name="F1"/>
    <tableColumn id="3" xr3:uid="{B23D6398-33CE-4A9C-AAF3-840E71D53E2C}" name="F2"/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E5F119C0-3EEC-45B7-B9E0-293EDA70BE53}" name="Table169121518447094" displayName="Table169121518447094" ref="N2:P6" totalsRowShown="0">
  <autoFilter ref="N2:P6" xr:uid="{B3DBF4C5-6594-48E7-941B-BDE84055E99D}"/>
  <tableColumns count="3">
    <tableColumn id="1" xr3:uid="{CD720CFF-F667-4B9A-BBCF-36E4AA108030}" name="Sung"/>
    <tableColumn id="2" xr3:uid="{66DDDD70-55D3-45FD-BA30-F5DF6E3B0C5B}" name="F1"/>
    <tableColumn id="3" xr3:uid="{2C3935FE-2F9C-41E6-AEA4-45CE5170BF72}" name="F2"/>
  </tableColumns>
  <tableStyleInfo name="TableStyleLight1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72DBEB26-FC9A-4ECD-8E8B-C14D493F894E}" name="Table169121541457195" displayName="Table169121541457195" ref="Q2:S6" totalsRowShown="0">
  <autoFilter ref="Q2:S6" xr:uid="{7A3DE481-78CC-47DC-BF37-DB7A4CD4DEF1}"/>
  <tableColumns count="3">
    <tableColumn id="1" xr3:uid="{DAB1E584-4D17-4D70-93E3-3FF5A04D2F1C}" name="Sung"/>
    <tableColumn id="2" xr3:uid="{C2D2B871-D00B-4AD6-803F-6412D9580958}" name="F1"/>
    <tableColumn id="3" xr3:uid="{EB1AF61F-C4D8-42F8-96B2-8580B10382A6}" name="F2"/>
  </tableColumns>
  <tableStyleInfo name="TableStyleLight1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607A1F5-0052-46DF-9E78-0200D953D1E7}" name="Table2710131619487396" displayName="Table2710131619487396" ref="R41:T45" totalsRowShown="0">
  <autoFilter ref="R41:T45" xr:uid="{D876CE25-6992-4B8E-9710-4FF37209B9DA}"/>
  <tableColumns count="3">
    <tableColumn id="1" xr3:uid="{855586B0-2C5C-4E33-A983-FAA1EEAEB0E4}" name="Spoken"/>
    <tableColumn id="2" xr3:uid="{8D82859C-9502-4650-97F5-9867A7977B6F}" name="F1"/>
    <tableColumn id="3" xr3:uid="{B2D2E2E8-25CA-4AA8-A98A-F34253831A8D}" name="F2"/>
  </tableColumns>
  <tableStyleInfo name="TableStyleLight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405E4E4-656F-47B8-9DF9-D24B812CBAB7}" name="Table3811141720527698" displayName="Table3811141720527698" ref="R56:T60" totalsRowShown="0">
  <autoFilter ref="R56:T60" xr:uid="{4A769B1C-C710-4977-A323-1B70FA4FC2AE}"/>
  <tableColumns count="3">
    <tableColumn id="1" xr3:uid="{E7F6348B-CD7C-4631-92BF-B80BC85F7A92}" name="Imitation"/>
    <tableColumn id="2" xr3:uid="{6936047F-33FE-43A0-BC37-0889D2DE1AC7}" name="F1"/>
    <tableColumn id="3" xr3:uid="{A6619DC7-F750-4619-A366-68EC1DB6564A}" name="F2"/>
  </tableColumns>
  <tableStyleInfo name="TableStyleLight1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E6DB546C-F2C3-4353-A485-63FD73D9AFC7}" name="Table3811141751537799" displayName="Table3811141751537799" ref="V41:X45" totalsRowShown="0">
  <autoFilter ref="V41:X45" xr:uid="{B630373A-F27A-485B-AC1D-C6D1603AD2A3}"/>
  <tableColumns count="3">
    <tableColumn id="1" xr3:uid="{DD36CEB9-96AC-430B-ACA6-478FB1036ABA}" name="Imitation"/>
    <tableColumn id="2" xr3:uid="{01DB3894-689D-44E3-90D1-F5372F25C09A}" name="F1"/>
    <tableColumn id="3" xr3:uid="{47290AB0-D818-44B3-B0E9-890A2EC940C0}" name="F2"/>
  </tableColumns>
  <tableStyleInfo name="TableStyleLight1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60916C5E-B0A3-44D9-A41F-A723DADA0893}" name="Table38111417101" displayName="Table38111417101" ref="V56:X60" totalsRowShown="0">
  <autoFilter ref="V56:X60" xr:uid="{024AD15C-4775-4C34-9527-6F9381CD26B6}"/>
  <tableColumns count="3">
    <tableColumn id="1" xr3:uid="{9910173C-7D0E-42A7-BB90-6C685F1C09FE}" name="Imitation"/>
    <tableColumn id="2" xr3:uid="{7BBA34ED-BA42-4E5B-8FA3-B00EBA5191BD}" name="F1"/>
    <tableColumn id="3" xr3:uid="{2EA605CB-2FEA-42F3-8890-9CFCEDF867B8}" name="F2"/>
  </tableColumns>
  <tableStyleInfo name="TableStyleLight1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46E6E2EA-8384-482B-893D-C3F5A4A664DD}" name="Table107" displayName="Table107" ref="A114:G117" totalsRowShown="0">
  <autoFilter ref="A114:G117" xr:uid="{60307CB0-3EE2-4B46-8161-9C1C3CA82766}"/>
  <tableColumns count="7">
    <tableColumn id="1" xr3:uid="{B023F95E-722E-4F0B-9896-9997F28D4D38}" name="Column1"/>
    <tableColumn id="2" xr3:uid="{2D8668FF-BABC-466B-B20C-699728376799}" name="Fem1"/>
    <tableColumn id="3" xr3:uid="{728C294D-34E1-4DD2-B942-9D4A7DD4CDD8}" name="Fem2"/>
    <tableColumn id="4" xr3:uid="{3D357A97-A152-4C88-AE69-B63FB4661765}" name="Mal3"/>
    <tableColumn id="5" xr3:uid="{4F819278-119B-41FA-B0B9-1E99D5EA4104}" name="Fem3"/>
    <tableColumn id="6" xr3:uid="{A41635B2-9329-4E37-A311-133F5B4139C8}" name="Mal1"/>
    <tableColumn id="7" xr3:uid="{74F3D56B-A934-4734-A561-FD59834E79CB}" name="Mal2"/>
  </tableColumns>
  <tableStyleInfo name="TableStyleLight1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3122A9FB-AE88-4533-91D9-B0A60215D61E}" name="Table108" displayName="Table108" ref="A168:D174" totalsRowShown="0" dataDxfId="11">
  <autoFilter ref="A168:D174" xr:uid="{E52E0601-93E5-4162-B90E-F34F1248F858}"/>
  <tableColumns count="4">
    <tableColumn id="1" xr3:uid="{85819F97-A30E-45D3-93BD-8EA2D81704E6}" name="Gender"/>
    <tableColumn id="2" xr3:uid="{32DA376A-68B9-417D-8F36-525A4D43B97A}" name="Avg_Area" dataDxfId="10"/>
    <tableColumn id="3" xr3:uid="{B3B5BAB7-BD2A-41C0-9E6F-06305F8E56F0}" name="Avg_F0" dataDxfId="9"/>
    <tableColumn id="4" xr3:uid="{740C750E-EA66-4739-908A-A7BD97C6AAD6}" name="Reading" dataDxfId="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32A3CF-9901-4DE5-8FD1-85244C5F2E4B}" name="Table3811" displayName="Table3811" ref="C37:E41" totalsRowShown="0">
  <autoFilter ref="C37:E41" xr:uid="{EB265AED-80FE-472E-B18F-552AD7F8533F}"/>
  <tableColumns count="3">
    <tableColumn id="1" xr3:uid="{F52EEC95-39E2-4E8B-BAC3-623A748ABE80}" name="Imitation"/>
    <tableColumn id="2" xr3:uid="{BF494439-EB0D-424B-8110-6C1D2C24D3CC}" name="F1"/>
    <tableColumn id="3" xr3:uid="{5877001F-266C-4BB1-A0D6-C77BA7E90A69}" name="F2"/>
  </tableColumns>
  <tableStyleInfo name="TableStyleLight1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A8A3E958-CD75-4029-B14A-B8C4BD61A190}" name="Table111" displayName="Table111" ref="A177:D184" totalsRowShown="0" headerRowDxfId="7" dataDxfId="6">
  <autoFilter ref="A177:D184" xr:uid="{97873348-A47A-4B7C-8318-F3961FBE014F}"/>
  <tableColumns count="4">
    <tableColumn id="1" xr3:uid="{0B68028E-7F9A-4A19-B30D-618050B574A7}" name="Column1" dataDxfId="5"/>
    <tableColumn id="2" xr3:uid="{6BE0ADDA-8BC9-4762-A85C-14791BAA073F}" name="Column2" dataDxfId="4"/>
    <tableColumn id="3" xr3:uid="{114211BE-9485-4582-8A1C-E16314E33A8E}" name="Column3" dataDxfId="3"/>
    <tableColumn id="4" xr3:uid="{37D18302-8AD4-4AA1-9406-759537A07DDD}" name="Column4" dataDxfId="2"/>
  </tableColumns>
  <tableStyleInfo name="TableStyleLight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FCB5D945-EC74-4570-AB71-18E85CBB20DD}" name="Table112" displayName="Table112" ref="I177:K183" totalsRowShown="0">
  <autoFilter ref="I177:K183" xr:uid="{974B876E-2D0D-4842-99A2-0B41E63EF39B}"/>
  <tableColumns count="3">
    <tableColumn id="1" xr3:uid="{0F4B9B84-7EEB-4BBE-92DC-57680956E542}" name="Column1"/>
    <tableColumn id="2" xr3:uid="{4AFAA725-B2AE-4571-A3AB-B2D8C2D7D38C}" name="Female" dataDxfId="1"/>
    <tableColumn id="3" xr3:uid="{8F3BC4DA-79C7-423D-95DD-19C604130C9E}" name="Mal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table" Target="../tables/table60.xml"/><Relationship Id="rId7" Type="http://schemas.openxmlformats.org/officeDocument/2006/relationships/table" Target="../tables/table64.xml"/><Relationship Id="rId12" Type="http://schemas.openxmlformats.org/officeDocument/2006/relationships/table" Target="../tables/table69.xml"/><Relationship Id="rId2" Type="http://schemas.openxmlformats.org/officeDocument/2006/relationships/table" Target="../tables/table59.xml"/><Relationship Id="rId1" Type="http://schemas.openxmlformats.org/officeDocument/2006/relationships/table" Target="../tables/table58.xml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5" Type="http://schemas.openxmlformats.org/officeDocument/2006/relationships/table" Target="../tables/table62.xml"/><Relationship Id="rId10" Type="http://schemas.openxmlformats.org/officeDocument/2006/relationships/table" Target="../tables/table67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13" Type="http://schemas.openxmlformats.org/officeDocument/2006/relationships/table" Target="../tables/table80.xml"/><Relationship Id="rId18" Type="http://schemas.openxmlformats.org/officeDocument/2006/relationships/table" Target="../tables/table85.xml"/><Relationship Id="rId3" Type="http://schemas.openxmlformats.org/officeDocument/2006/relationships/table" Target="../tables/table70.xml"/><Relationship Id="rId21" Type="http://schemas.openxmlformats.org/officeDocument/2006/relationships/table" Target="../tables/table88.xml"/><Relationship Id="rId7" Type="http://schemas.openxmlformats.org/officeDocument/2006/relationships/table" Target="../tables/table74.xml"/><Relationship Id="rId12" Type="http://schemas.openxmlformats.org/officeDocument/2006/relationships/table" Target="../tables/table79.xml"/><Relationship Id="rId17" Type="http://schemas.openxmlformats.org/officeDocument/2006/relationships/table" Target="../tables/table84.xml"/><Relationship Id="rId2" Type="http://schemas.openxmlformats.org/officeDocument/2006/relationships/drawing" Target="../drawings/drawing6.xml"/><Relationship Id="rId16" Type="http://schemas.openxmlformats.org/officeDocument/2006/relationships/table" Target="../tables/table83.xml"/><Relationship Id="rId20" Type="http://schemas.openxmlformats.org/officeDocument/2006/relationships/table" Target="../tables/table8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3.xml"/><Relationship Id="rId11" Type="http://schemas.openxmlformats.org/officeDocument/2006/relationships/table" Target="../tables/table78.xml"/><Relationship Id="rId24" Type="http://schemas.openxmlformats.org/officeDocument/2006/relationships/table" Target="../tables/table91.xml"/><Relationship Id="rId5" Type="http://schemas.openxmlformats.org/officeDocument/2006/relationships/table" Target="../tables/table72.xml"/><Relationship Id="rId15" Type="http://schemas.openxmlformats.org/officeDocument/2006/relationships/table" Target="../tables/table82.xml"/><Relationship Id="rId23" Type="http://schemas.openxmlformats.org/officeDocument/2006/relationships/table" Target="../tables/table90.xml"/><Relationship Id="rId10" Type="http://schemas.openxmlformats.org/officeDocument/2006/relationships/table" Target="../tables/table77.xml"/><Relationship Id="rId19" Type="http://schemas.openxmlformats.org/officeDocument/2006/relationships/table" Target="../tables/table86.xml"/><Relationship Id="rId4" Type="http://schemas.openxmlformats.org/officeDocument/2006/relationships/table" Target="../tables/table71.xml"/><Relationship Id="rId9" Type="http://schemas.openxmlformats.org/officeDocument/2006/relationships/table" Target="../tables/table76.xml"/><Relationship Id="rId14" Type="http://schemas.openxmlformats.org/officeDocument/2006/relationships/table" Target="../tables/table81.xml"/><Relationship Id="rId22" Type="http://schemas.openxmlformats.org/officeDocument/2006/relationships/table" Target="../tables/table8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1.xml"/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12" Type="http://schemas.openxmlformats.org/officeDocument/2006/relationships/table" Target="../tables/table45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11" Type="http://schemas.openxmlformats.org/officeDocument/2006/relationships/table" Target="../tables/table44.xml"/><Relationship Id="rId5" Type="http://schemas.openxmlformats.org/officeDocument/2006/relationships/table" Target="../tables/table38.xml"/><Relationship Id="rId10" Type="http://schemas.openxmlformats.org/officeDocument/2006/relationships/table" Target="../tables/table43.xml"/><Relationship Id="rId4" Type="http://schemas.openxmlformats.org/officeDocument/2006/relationships/table" Target="../tables/table37.xml"/><Relationship Id="rId9" Type="http://schemas.openxmlformats.org/officeDocument/2006/relationships/table" Target="../tables/table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3.xml"/><Relationship Id="rId3" Type="http://schemas.openxmlformats.org/officeDocument/2006/relationships/table" Target="../tables/table48.xml"/><Relationship Id="rId7" Type="http://schemas.openxmlformats.org/officeDocument/2006/relationships/table" Target="../tables/table52.xml"/><Relationship Id="rId12" Type="http://schemas.openxmlformats.org/officeDocument/2006/relationships/table" Target="../tables/table57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Relationship Id="rId6" Type="http://schemas.openxmlformats.org/officeDocument/2006/relationships/table" Target="../tables/table51.xml"/><Relationship Id="rId11" Type="http://schemas.openxmlformats.org/officeDocument/2006/relationships/table" Target="../tables/table56.xml"/><Relationship Id="rId5" Type="http://schemas.openxmlformats.org/officeDocument/2006/relationships/table" Target="../tables/table50.xml"/><Relationship Id="rId10" Type="http://schemas.openxmlformats.org/officeDocument/2006/relationships/table" Target="../tables/table55.xml"/><Relationship Id="rId4" Type="http://schemas.openxmlformats.org/officeDocument/2006/relationships/table" Target="../tables/table49.xml"/><Relationship Id="rId9" Type="http://schemas.openxmlformats.org/officeDocument/2006/relationships/table" Target="../tables/table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1CE7-373A-402B-A30D-19504C69234E}">
  <dimension ref="A1:J30"/>
  <sheetViews>
    <sheetView tabSelected="1" topLeftCell="A10" workbookViewId="0">
      <selection activeCell="D30" sqref="D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8" spans="1:1" x14ac:dyDescent="0.25">
      <c r="A8" t="s">
        <v>1</v>
      </c>
    </row>
    <row r="9" spans="1:1" x14ac:dyDescent="0.25">
      <c r="A9" t="s">
        <v>2</v>
      </c>
    </row>
    <row r="10" spans="1:1" x14ac:dyDescent="0.25">
      <c r="A10" t="s">
        <v>3</v>
      </c>
    </row>
    <row r="12" spans="1:1" x14ac:dyDescent="0.25">
      <c r="A12" t="s">
        <v>8</v>
      </c>
    </row>
    <row r="13" spans="1:1" x14ac:dyDescent="0.25">
      <c r="A13" t="s">
        <v>10</v>
      </c>
    </row>
    <row r="14" spans="1:1" x14ac:dyDescent="0.25">
      <c r="A14" t="s">
        <v>18</v>
      </c>
    </row>
    <row r="15" spans="1:1" x14ac:dyDescent="0.25">
      <c r="A15" t="s">
        <v>9</v>
      </c>
    </row>
    <row r="16" spans="1:1" x14ac:dyDescent="0.25">
      <c r="A16" t="s">
        <v>11</v>
      </c>
    </row>
    <row r="18" spans="1:10" x14ac:dyDescent="0.25">
      <c r="A18" t="s">
        <v>17</v>
      </c>
    </row>
    <row r="19" spans="1:10" x14ac:dyDescent="0.25">
      <c r="A19" t="s">
        <v>16</v>
      </c>
    </row>
    <row r="20" spans="1:10" x14ac:dyDescent="0.25">
      <c r="A20" t="s">
        <v>20</v>
      </c>
    </row>
    <row r="22" spans="1:10" x14ac:dyDescent="0.25">
      <c r="A22" t="s">
        <v>19</v>
      </c>
    </row>
    <row r="23" spans="1:10" x14ac:dyDescent="0.25">
      <c r="J23" t="s">
        <v>15</v>
      </c>
    </row>
    <row r="24" spans="1:10" x14ac:dyDescent="0.25">
      <c r="A24" t="s">
        <v>23</v>
      </c>
    </row>
    <row r="25" spans="1:10" x14ac:dyDescent="0.25">
      <c r="A25" t="s">
        <v>21</v>
      </c>
    </row>
    <row r="26" spans="1:10" x14ac:dyDescent="0.25">
      <c r="A26" t="s">
        <v>22</v>
      </c>
    </row>
    <row r="28" spans="1:10" x14ac:dyDescent="0.25">
      <c r="A28" t="s">
        <v>13</v>
      </c>
    </row>
    <row r="29" spans="1:10" x14ac:dyDescent="0.25">
      <c r="A29" t="s">
        <v>12</v>
      </c>
    </row>
    <row r="30" spans="1:10" x14ac:dyDescent="0.25">
      <c r="A30" t="s">
        <v>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1969-389E-447D-8E6B-A45AA0FD1BB6}">
  <dimension ref="A1:Q36"/>
  <sheetViews>
    <sheetView topLeftCell="A22" workbookViewId="0">
      <selection activeCell="Q33" sqref="Q33"/>
    </sheetView>
  </sheetViews>
  <sheetFormatPr defaultRowHeight="15" x14ac:dyDescent="0.25"/>
  <sheetData>
    <row r="1" spans="1:16" x14ac:dyDescent="0.25">
      <c r="B1" t="s">
        <v>45</v>
      </c>
      <c r="E1" t="s">
        <v>43</v>
      </c>
      <c r="H1" t="s">
        <v>44</v>
      </c>
      <c r="N1" t="s">
        <v>67</v>
      </c>
    </row>
    <row r="2" spans="1:16" x14ac:dyDescent="0.25">
      <c r="A2" t="s">
        <v>34</v>
      </c>
      <c r="B2" t="s">
        <v>31</v>
      </c>
      <c r="C2" t="s">
        <v>29</v>
      </c>
      <c r="D2" t="s">
        <v>30</v>
      </c>
      <c r="E2" t="s">
        <v>31</v>
      </c>
      <c r="F2" t="s">
        <v>29</v>
      </c>
      <c r="G2" t="s">
        <v>30</v>
      </c>
      <c r="H2" t="s">
        <v>31</v>
      </c>
      <c r="I2" t="s">
        <v>29</v>
      </c>
      <c r="J2" t="s">
        <v>30</v>
      </c>
      <c r="N2" t="s">
        <v>41</v>
      </c>
      <c r="O2" t="s">
        <v>29</v>
      </c>
      <c r="P2" t="s">
        <v>30</v>
      </c>
    </row>
    <row r="3" spans="1:16" x14ac:dyDescent="0.25">
      <c r="A3">
        <v>233</v>
      </c>
      <c r="B3" t="s">
        <v>25</v>
      </c>
      <c r="C3">
        <v>314</v>
      </c>
      <c r="D3">
        <v>2317</v>
      </c>
      <c r="E3" t="s">
        <v>25</v>
      </c>
      <c r="F3">
        <v>283</v>
      </c>
      <c r="G3">
        <v>2137</v>
      </c>
      <c r="H3" t="s">
        <v>25</v>
      </c>
      <c r="I3">
        <v>353</v>
      </c>
      <c r="J3">
        <v>2526</v>
      </c>
      <c r="N3" t="s">
        <v>25</v>
      </c>
      <c r="O3">
        <f>AVERAGE(Table1691215182167[[#This Row],[F1]], Table1691215184470[[#This Row],[F1]], Table1691215414571[[#This Row],[F1]])</f>
        <v>316.66666666666669</v>
      </c>
      <c r="P3">
        <f>AVERAGE(Table1691215182167[[#This Row],[F2]], Table1691215184470[[#This Row],[F2]], Table1691215414571[[#This Row],[F2]])</f>
        <v>2326.6666666666665</v>
      </c>
    </row>
    <row r="4" spans="1:16" x14ac:dyDescent="0.25">
      <c r="B4" t="s">
        <v>26</v>
      </c>
      <c r="C4">
        <v>703</v>
      </c>
      <c r="D4">
        <v>1458</v>
      </c>
      <c r="E4" t="s">
        <v>26</v>
      </c>
      <c r="F4">
        <v>748</v>
      </c>
      <c r="G4">
        <v>1524</v>
      </c>
      <c r="H4" t="s">
        <v>26</v>
      </c>
      <c r="I4">
        <v>773</v>
      </c>
      <c r="J4">
        <v>1937</v>
      </c>
      <c r="N4" t="s">
        <v>26</v>
      </c>
      <c r="O4">
        <f>AVERAGE(Table1691215182167[[#This Row],[F1]], Table1691215184470[[#This Row],[F1]], Table1691215414571[[#This Row],[F1]])</f>
        <v>741.33333333333337</v>
      </c>
      <c r="P4">
        <f>AVERAGE(Table1691215182167[[#This Row],[F2]], Table1691215184470[[#This Row],[F2]], Table1691215414571[[#This Row],[F2]])</f>
        <v>1639.6666666666667</v>
      </c>
    </row>
    <row r="5" spans="1:16" x14ac:dyDescent="0.25">
      <c r="B5" t="s">
        <v>27</v>
      </c>
      <c r="C5">
        <v>366</v>
      </c>
      <c r="D5">
        <v>1133</v>
      </c>
      <c r="E5" t="s">
        <v>27</v>
      </c>
      <c r="F5">
        <v>303</v>
      </c>
      <c r="G5">
        <v>1376</v>
      </c>
      <c r="H5" t="s">
        <v>27</v>
      </c>
      <c r="I5">
        <v>288</v>
      </c>
      <c r="J5">
        <v>1547</v>
      </c>
      <c r="N5" t="s">
        <v>27</v>
      </c>
      <c r="O5">
        <f>AVERAGE(Table1691215182167[[#This Row],[F1]], Table1691215184470[[#This Row],[F1]], Table1691215414571[[#This Row],[F1]])</f>
        <v>319</v>
      </c>
      <c r="P5">
        <f>AVERAGE(Table1691215182167[[#This Row],[F2]], Table1691215184470[[#This Row],[F2]], Table1691215414571[[#This Row],[F2]])</f>
        <v>1352</v>
      </c>
    </row>
    <row r="6" spans="1:16" x14ac:dyDescent="0.25">
      <c r="B6" t="s">
        <v>28</v>
      </c>
      <c r="C6">
        <v>605</v>
      </c>
      <c r="D6">
        <v>1128</v>
      </c>
      <c r="E6" t="s">
        <v>28</v>
      </c>
      <c r="F6">
        <v>573</v>
      </c>
      <c r="G6">
        <v>1054</v>
      </c>
      <c r="H6" t="s">
        <v>28</v>
      </c>
      <c r="I6">
        <v>704</v>
      </c>
      <c r="J6">
        <v>1170</v>
      </c>
      <c r="N6" t="s">
        <v>28</v>
      </c>
      <c r="O6">
        <f>AVERAGE(Table1691215182167[[#This Row],[F1]], Table1691215184470[[#This Row],[F1]], Table1691215414571[[#This Row],[F1]])</f>
        <v>627.33333333333337</v>
      </c>
      <c r="P6">
        <f>AVERAGE(Table1691215182167[[#This Row],[F2]], Table1691215184470[[#This Row],[F2]], Table1691215414571[[#This Row],[F2]])</f>
        <v>1117.3333333333333</v>
      </c>
    </row>
    <row r="16" spans="1:16" x14ac:dyDescent="0.25">
      <c r="B16" t="s">
        <v>45</v>
      </c>
      <c r="F16" t="s">
        <v>43</v>
      </c>
      <c r="J16" t="s">
        <v>44</v>
      </c>
      <c r="N16" t="s">
        <v>68</v>
      </c>
    </row>
    <row r="17" spans="1:17" x14ac:dyDescent="0.25">
      <c r="A17" t="s">
        <v>34</v>
      </c>
      <c r="B17" t="s">
        <v>32</v>
      </c>
      <c r="C17" t="s">
        <v>29</v>
      </c>
      <c r="D17" t="s">
        <v>30</v>
      </c>
      <c r="E17" t="s">
        <v>34</v>
      </c>
      <c r="F17" t="s">
        <v>32</v>
      </c>
      <c r="G17" t="s">
        <v>29</v>
      </c>
      <c r="H17" t="s">
        <v>30</v>
      </c>
      <c r="I17" t="s">
        <v>34</v>
      </c>
      <c r="J17" t="s">
        <v>32</v>
      </c>
      <c r="K17" t="s">
        <v>29</v>
      </c>
      <c r="L17" t="s">
        <v>30</v>
      </c>
      <c r="N17" t="s">
        <v>41</v>
      </c>
      <c r="O17" t="s">
        <v>29</v>
      </c>
      <c r="P17" t="s">
        <v>30</v>
      </c>
      <c r="Q17" t="s">
        <v>42</v>
      </c>
    </row>
    <row r="18" spans="1:17" x14ac:dyDescent="0.25">
      <c r="A18">
        <v>106</v>
      </c>
      <c r="B18" t="s">
        <v>25</v>
      </c>
      <c r="C18">
        <v>253</v>
      </c>
      <c r="D18">
        <v>2414</v>
      </c>
      <c r="E18">
        <v>105</v>
      </c>
      <c r="F18" t="s">
        <v>25</v>
      </c>
      <c r="G18">
        <v>302</v>
      </c>
      <c r="H18">
        <v>2364</v>
      </c>
      <c r="I18">
        <v>135</v>
      </c>
      <c r="J18" t="s">
        <v>25</v>
      </c>
      <c r="K18">
        <v>355</v>
      </c>
      <c r="L18">
        <v>2435</v>
      </c>
      <c r="N18" t="s">
        <v>25</v>
      </c>
      <c r="O18">
        <f>AVERAGE(Table27101316192268[[#This Row],[F1]], Table27101316194873[[#This Row],[F1]], Table27101316474974[[#This Row],[F1]])</f>
        <v>303.33333333333331</v>
      </c>
      <c r="P18">
        <f>AVERAGE(Table27101316192268[[#This Row],[F2]], Table27101316194873[[#This Row],[F2]], Table27101316474974[[#This Row],[F2]])</f>
        <v>2404.3333333333335</v>
      </c>
      <c r="Q18">
        <f t="shared" ref="Q18" si="0">AVERAGE(A18, E18, I18)</f>
        <v>115.33333333333333</v>
      </c>
    </row>
    <row r="19" spans="1:17" x14ac:dyDescent="0.25">
      <c r="B19" t="s">
        <v>26</v>
      </c>
      <c r="C19">
        <v>774</v>
      </c>
      <c r="D19">
        <v>1573</v>
      </c>
      <c r="F19" t="s">
        <v>26</v>
      </c>
      <c r="G19">
        <v>674</v>
      </c>
      <c r="H19">
        <v>1508</v>
      </c>
      <c r="J19" t="s">
        <v>26</v>
      </c>
      <c r="K19">
        <v>690</v>
      </c>
      <c r="L19">
        <v>1583</v>
      </c>
      <c r="N19" t="s">
        <v>26</v>
      </c>
      <c r="O19">
        <f>AVERAGE(Table27101316192268[[#This Row],[F1]], Table27101316194873[[#This Row],[F1]], Table27101316474974[[#This Row],[F1]])</f>
        <v>712.66666666666663</v>
      </c>
      <c r="P19">
        <f>AVERAGE(Table27101316192268[[#This Row],[F2]], Table27101316194873[[#This Row],[F2]], Table27101316474974[[#This Row],[F2]])</f>
        <v>1554.6666666666667</v>
      </c>
    </row>
    <row r="20" spans="1:17" x14ac:dyDescent="0.25">
      <c r="B20" t="s">
        <v>27</v>
      </c>
      <c r="C20">
        <v>305</v>
      </c>
      <c r="D20">
        <v>1251</v>
      </c>
      <c r="F20" t="s">
        <v>27</v>
      </c>
      <c r="G20">
        <v>319</v>
      </c>
      <c r="H20">
        <v>1808</v>
      </c>
      <c r="J20" t="s">
        <v>27</v>
      </c>
      <c r="K20">
        <v>303</v>
      </c>
      <c r="L20">
        <v>1528</v>
      </c>
      <c r="N20" t="s">
        <v>27</v>
      </c>
      <c r="O20">
        <f>AVERAGE(Table27101316192268[[#This Row],[F1]], Table27101316194873[[#This Row],[F1]], Table27101316474974[[#This Row],[F1]])</f>
        <v>309</v>
      </c>
      <c r="P20">
        <f>AVERAGE(Table27101316192268[[#This Row],[F2]], Table27101316194873[[#This Row],[F2]], Table27101316474974[[#This Row],[F2]])</f>
        <v>1529</v>
      </c>
    </row>
    <row r="21" spans="1:17" x14ac:dyDescent="0.25">
      <c r="B21" t="s">
        <v>28</v>
      </c>
      <c r="C21">
        <v>661</v>
      </c>
      <c r="D21">
        <v>1101</v>
      </c>
      <c r="F21" t="s">
        <v>28</v>
      </c>
      <c r="G21">
        <v>651</v>
      </c>
      <c r="H21">
        <v>1067</v>
      </c>
      <c r="J21" t="s">
        <v>28</v>
      </c>
      <c r="K21">
        <v>784</v>
      </c>
      <c r="L21">
        <v>1273</v>
      </c>
      <c r="N21" t="s">
        <v>28</v>
      </c>
      <c r="O21">
        <f>AVERAGE(Table27101316192268[[#This Row],[F1]], Table27101316194873[[#This Row],[F1]], Table27101316474974[[#This Row],[F1]])</f>
        <v>698.66666666666663</v>
      </c>
      <c r="P21">
        <f>AVERAGE(Table27101316192268[[#This Row],[F2]], Table27101316194873[[#This Row],[F2]], Table27101316474974[[#This Row],[F2]])</f>
        <v>1147</v>
      </c>
    </row>
    <row r="31" spans="1:17" x14ac:dyDescent="0.25">
      <c r="B31" t="s">
        <v>45</v>
      </c>
      <c r="F31" t="s">
        <v>43</v>
      </c>
      <c r="J31" t="s">
        <v>44</v>
      </c>
      <c r="N31" t="s">
        <v>69</v>
      </c>
    </row>
    <row r="32" spans="1:17" x14ac:dyDescent="0.25">
      <c r="A32" t="s">
        <v>34</v>
      </c>
      <c r="B32" t="s">
        <v>33</v>
      </c>
      <c r="C32" t="s">
        <v>29</v>
      </c>
      <c r="D32" t="s">
        <v>30</v>
      </c>
      <c r="E32" t="s">
        <v>34</v>
      </c>
      <c r="F32" t="s">
        <v>33</v>
      </c>
      <c r="G32" t="s">
        <v>29</v>
      </c>
      <c r="H32" t="s">
        <v>30</v>
      </c>
      <c r="I32" t="s">
        <v>34</v>
      </c>
      <c r="J32" t="s">
        <v>33</v>
      </c>
      <c r="K32" t="s">
        <v>29</v>
      </c>
      <c r="L32" t="s">
        <v>30</v>
      </c>
      <c r="N32" t="s">
        <v>41</v>
      </c>
      <c r="O32" t="s">
        <v>29</v>
      </c>
      <c r="P32" t="s">
        <v>30</v>
      </c>
      <c r="Q32" t="s">
        <v>42</v>
      </c>
    </row>
    <row r="33" spans="1:17" x14ac:dyDescent="0.25">
      <c r="A33">
        <v>210</v>
      </c>
      <c r="B33" t="s">
        <v>25</v>
      </c>
      <c r="C33">
        <v>289</v>
      </c>
      <c r="D33">
        <v>2401</v>
      </c>
      <c r="E33">
        <v>151</v>
      </c>
      <c r="F33" t="s">
        <v>25</v>
      </c>
      <c r="G33">
        <v>283</v>
      </c>
      <c r="H33">
        <v>2495</v>
      </c>
      <c r="I33">
        <v>160</v>
      </c>
      <c r="J33" t="s">
        <v>25</v>
      </c>
      <c r="K33">
        <v>355</v>
      </c>
      <c r="L33">
        <v>2508</v>
      </c>
      <c r="N33" t="s">
        <v>25</v>
      </c>
      <c r="O33">
        <f>AVERAGE(Table38111417202369[[#This Row],[F1]], Table38111417205276[[#This Row],[F1]], Table38111417515377[[#This Row],[F1]])</f>
        <v>309</v>
      </c>
      <c r="P33">
        <f>AVERAGE(Table38111417202369[[#This Row],[F2]], Table38111417205276[[#This Row],[F2]], Table38111417515377[[#This Row],[F2]])</f>
        <v>2468</v>
      </c>
      <c r="Q33">
        <f t="shared" ref="Q33" si="1">AVERAGE(A33,E33,I33)</f>
        <v>173.66666666666666</v>
      </c>
    </row>
    <row r="34" spans="1:17" x14ac:dyDescent="0.25">
      <c r="B34" t="s">
        <v>26</v>
      </c>
      <c r="C34">
        <v>862</v>
      </c>
      <c r="D34">
        <v>1779</v>
      </c>
      <c r="F34" t="s">
        <v>26</v>
      </c>
      <c r="G34">
        <v>798</v>
      </c>
      <c r="H34">
        <v>1577</v>
      </c>
      <c r="J34" t="s">
        <v>26</v>
      </c>
      <c r="K34">
        <v>838</v>
      </c>
      <c r="L34">
        <v>1646</v>
      </c>
      <c r="N34" t="s">
        <v>26</v>
      </c>
      <c r="O34">
        <f>AVERAGE(Table38111417202369[[#This Row],[F1]], Table38111417205276[[#This Row],[F1]], Table38111417515377[[#This Row],[F1]])</f>
        <v>832.66666666666663</v>
      </c>
      <c r="P34">
        <f>AVERAGE(Table38111417202369[[#This Row],[F2]], Table38111417205276[[#This Row],[F2]], Table38111417515377[[#This Row],[F2]])</f>
        <v>1667.3333333333333</v>
      </c>
    </row>
    <row r="35" spans="1:17" x14ac:dyDescent="0.25">
      <c r="B35" t="s">
        <v>27</v>
      </c>
      <c r="C35">
        <v>326</v>
      </c>
      <c r="D35">
        <v>1179</v>
      </c>
      <c r="F35" t="s">
        <v>27</v>
      </c>
      <c r="G35">
        <v>320</v>
      </c>
      <c r="H35">
        <v>1610</v>
      </c>
      <c r="J35" t="s">
        <v>27</v>
      </c>
      <c r="K35">
        <v>306</v>
      </c>
      <c r="L35">
        <v>1693</v>
      </c>
      <c r="N35" t="s">
        <v>27</v>
      </c>
      <c r="O35">
        <f>AVERAGE(Table38111417202369[[#This Row],[F1]], Table38111417205276[[#This Row],[F1]], Table38111417515377[[#This Row],[F1]])</f>
        <v>317.33333333333331</v>
      </c>
      <c r="P35">
        <f>AVERAGE(Table38111417202369[[#This Row],[F2]], Table38111417205276[[#This Row],[F2]], Table38111417515377[[#This Row],[F2]])</f>
        <v>1494</v>
      </c>
    </row>
    <row r="36" spans="1:17" x14ac:dyDescent="0.25">
      <c r="B36" t="s">
        <v>28</v>
      </c>
      <c r="C36">
        <v>656</v>
      </c>
      <c r="D36">
        <v>972</v>
      </c>
      <c r="F36" t="s">
        <v>28</v>
      </c>
      <c r="G36">
        <v>811</v>
      </c>
      <c r="H36">
        <v>1256</v>
      </c>
      <c r="J36" t="s">
        <v>28</v>
      </c>
      <c r="K36">
        <v>835</v>
      </c>
      <c r="L36">
        <v>1243</v>
      </c>
      <c r="N36" t="s">
        <v>28</v>
      </c>
      <c r="O36">
        <f>AVERAGE(Table38111417202369[[#This Row],[F1]], Table38111417205276[[#This Row],[F1]], Table38111417515377[[#This Row],[F1]])</f>
        <v>767.33333333333337</v>
      </c>
      <c r="P36">
        <f>AVERAGE(Table38111417202369[[#This Row],[F2]], Table38111417205276[[#This Row],[F2]], Table38111417515377[[#This Row],[F2]])</f>
        <v>1157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33D3-F2E7-440A-9140-4B4FF736E0A4}">
  <dimension ref="A1:AX195"/>
  <sheetViews>
    <sheetView topLeftCell="AA61" zoomScaleNormal="100" workbookViewId="0">
      <selection activeCell="AQ70" sqref="AQ70"/>
    </sheetView>
  </sheetViews>
  <sheetFormatPr defaultRowHeight="15" x14ac:dyDescent="0.25"/>
  <cols>
    <col min="1" max="1" width="11" customWidth="1"/>
    <col min="2" max="2" width="16.5703125" customWidth="1"/>
    <col min="3" max="3" width="12.7109375" customWidth="1"/>
    <col min="4" max="4" width="20" customWidth="1"/>
    <col min="5" max="5" width="15.140625" customWidth="1"/>
    <col min="6" max="6" width="20.140625" customWidth="1"/>
    <col min="7" max="7" width="16" customWidth="1"/>
    <col min="9" max="9" width="19.5703125" customWidth="1"/>
    <col min="10" max="10" width="9.7109375" customWidth="1"/>
    <col min="14" max="14" width="19.7109375" customWidth="1"/>
  </cols>
  <sheetData>
    <row r="1" spans="1:26" x14ac:dyDescent="0.25">
      <c r="B1" t="s">
        <v>98</v>
      </c>
      <c r="E1" t="s">
        <v>99</v>
      </c>
      <c r="H1" t="s">
        <v>100</v>
      </c>
      <c r="K1" t="s">
        <v>101</v>
      </c>
      <c r="N1" t="s">
        <v>102</v>
      </c>
      <c r="Q1" t="s">
        <v>103</v>
      </c>
    </row>
    <row r="2" spans="1:26" x14ac:dyDescent="0.25">
      <c r="A2" t="s">
        <v>34</v>
      </c>
      <c r="B2" t="s">
        <v>31</v>
      </c>
      <c r="C2" t="s">
        <v>29</v>
      </c>
      <c r="D2" t="s">
        <v>30</v>
      </c>
      <c r="E2" t="s">
        <v>31</v>
      </c>
      <c r="F2" t="s">
        <v>29</v>
      </c>
      <c r="G2" t="s">
        <v>30</v>
      </c>
      <c r="H2" t="s">
        <v>31</v>
      </c>
      <c r="I2" t="s">
        <v>29</v>
      </c>
      <c r="J2" t="s">
        <v>30</v>
      </c>
      <c r="K2" t="s">
        <v>31</v>
      </c>
      <c r="L2" t="s">
        <v>29</v>
      </c>
      <c r="M2" t="s">
        <v>30</v>
      </c>
      <c r="N2" t="s">
        <v>31</v>
      </c>
      <c r="O2" t="s">
        <v>29</v>
      </c>
      <c r="P2" t="s">
        <v>30</v>
      </c>
      <c r="Q2" t="s">
        <v>31</v>
      </c>
      <c r="R2" t="s">
        <v>29</v>
      </c>
      <c r="S2" t="s">
        <v>30</v>
      </c>
      <c r="X2" s="18" t="s">
        <v>97</v>
      </c>
      <c r="Y2" s="18" t="s">
        <v>60</v>
      </c>
      <c r="Z2" s="18" t="s">
        <v>104</v>
      </c>
    </row>
    <row r="3" spans="1:26" x14ac:dyDescent="0.25">
      <c r="A3">
        <v>233</v>
      </c>
      <c r="B3" t="s">
        <v>25</v>
      </c>
      <c r="C3">
        <v>300</v>
      </c>
      <c r="D3">
        <v>2540</v>
      </c>
      <c r="E3" t="s">
        <v>25</v>
      </c>
      <c r="F3">
        <v>394</v>
      </c>
      <c r="G3">
        <v>2717</v>
      </c>
      <c r="H3" t="s">
        <v>25</v>
      </c>
      <c r="I3">
        <v>381</v>
      </c>
      <c r="J3">
        <v>2642</v>
      </c>
      <c r="K3" t="s">
        <v>25</v>
      </c>
      <c r="L3">
        <v>314</v>
      </c>
      <c r="M3">
        <v>2317</v>
      </c>
      <c r="N3" t="s">
        <v>25</v>
      </c>
      <c r="O3">
        <v>283</v>
      </c>
      <c r="P3">
        <v>2137</v>
      </c>
      <c r="Q3" t="s">
        <v>25</v>
      </c>
      <c r="R3">
        <v>353</v>
      </c>
      <c r="S3">
        <v>2526</v>
      </c>
      <c r="X3" s="15" t="s">
        <v>31</v>
      </c>
      <c r="Y3" s="15" t="s">
        <v>98</v>
      </c>
      <c r="Z3" s="15">
        <v>233</v>
      </c>
    </row>
    <row r="4" spans="1:26" x14ac:dyDescent="0.25">
      <c r="B4" t="s">
        <v>26</v>
      </c>
      <c r="C4">
        <v>922</v>
      </c>
      <c r="D4">
        <v>1699</v>
      </c>
      <c r="E4" t="s">
        <v>26</v>
      </c>
      <c r="F4">
        <v>1020</v>
      </c>
      <c r="G4">
        <v>1893</v>
      </c>
      <c r="H4" t="s">
        <v>26</v>
      </c>
      <c r="I4">
        <v>986</v>
      </c>
      <c r="J4">
        <v>1867</v>
      </c>
      <c r="K4" t="s">
        <v>26</v>
      </c>
      <c r="L4">
        <v>703</v>
      </c>
      <c r="M4">
        <v>1458</v>
      </c>
      <c r="N4" t="s">
        <v>26</v>
      </c>
      <c r="O4">
        <v>748</v>
      </c>
      <c r="P4">
        <v>1524</v>
      </c>
      <c r="Q4" t="s">
        <v>26</v>
      </c>
      <c r="R4">
        <v>773</v>
      </c>
      <c r="S4">
        <v>1937</v>
      </c>
      <c r="X4" s="15" t="s">
        <v>31</v>
      </c>
      <c r="Y4" s="15" t="s">
        <v>99</v>
      </c>
      <c r="Z4" s="15">
        <v>233</v>
      </c>
    </row>
    <row r="5" spans="1:26" x14ac:dyDescent="0.25">
      <c r="B5" t="s">
        <v>27</v>
      </c>
      <c r="C5">
        <v>451</v>
      </c>
      <c r="D5">
        <v>1707</v>
      </c>
      <c r="E5" t="s">
        <v>27</v>
      </c>
      <c r="F5">
        <v>404</v>
      </c>
      <c r="G5">
        <v>1694</v>
      </c>
      <c r="H5" t="s">
        <v>27</v>
      </c>
      <c r="I5">
        <v>418</v>
      </c>
      <c r="J5">
        <v>1571</v>
      </c>
      <c r="K5" t="s">
        <v>27</v>
      </c>
      <c r="L5">
        <v>366</v>
      </c>
      <c r="M5">
        <v>1133</v>
      </c>
      <c r="N5" t="s">
        <v>27</v>
      </c>
      <c r="O5">
        <v>303</v>
      </c>
      <c r="P5">
        <v>1376</v>
      </c>
      <c r="Q5" t="s">
        <v>27</v>
      </c>
      <c r="R5">
        <v>288</v>
      </c>
      <c r="S5">
        <v>1547</v>
      </c>
      <c r="X5" s="15" t="s">
        <v>31</v>
      </c>
      <c r="Y5" s="15" t="s">
        <v>100</v>
      </c>
      <c r="Z5" s="15">
        <v>233</v>
      </c>
    </row>
    <row r="6" spans="1:26" x14ac:dyDescent="0.25">
      <c r="B6" t="s">
        <v>28</v>
      </c>
      <c r="C6">
        <v>925</v>
      </c>
      <c r="D6">
        <v>1279</v>
      </c>
      <c r="E6" t="s">
        <v>28</v>
      </c>
      <c r="F6">
        <v>927</v>
      </c>
      <c r="G6">
        <v>1350</v>
      </c>
      <c r="H6" t="s">
        <v>28</v>
      </c>
      <c r="I6">
        <v>800</v>
      </c>
      <c r="J6">
        <v>1346</v>
      </c>
      <c r="K6" t="s">
        <v>28</v>
      </c>
      <c r="L6">
        <v>605</v>
      </c>
      <c r="M6">
        <v>1128</v>
      </c>
      <c r="N6" t="s">
        <v>28</v>
      </c>
      <c r="O6">
        <v>573</v>
      </c>
      <c r="P6">
        <v>1054</v>
      </c>
      <c r="Q6" t="s">
        <v>28</v>
      </c>
      <c r="R6">
        <v>704</v>
      </c>
      <c r="S6">
        <v>1170</v>
      </c>
      <c r="X6" s="11" t="s">
        <v>31</v>
      </c>
      <c r="Y6" s="11" t="s">
        <v>101</v>
      </c>
      <c r="Z6" s="11">
        <v>233</v>
      </c>
    </row>
    <row r="7" spans="1:26" x14ac:dyDescent="0.25">
      <c r="X7" s="11" t="s">
        <v>31</v>
      </c>
      <c r="Y7" s="11" t="s">
        <v>102</v>
      </c>
      <c r="Z7" s="11">
        <v>233</v>
      </c>
    </row>
    <row r="8" spans="1:26" x14ac:dyDescent="0.25">
      <c r="I8" t="s">
        <v>31</v>
      </c>
      <c r="X8" s="11" t="s">
        <v>31</v>
      </c>
      <c r="Y8" s="11" t="s">
        <v>103</v>
      </c>
      <c r="Z8" s="11">
        <v>233</v>
      </c>
    </row>
    <row r="9" spans="1:26" x14ac:dyDescent="0.25">
      <c r="A9" t="s">
        <v>46</v>
      </c>
      <c r="B9" t="s">
        <v>47</v>
      </c>
      <c r="C9" t="s">
        <v>47</v>
      </c>
      <c r="D9" t="s">
        <v>47</v>
      </c>
      <c r="E9" t="s">
        <v>48</v>
      </c>
      <c r="F9" t="s">
        <v>48</v>
      </c>
      <c r="G9" t="s">
        <v>48</v>
      </c>
      <c r="I9" t="s">
        <v>59</v>
      </c>
      <c r="J9" t="s">
        <v>29</v>
      </c>
      <c r="K9" t="s">
        <v>30</v>
      </c>
      <c r="L9" t="s">
        <v>46</v>
      </c>
      <c r="M9" t="s">
        <v>60</v>
      </c>
      <c r="X9" s="12" t="s">
        <v>32</v>
      </c>
      <c r="Y9" s="12" t="s">
        <v>98</v>
      </c>
      <c r="Z9" s="12">
        <v>204</v>
      </c>
    </row>
    <row r="10" spans="1:26" x14ac:dyDescent="0.25">
      <c r="A10" t="s">
        <v>49</v>
      </c>
      <c r="B10" s="2">
        <v>300</v>
      </c>
      <c r="C10" s="2">
        <v>394</v>
      </c>
      <c r="D10" s="2">
        <v>381</v>
      </c>
      <c r="E10" s="2">
        <v>314</v>
      </c>
      <c r="F10" s="2">
        <v>283</v>
      </c>
      <c r="G10" s="2">
        <v>353</v>
      </c>
      <c r="I10" s="2" t="s">
        <v>25</v>
      </c>
      <c r="J10" s="2">
        <v>300</v>
      </c>
      <c r="K10" s="2">
        <v>2540</v>
      </c>
      <c r="L10" t="s">
        <v>57</v>
      </c>
      <c r="M10" t="s">
        <v>98</v>
      </c>
      <c r="X10" s="12" t="s">
        <v>32</v>
      </c>
      <c r="Y10" s="12" t="s">
        <v>99</v>
      </c>
      <c r="Z10" s="12">
        <v>212</v>
      </c>
    </row>
    <row r="11" spans="1:26" x14ac:dyDescent="0.25">
      <c r="A11" t="s">
        <v>50</v>
      </c>
      <c r="B11" s="2">
        <v>2540</v>
      </c>
      <c r="C11" s="2">
        <v>2717</v>
      </c>
      <c r="D11" s="2">
        <v>2642</v>
      </c>
      <c r="E11" s="2">
        <v>2317</v>
      </c>
      <c r="F11" s="2">
        <v>2137</v>
      </c>
      <c r="G11" s="2">
        <v>2526</v>
      </c>
      <c r="I11" s="1" t="s">
        <v>26</v>
      </c>
      <c r="J11" s="1">
        <v>922</v>
      </c>
      <c r="K11" s="1">
        <v>1699</v>
      </c>
      <c r="L11" t="s">
        <v>57</v>
      </c>
      <c r="M11" t="s">
        <v>98</v>
      </c>
      <c r="X11" s="12" t="s">
        <v>32</v>
      </c>
      <c r="Y11" s="12" t="s">
        <v>100</v>
      </c>
      <c r="Z11" s="12">
        <v>199</v>
      </c>
    </row>
    <row r="12" spans="1:26" x14ac:dyDescent="0.25">
      <c r="A12" t="s">
        <v>51</v>
      </c>
      <c r="B12" s="1">
        <v>922</v>
      </c>
      <c r="C12" s="1">
        <v>1020</v>
      </c>
      <c r="D12" s="1">
        <v>986</v>
      </c>
      <c r="E12" s="1">
        <v>703</v>
      </c>
      <c r="F12" s="1">
        <v>748</v>
      </c>
      <c r="G12" s="1">
        <v>773</v>
      </c>
      <c r="I12" s="2" t="s">
        <v>27</v>
      </c>
      <c r="J12" s="2">
        <v>451</v>
      </c>
      <c r="K12" s="2">
        <v>1707</v>
      </c>
      <c r="L12" t="s">
        <v>57</v>
      </c>
      <c r="M12" t="s">
        <v>98</v>
      </c>
      <c r="X12" s="16" t="s">
        <v>32</v>
      </c>
      <c r="Y12" s="16" t="s">
        <v>101</v>
      </c>
      <c r="Z12" s="16">
        <v>106</v>
      </c>
    </row>
    <row r="13" spans="1:26" x14ac:dyDescent="0.25">
      <c r="A13" t="s">
        <v>52</v>
      </c>
      <c r="B13" s="1">
        <v>1699</v>
      </c>
      <c r="C13" s="1">
        <v>1893</v>
      </c>
      <c r="D13" s="1">
        <v>1867</v>
      </c>
      <c r="E13" s="1">
        <v>1458</v>
      </c>
      <c r="F13" s="1">
        <v>1524</v>
      </c>
      <c r="G13" s="1">
        <v>1937</v>
      </c>
      <c r="I13" s="3" t="s">
        <v>28</v>
      </c>
      <c r="J13" s="3">
        <v>925</v>
      </c>
      <c r="K13" s="3">
        <v>1279</v>
      </c>
      <c r="L13" t="s">
        <v>57</v>
      </c>
      <c r="M13" t="s">
        <v>98</v>
      </c>
      <c r="X13" s="16" t="s">
        <v>32</v>
      </c>
      <c r="Y13" s="16" t="s">
        <v>102</v>
      </c>
      <c r="Z13" s="16">
        <v>105</v>
      </c>
    </row>
    <row r="14" spans="1:26" x14ac:dyDescent="0.25">
      <c r="A14" t="s">
        <v>53</v>
      </c>
      <c r="B14" s="2">
        <v>451</v>
      </c>
      <c r="C14" s="2">
        <v>404</v>
      </c>
      <c r="D14" s="2">
        <v>418</v>
      </c>
      <c r="E14" s="2">
        <v>366</v>
      </c>
      <c r="F14" s="2">
        <v>303</v>
      </c>
      <c r="G14" s="2">
        <v>288</v>
      </c>
      <c r="I14" s="2" t="s">
        <v>25</v>
      </c>
      <c r="J14" s="2">
        <v>394</v>
      </c>
      <c r="K14" s="2">
        <v>2717</v>
      </c>
      <c r="L14" t="s">
        <v>57</v>
      </c>
      <c r="M14" t="s">
        <v>99</v>
      </c>
      <c r="X14" s="16" t="s">
        <v>32</v>
      </c>
      <c r="Y14" s="16" t="s">
        <v>103</v>
      </c>
      <c r="Z14" s="16">
        <v>135</v>
      </c>
    </row>
    <row r="15" spans="1:26" x14ac:dyDescent="0.25">
      <c r="A15" t="s">
        <v>54</v>
      </c>
      <c r="B15" s="2">
        <v>1707</v>
      </c>
      <c r="C15" s="2">
        <v>1694</v>
      </c>
      <c r="D15" s="2">
        <v>1571</v>
      </c>
      <c r="E15" s="2">
        <v>1133</v>
      </c>
      <c r="F15" s="2">
        <v>1376</v>
      </c>
      <c r="G15" s="2">
        <v>1547</v>
      </c>
      <c r="I15" s="1" t="s">
        <v>26</v>
      </c>
      <c r="J15" s="1">
        <v>1020</v>
      </c>
      <c r="K15" s="1">
        <v>1893</v>
      </c>
      <c r="L15" t="s">
        <v>57</v>
      </c>
      <c r="M15" t="s">
        <v>99</v>
      </c>
      <c r="X15" s="17" t="s">
        <v>63</v>
      </c>
      <c r="Y15" s="17" t="s">
        <v>98</v>
      </c>
      <c r="Z15" s="17">
        <v>191</v>
      </c>
    </row>
    <row r="16" spans="1:26" x14ac:dyDescent="0.25">
      <c r="A16" t="s">
        <v>55</v>
      </c>
      <c r="B16" s="3">
        <v>925</v>
      </c>
      <c r="C16" s="3">
        <v>927</v>
      </c>
      <c r="D16" s="3">
        <v>800</v>
      </c>
      <c r="E16" s="3">
        <v>605</v>
      </c>
      <c r="F16" s="3">
        <v>573</v>
      </c>
      <c r="G16" s="3">
        <v>704</v>
      </c>
      <c r="I16" s="2" t="s">
        <v>27</v>
      </c>
      <c r="J16" s="2">
        <v>404</v>
      </c>
      <c r="K16" s="2">
        <v>1694</v>
      </c>
      <c r="L16" t="s">
        <v>57</v>
      </c>
      <c r="M16" t="s">
        <v>99</v>
      </c>
      <c r="X16" s="17" t="s">
        <v>63</v>
      </c>
      <c r="Y16" s="17" t="s">
        <v>99</v>
      </c>
      <c r="Z16" s="17">
        <v>197</v>
      </c>
    </row>
    <row r="17" spans="1:26" x14ac:dyDescent="0.25">
      <c r="A17" t="s">
        <v>56</v>
      </c>
      <c r="B17" s="3">
        <v>1279</v>
      </c>
      <c r="C17" s="3">
        <v>1350</v>
      </c>
      <c r="D17" s="3">
        <v>1346</v>
      </c>
      <c r="E17" s="3">
        <v>1128</v>
      </c>
      <c r="F17" s="3">
        <v>1054</v>
      </c>
      <c r="G17" s="3">
        <v>1170</v>
      </c>
      <c r="I17" s="3" t="s">
        <v>28</v>
      </c>
      <c r="J17" s="3">
        <v>927</v>
      </c>
      <c r="K17" s="3">
        <v>1350</v>
      </c>
      <c r="L17" t="s">
        <v>57</v>
      </c>
      <c r="M17" t="s">
        <v>99</v>
      </c>
      <c r="X17" s="17" t="s">
        <v>63</v>
      </c>
      <c r="Y17" s="17" t="s">
        <v>100</v>
      </c>
      <c r="Z17" s="17">
        <v>190</v>
      </c>
    </row>
    <row r="18" spans="1:26" x14ac:dyDescent="0.25">
      <c r="I18" s="2" t="s">
        <v>25</v>
      </c>
      <c r="J18" s="2">
        <v>381</v>
      </c>
      <c r="K18" s="2">
        <v>2642</v>
      </c>
      <c r="L18" t="s">
        <v>57</v>
      </c>
      <c r="M18" t="s">
        <v>100</v>
      </c>
      <c r="X18" s="13" t="s">
        <v>63</v>
      </c>
      <c r="Y18" s="13" t="s">
        <v>101</v>
      </c>
      <c r="Z18" s="13">
        <v>210</v>
      </c>
    </row>
    <row r="19" spans="1:26" x14ac:dyDescent="0.25">
      <c r="B19" t="s">
        <v>38</v>
      </c>
      <c r="C19" t="s">
        <v>98</v>
      </c>
      <c r="D19" t="s">
        <v>45</v>
      </c>
      <c r="E19" t="s">
        <v>101</v>
      </c>
      <c r="I19" s="1" t="s">
        <v>26</v>
      </c>
      <c r="J19" s="1">
        <v>986</v>
      </c>
      <c r="K19" s="1">
        <v>1867</v>
      </c>
      <c r="L19" t="s">
        <v>57</v>
      </c>
      <c r="M19" t="s">
        <v>100</v>
      </c>
      <c r="X19" s="13" t="s">
        <v>63</v>
      </c>
      <c r="Y19" s="13" t="s">
        <v>102</v>
      </c>
      <c r="Z19" s="13">
        <v>151</v>
      </c>
    </row>
    <row r="20" spans="1:26" x14ac:dyDescent="0.25">
      <c r="B20" t="s">
        <v>37</v>
      </c>
      <c r="C20" t="s">
        <v>99</v>
      </c>
      <c r="D20" t="s">
        <v>61</v>
      </c>
      <c r="E20" t="s">
        <v>102</v>
      </c>
      <c r="I20" s="2" t="s">
        <v>27</v>
      </c>
      <c r="J20" s="2">
        <v>418</v>
      </c>
      <c r="K20" s="2">
        <v>1571</v>
      </c>
      <c r="L20" t="s">
        <v>57</v>
      </c>
      <c r="M20" t="s">
        <v>100</v>
      </c>
      <c r="X20" s="13" t="s">
        <v>63</v>
      </c>
      <c r="Y20" s="13" t="s">
        <v>103</v>
      </c>
      <c r="Z20" s="13">
        <v>160</v>
      </c>
    </row>
    <row r="21" spans="1:26" x14ac:dyDescent="0.25">
      <c r="B21" t="s">
        <v>39</v>
      </c>
      <c r="C21" t="s">
        <v>100</v>
      </c>
      <c r="D21" t="s">
        <v>44</v>
      </c>
      <c r="E21" t="s">
        <v>103</v>
      </c>
      <c r="I21" s="3" t="s">
        <v>28</v>
      </c>
      <c r="J21" s="3">
        <v>800</v>
      </c>
      <c r="K21" s="3">
        <v>1346</v>
      </c>
      <c r="L21" t="s">
        <v>57</v>
      </c>
      <c r="M21" t="s">
        <v>100</v>
      </c>
    </row>
    <row r="22" spans="1:26" x14ac:dyDescent="0.25">
      <c r="I22" s="2" t="s">
        <v>25</v>
      </c>
      <c r="J22" s="2">
        <v>314</v>
      </c>
      <c r="K22" s="2">
        <v>2317</v>
      </c>
      <c r="L22" t="s">
        <v>58</v>
      </c>
      <c r="M22" t="s">
        <v>101</v>
      </c>
    </row>
    <row r="23" spans="1:26" x14ac:dyDescent="0.25">
      <c r="A23" s="4" t="s">
        <v>62</v>
      </c>
      <c r="I23" s="1" t="s">
        <v>26</v>
      </c>
      <c r="J23" s="1">
        <v>703</v>
      </c>
      <c r="K23" s="1">
        <v>1458</v>
      </c>
      <c r="L23" t="s">
        <v>58</v>
      </c>
      <c r="M23" t="s">
        <v>101</v>
      </c>
    </row>
    <row r="24" spans="1:26" x14ac:dyDescent="0.25">
      <c r="A24" s="4" t="s">
        <v>72</v>
      </c>
      <c r="I24" s="2" t="s">
        <v>27</v>
      </c>
      <c r="J24" s="2">
        <v>366</v>
      </c>
      <c r="K24" s="2">
        <v>1133</v>
      </c>
      <c r="L24" t="s">
        <v>58</v>
      </c>
      <c r="M24" t="s">
        <v>101</v>
      </c>
    </row>
    <row r="25" spans="1:26" x14ac:dyDescent="0.25">
      <c r="A25" s="4" t="s">
        <v>70</v>
      </c>
      <c r="I25" s="3" t="s">
        <v>28</v>
      </c>
      <c r="J25" s="3">
        <v>605</v>
      </c>
      <c r="K25" s="3">
        <v>1128</v>
      </c>
      <c r="L25" t="s">
        <v>58</v>
      </c>
      <c r="M25" t="s">
        <v>101</v>
      </c>
      <c r="O25" s="4" t="s">
        <v>62</v>
      </c>
    </row>
    <row r="26" spans="1:26" x14ac:dyDescent="0.25">
      <c r="A26" s="5" t="s">
        <v>71</v>
      </c>
      <c r="I26" s="2" t="s">
        <v>25</v>
      </c>
      <c r="J26" s="2">
        <v>283</v>
      </c>
      <c r="K26" s="2">
        <v>2137</v>
      </c>
      <c r="L26" t="s">
        <v>58</v>
      </c>
      <c r="M26" t="s">
        <v>102</v>
      </c>
    </row>
    <row r="27" spans="1:26" x14ac:dyDescent="0.25">
      <c r="I27" s="1" t="s">
        <v>26</v>
      </c>
      <c r="J27" s="1">
        <v>748</v>
      </c>
      <c r="K27" s="1">
        <v>1524</v>
      </c>
      <c r="L27" t="s">
        <v>58</v>
      </c>
      <c r="M27" t="s">
        <v>102</v>
      </c>
    </row>
    <row r="28" spans="1:26" x14ac:dyDescent="0.25">
      <c r="I28" s="2" t="s">
        <v>27</v>
      </c>
      <c r="J28" s="2">
        <v>303</v>
      </c>
      <c r="K28" s="2">
        <v>1376</v>
      </c>
      <c r="L28" t="s">
        <v>58</v>
      </c>
      <c r="M28" t="s">
        <v>102</v>
      </c>
    </row>
    <row r="29" spans="1:26" x14ac:dyDescent="0.25">
      <c r="I29" s="3" t="s">
        <v>28</v>
      </c>
      <c r="J29" s="3">
        <v>573</v>
      </c>
      <c r="K29" s="3">
        <v>1054</v>
      </c>
      <c r="L29" t="s">
        <v>58</v>
      </c>
      <c r="M29" t="s">
        <v>102</v>
      </c>
    </row>
    <row r="30" spans="1:26" x14ac:dyDescent="0.25">
      <c r="I30" s="2" t="s">
        <v>25</v>
      </c>
      <c r="J30" s="2">
        <v>353</v>
      </c>
      <c r="K30" s="2">
        <v>2526</v>
      </c>
      <c r="L30" t="s">
        <v>58</v>
      </c>
      <c r="M30" t="s">
        <v>103</v>
      </c>
    </row>
    <row r="31" spans="1:26" x14ac:dyDescent="0.25">
      <c r="I31" s="1" t="s">
        <v>26</v>
      </c>
      <c r="J31" s="1">
        <v>773</v>
      </c>
      <c r="K31" s="1">
        <v>1937</v>
      </c>
      <c r="L31" t="s">
        <v>58</v>
      </c>
      <c r="M31" t="s">
        <v>103</v>
      </c>
    </row>
    <row r="32" spans="1:26" x14ac:dyDescent="0.25">
      <c r="I32" s="2" t="s">
        <v>27</v>
      </c>
      <c r="J32" s="2">
        <v>288</v>
      </c>
      <c r="K32" s="2">
        <v>1547</v>
      </c>
      <c r="L32" t="s">
        <v>58</v>
      </c>
      <c r="M32" t="s">
        <v>103</v>
      </c>
    </row>
    <row r="33" spans="1:24" x14ac:dyDescent="0.25">
      <c r="I33" s="3" t="s">
        <v>28</v>
      </c>
      <c r="J33" s="3">
        <v>704</v>
      </c>
      <c r="K33" s="3">
        <v>1170</v>
      </c>
      <c r="L33" t="s">
        <v>58</v>
      </c>
      <c r="M33" t="s">
        <v>103</v>
      </c>
    </row>
    <row r="40" spans="1:24" x14ac:dyDescent="0.25">
      <c r="B40" t="s">
        <v>98</v>
      </c>
      <c r="F40" t="s">
        <v>99</v>
      </c>
      <c r="J40" t="s">
        <v>100</v>
      </c>
      <c r="N40" t="s">
        <v>101</v>
      </c>
      <c r="R40" t="s">
        <v>43</v>
      </c>
      <c r="V40" t="s">
        <v>103</v>
      </c>
    </row>
    <row r="41" spans="1:24" x14ac:dyDescent="0.25">
      <c r="A41" t="s">
        <v>34</v>
      </c>
      <c r="B41" t="s">
        <v>32</v>
      </c>
      <c r="C41" t="s">
        <v>29</v>
      </c>
      <c r="D41" t="s">
        <v>30</v>
      </c>
      <c r="E41" t="s">
        <v>34</v>
      </c>
      <c r="F41" t="s">
        <v>32</v>
      </c>
      <c r="G41" t="s">
        <v>29</v>
      </c>
      <c r="H41" t="s">
        <v>30</v>
      </c>
      <c r="I41" t="s">
        <v>34</v>
      </c>
      <c r="J41" t="s">
        <v>32</v>
      </c>
      <c r="K41" t="s">
        <v>29</v>
      </c>
      <c r="L41" t="s">
        <v>30</v>
      </c>
      <c r="M41" t="s">
        <v>34</v>
      </c>
      <c r="N41" t="s">
        <v>32</v>
      </c>
      <c r="O41" t="s">
        <v>29</v>
      </c>
      <c r="P41" t="s">
        <v>30</v>
      </c>
      <c r="Q41" t="s">
        <v>34</v>
      </c>
      <c r="R41" t="s">
        <v>32</v>
      </c>
      <c r="S41" t="s">
        <v>29</v>
      </c>
      <c r="T41" t="s">
        <v>30</v>
      </c>
      <c r="U41" t="s">
        <v>34</v>
      </c>
      <c r="V41" t="s">
        <v>33</v>
      </c>
      <c r="W41" t="s">
        <v>29</v>
      </c>
      <c r="X41" t="s">
        <v>30</v>
      </c>
    </row>
    <row r="42" spans="1:24" x14ac:dyDescent="0.25">
      <c r="A42">
        <v>204</v>
      </c>
      <c r="B42" t="s">
        <v>25</v>
      </c>
      <c r="C42">
        <v>331</v>
      </c>
      <c r="D42">
        <v>2601</v>
      </c>
      <c r="E42">
        <v>212</v>
      </c>
      <c r="F42" t="s">
        <v>25</v>
      </c>
      <c r="G42">
        <v>364</v>
      </c>
      <c r="H42">
        <v>3027</v>
      </c>
      <c r="I42">
        <v>199</v>
      </c>
      <c r="J42" t="s">
        <v>25</v>
      </c>
      <c r="K42">
        <v>449</v>
      </c>
      <c r="L42">
        <v>2793</v>
      </c>
      <c r="M42">
        <v>106</v>
      </c>
      <c r="N42" t="s">
        <v>25</v>
      </c>
      <c r="O42">
        <v>253</v>
      </c>
      <c r="P42">
        <v>2414</v>
      </c>
      <c r="Q42">
        <v>105</v>
      </c>
      <c r="R42" t="s">
        <v>25</v>
      </c>
      <c r="S42">
        <v>302</v>
      </c>
      <c r="T42">
        <v>2364</v>
      </c>
      <c r="U42">
        <v>135</v>
      </c>
      <c r="V42" t="s">
        <v>25</v>
      </c>
      <c r="W42">
        <v>355</v>
      </c>
      <c r="X42">
        <v>2435</v>
      </c>
    </row>
    <row r="43" spans="1:24" x14ac:dyDescent="0.25">
      <c r="B43" t="s">
        <v>26</v>
      </c>
      <c r="C43">
        <v>925</v>
      </c>
      <c r="D43">
        <v>1621</v>
      </c>
      <c r="F43" t="s">
        <v>26</v>
      </c>
      <c r="G43">
        <v>1012</v>
      </c>
      <c r="H43">
        <v>1840</v>
      </c>
      <c r="J43" t="s">
        <v>26</v>
      </c>
      <c r="K43">
        <v>923</v>
      </c>
      <c r="L43">
        <v>1784</v>
      </c>
      <c r="N43" t="s">
        <v>26</v>
      </c>
      <c r="O43">
        <v>774</v>
      </c>
      <c r="P43">
        <v>1573</v>
      </c>
      <c r="R43" t="s">
        <v>26</v>
      </c>
      <c r="S43">
        <v>674</v>
      </c>
      <c r="T43">
        <v>1508</v>
      </c>
      <c r="V43" t="s">
        <v>26</v>
      </c>
      <c r="W43">
        <v>690</v>
      </c>
      <c r="X43">
        <v>1583</v>
      </c>
    </row>
    <row r="44" spans="1:24" x14ac:dyDescent="0.25">
      <c r="B44" t="s">
        <v>27</v>
      </c>
      <c r="C44">
        <v>404</v>
      </c>
      <c r="D44">
        <v>1653</v>
      </c>
      <c r="F44" t="s">
        <v>27</v>
      </c>
      <c r="G44">
        <v>323</v>
      </c>
      <c r="H44">
        <v>1394</v>
      </c>
      <c r="J44" t="s">
        <v>27</v>
      </c>
      <c r="K44">
        <v>388</v>
      </c>
      <c r="L44">
        <v>1601</v>
      </c>
      <c r="N44" t="s">
        <v>27</v>
      </c>
      <c r="O44">
        <v>305</v>
      </c>
      <c r="P44">
        <v>1251</v>
      </c>
      <c r="R44" t="s">
        <v>27</v>
      </c>
      <c r="S44">
        <v>319</v>
      </c>
      <c r="T44">
        <v>1808</v>
      </c>
      <c r="V44" t="s">
        <v>27</v>
      </c>
      <c r="W44">
        <v>303</v>
      </c>
      <c r="X44">
        <v>1528</v>
      </c>
    </row>
    <row r="45" spans="1:24" x14ac:dyDescent="0.25">
      <c r="B45" t="s">
        <v>28</v>
      </c>
      <c r="C45">
        <v>963</v>
      </c>
      <c r="D45">
        <v>1289</v>
      </c>
      <c r="F45" t="s">
        <v>28</v>
      </c>
      <c r="G45">
        <v>912</v>
      </c>
      <c r="H45">
        <v>1335</v>
      </c>
      <c r="J45" t="s">
        <v>28</v>
      </c>
      <c r="K45">
        <v>688</v>
      </c>
      <c r="L45">
        <v>1315</v>
      </c>
      <c r="N45" t="s">
        <v>28</v>
      </c>
      <c r="O45">
        <v>661</v>
      </c>
      <c r="P45">
        <v>1101</v>
      </c>
      <c r="R45" t="s">
        <v>28</v>
      </c>
      <c r="S45">
        <v>651</v>
      </c>
      <c r="T45">
        <v>1067</v>
      </c>
      <c r="V45" t="s">
        <v>28</v>
      </c>
      <c r="W45">
        <v>784</v>
      </c>
      <c r="X45">
        <v>1273</v>
      </c>
    </row>
    <row r="55" spans="1:42" x14ac:dyDescent="0.25">
      <c r="B55" t="s">
        <v>98</v>
      </c>
      <c r="F55" t="s">
        <v>99</v>
      </c>
      <c r="J55" t="s">
        <v>100</v>
      </c>
      <c r="N55" t="s">
        <v>101</v>
      </c>
      <c r="R55" t="s">
        <v>43</v>
      </c>
      <c r="V55" t="s">
        <v>103</v>
      </c>
    </row>
    <row r="56" spans="1:42" x14ac:dyDescent="0.25">
      <c r="A56" t="s">
        <v>34</v>
      </c>
      <c r="B56" t="s">
        <v>33</v>
      </c>
      <c r="C56" t="s">
        <v>29</v>
      </c>
      <c r="D56" t="s">
        <v>30</v>
      </c>
      <c r="E56" t="s">
        <v>34</v>
      </c>
      <c r="F56" t="s">
        <v>33</v>
      </c>
      <c r="G56" t="s">
        <v>29</v>
      </c>
      <c r="H56" t="s">
        <v>30</v>
      </c>
      <c r="I56" t="s">
        <v>34</v>
      </c>
      <c r="J56" t="s">
        <v>33</v>
      </c>
      <c r="K56" t="s">
        <v>29</v>
      </c>
      <c r="L56" t="s">
        <v>30</v>
      </c>
      <c r="M56" t="s">
        <v>34</v>
      </c>
      <c r="N56" t="s">
        <v>33</v>
      </c>
      <c r="O56" t="s">
        <v>29</v>
      </c>
      <c r="P56" t="s">
        <v>30</v>
      </c>
      <c r="Q56" t="s">
        <v>34</v>
      </c>
      <c r="R56" t="s">
        <v>33</v>
      </c>
      <c r="S56" t="s">
        <v>29</v>
      </c>
      <c r="T56" t="s">
        <v>30</v>
      </c>
      <c r="U56" t="s">
        <v>34</v>
      </c>
      <c r="V56" t="s">
        <v>33</v>
      </c>
      <c r="W56" t="s">
        <v>29</v>
      </c>
      <c r="X56" t="s">
        <v>30</v>
      </c>
      <c r="AA56" t="s">
        <v>96</v>
      </c>
    </row>
    <row r="57" spans="1:42" x14ac:dyDescent="0.25">
      <c r="A57">
        <v>191</v>
      </c>
      <c r="B57" t="s">
        <v>25</v>
      </c>
      <c r="C57">
        <v>368</v>
      </c>
      <c r="D57">
        <v>2338</v>
      </c>
      <c r="E57">
        <v>197</v>
      </c>
      <c r="F57" t="s">
        <v>25</v>
      </c>
      <c r="G57">
        <v>254</v>
      </c>
      <c r="H57">
        <v>2042</v>
      </c>
      <c r="I57">
        <v>190</v>
      </c>
      <c r="J57" t="s">
        <v>25</v>
      </c>
      <c r="K57">
        <v>316</v>
      </c>
      <c r="L57">
        <v>2105</v>
      </c>
      <c r="M57">
        <v>210</v>
      </c>
      <c r="N57" t="s">
        <v>25</v>
      </c>
      <c r="O57">
        <v>289</v>
      </c>
      <c r="P57">
        <v>2401</v>
      </c>
      <c r="Q57">
        <v>151</v>
      </c>
      <c r="R57" t="s">
        <v>25</v>
      </c>
      <c r="S57">
        <v>283</v>
      </c>
      <c r="T57">
        <v>2495</v>
      </c>
      <c r="U57">
        <v>160</v>
      </c>
      <c r="V57" t="s">
        <v>25</v>
      </c>
      <c r="W57">
        <v>355</v>
      </c>
      <c r="X57">
        <v>2508</v>
      </c>
      <c r="AB57">
        <v>0.33012580000000002</v>
      </c>
      <c r="AI57" s="4" t="s">
        <v>91</v>
      </c>
    </row>
    <row r="58" spans="1:42" x14ac:dyDescent="0.25">
      <c r="B58" t="s">
        <v>26</v>
      </c>
      <c r="C58">
        <v>942</v>
      </c>
      <c r="D58">
        <v>1644</v>
      </c>
      <c r="F58" t="s">
        <v>26</v>
      </c>
      <c r="G58">
        <v>852</v>
      </c>
      <c r="H58">
        <v>1674</v>
      </c>
      <c r="J58" t="s">
        <v>26</v>
      </c>
      <c r="K58">
        <v>690</v>
      </c>
      <c r="L58">
        <v>1508</v>
      </c>
      <c r="N58" t="s">
        <v>26</v>
      </c>
      <c r="O58">
        <v>862</v>
      </c>
      <c r="P58">
        <v>1779</v>
      </c>
      <c r="R58" t="s">
        <v>26</v>
      </c>
      <c r="S58">
        <v>798</v>
      </c>
      <c r="T58">
        <v>1577</v>
      </c>
      <c r="V58" t="s">
        <v>26</v>
      </c>
      <c r="W58">
        <v>838</v>
      </c>
      <c r="X58">
        <v>1646</v>
      </c>
      <c r="AI58" s="5" t="s">
        <v>92</v>
      </c>
    </row>
    <row r="59" spans="1:42" x14ac:dyDescent="0.25">
      <c r="B59" t="s">
        <v>27</v>
      </c>
      <c r="C59">
        <v>385</v>
      </c>
      <c r="D59">
        <v>1547</v>
      </c>
      <c r="F59" t="s">
        <v>27</v>
      </c>
      <c r="G59">
        <v>434</v>
      </c>
      <c r="H59">
        <v>1772</v>
      </c>
      <c r="J59" t="s">
        <v>27</v>
      </c>
      <c r="K59">
        <v>326</v>
      </c>
      <c r="L59">
        <v>1297</v>
      </c>
      <c r="N59" t="s">
        <v>27</v>
      </c>
      <c r="O59">
        <v>326</v>
      </c>
      <c r="P59">
        <v>1179</v>
      </c>
      <c r="R59" t="s">
        <v>27</v>
      </c>
      <c r="S59">
        <v>320</v>
      </c>
      <c r="T59">
        <v>1610</v>
      </c>
      <c r="V59" t="s">
        <v>27</v>
      </c>
      <c r="W59">
        <v>306</v>
      </c>
      <c r="X59">
        <v>1693</v>
      </c>
      <c r="AI59" s="5" t="s">
        <v>93</v>
      </c>
    </row>
    <row r="60" spans="1:42" x14ac:dyDescent="0.25">
      <c r="B60" t="s">
        <v>28</v>
      </c>
      <c r="C60">
        <v>959</v>
      </c>
      <c r="D60">
        <v>1231</v>
      </c>
      <c r="F60" t="s">
        <v>28</v>
      </c>
      <c r="G60">
        <v>759</v>
      </c>
      <c r="H60">
        <v>1179</v>
      </c>
      <c r="J60" t="s">
        <v>28</v>
      </c>
      <c r="K60">
        <v>622</v>
      </c>
      <c r="L60">
        <v>1091</v>
      </c>
      <c r="N60" t="s">
        <v>28</v>
      </c>
      <c r="O60">
        <v>656</v>
      </c>
      <c r="P60">
        <v>972</v>
      </c>
      <c r="R60" t="s">
        <v>28</v>
      </c>
      <c r="S60">
        <v>811</v>
      </c>
      <c r="T60">
        <v>1256</v>
      </c>
      <c r="V60" t="s">
        <v>28</v>
      </c>
      <c r="W60">
        <v>835</v>
      </c>
      <c r="X60">
        <v>1243</v>
      </c>
      <c r="AI60" s="5" t="s">
        <v>71</v>
      </c>
    </row>
    <row r="61" spans="1:42" x14ac:dyDescent="0.25">
      <c r="W61" s="4" t="s">
        <v>94</v>
      </c>
    </row>
    <row r="62" spans="1:42" x14ac:dyDescent="0.25">
      <c r="W62" s="5" t="s">
        <v>95</v>
      </c>
    </row>
    <row r="63" spans="1:42" x14ac:dyDescent="0.25">
      <c r="A63" t="s">
        <v>31</v>
      </c>
      <c r="H63" t="s">
        <v>32</v>
      </c>
      <c r="P63" t="s">
        <v>63</v>
      </c>
      <c r="AK63" t="s">
        <v>98</v>
      </c>
      <c r="AL63" t="s">
        <v>99</v>
      </c>
      <c r="AM63" t="s">
        <v>103</v>
      </c>
      <c r="AN63" t="s">
        <v>100</v>
      </c>
      <c r="AO63" t="s">
        <v>101</v>
      </c>
      <c r="AP63" t="s">
        <v>102</v>
      </c>
    </row>
    <row r="64" spans="1:42" x14ac:dyDescent="0.25">
      <c r="A64" t="s">
        <v>59</v>
      </c>
      <c r="B64" t="s">
        <v>29</v>
      </c>
      <c r="C64" t="s">
        <v>30</v>
      </c>
      <c r="D64" t="s">
        <v>46</v>
      </c>
      <c r="E64" t="s">
        <v>60</v>
      </c>
      <c r="H64" t="s">
        <v>59</v>
      </c>
      <c r="I64" t="s">
        <v>29</v>
      </c>
      <c r="J64" t="s">
        <v>30</v>
      </c>
      <c r="K64" t="s">
        <v>46</v>
      </c>
      <c r="L64" t="s">
        <v>60</v>
      </c>
      <c r="P64" t="s">
        <v>59</v>
      </c>
      <c r="Q64" t="s">
        <v>29</v>
      </c>
      <c r="R64" t="s">
        <v>30</v>
      </c>
      <c r="S64" t="s">
        <v>46</v>
      </c>
      <c r="T64" t="s">
        <v>60</v>
      </c>
      <c r="V64" t="s">
        <v>46</v>
      </c>
      <c r="W64" t="s">
        <v>42</v>
      </c>
      <c r="X64" t="s">
        <v>73</v>
      </c>
      <c r="Z64" s="14" t="s">
        <v>59</v>
      </c>
      <c r="AA64" s="14" t="s">
        <v>29</v>
      </c>
      <c r="AB64" s="14" t="s">
        <v>30</v>
      </c>
      <c r="AC64" s="14" t="s">
        <v>46</v>
      </c>
      <c r="AD64" s="14" t="s">
        <v>60</v>
      </c>
      <c r="AE64" s="14" t="s">
        <v>90</v>
      </c>
      <c r="AF64" s="14" t="s">
        <v>108</v>
      </c>
      <c r="AG64" s="14" t="s">
        <v>109</v>
      </c>
      <c r="AJ64" t="s">
        <v>31</v>
      </c>
      <c r="AK64">
        <v>294465.5</v>
      </c>
      <c r="AL64">
        <v>474069.5</v>
      </c>
      <c r="AM64">
        <v>397275</v>
      </c>
      <c r="AN64">
        <v>430076</v>
      </c>
      <c r="AO64">
        <v>247634</v>
      </c>
      <c r="AP64">
        <v>262427.5</v>
      </c>
    </row>
    <row r="65" spans="1:42" x14ac:dyDescent="0.25">
      <c r="A65" s="2" t="s">
        <v>25</v>
      </c>
      <c r="B65" s="2">
        <v>300</v>
      </c>
      <c r="C65" s="2">
        <v>2540</v>
      </c>
      <c r="D65" t="s">
        <v>57</v>
      </c>
      <c r="E65" t="s">
        <v>98</v>
      </c>
      <c r="H65" s="2" t="s">
        <v>25</v>
      </c>
      <c r="I65" s="2">
        <v>331</v>
      </c>
      <c r="J65" s="2">
        <v>2601</v>
      </c>
      <c r="K65" t="s">
        <v>57</v>
      </c>
      <c r="L65" t="s">
        <v>98</v>
      </c>
      <c r="P65" s="2" t="s">
        <v>25</v>
      </c>
      <c r="Q65" s="2">
        <v>368</v>
      </c>
      <c r="R65" s="2">
        <v>2338</v>
      </c>
      <c r="S65" t="s">
        <v>57</v>
      </c>
      <c r="T65" t="s">
        <v>98</v>
      </c>
      <c r="V65" t="s">
        <v>57</v>
      </c>
      <c r="W65">
        <v>233</v>
      </c>
      <c r="X65">
        <v>294465.5</v>
      </c>
      <c r="Z65" s="2" t="s">
        <v>25</v>
      </c>
      <c r="AA65" s="2">
        <v>300</v>
      </c>
      <c r="AB65" s="2">
        <v>2540</v>
      </c>
      <c r="AC65" t="s">
        <v>57</v>
      </c>
      <c r="AD65" t="s">
        <v>98</v>
      </c>
      <c r="AE65" s="2" t="s">
        <v>31</v>
      </c>
      <c r="AF65">
        <v>233</v>
      </c>
      <c r="AG65">
        <v>294465.5</v>
      </c>
      <c r="AJ65" t="s">
        <v>32</v>
      </c>
      <c r="AK65">
        <v>331664</v>
      </c>
      <c r="AL65">
        <v>705098</v>
      </c>
      <c r="AM65">
        <v>236644.5</v>
      </c>
      <c r="AN65">
        <v>417233.5</v>
      </c>
      <c r="AO65">
        <v>373586.5</v>
      </c>
      <c r="AP65">
        <v>177867.5</v>
      </c>
    </row>
    <row r="66" spans="1:42" x14ac:dyDescent="0.25">
      <c r="A66" s="1" t="s">
        <v>26</v>
      </c>
      <c r="B66" s="1">
        <v>922</v>
      </c>
      <c r="C66" s="1">
        <v>1699</v>
      </c>
      <c r="D66" t="s">
        <v>57</v>
      </c>
      <c r="E66" t="s">
        <v>98</v>
      </c>
      <c r="H66" s="1" t="s">
        <v>26</v>
      </c>
      <c r="I66" s="1">
        <v>925</v>
      </c>
      <c r="J66" s="1">
        <v>1621</v>
      </c>
      <c r="K66" t="s">
        <v>57</v>
      </c>
      <c r="L66" t="s">
        <v>98</v>
      </c>
      <c r="P66" s="1" t="s">
        <v>26</v>
      </c>
      <c r="Q66" s="1">
        <v>942</v>
      </c>
      <c r="R66" s="1">
        <v>1644</v>
      </c>
      <c r="S66" t="s">
        <v>57</v>
      </c>
      <c r="T66" t="s">
        <v>98</v>
      </c>
      <c r="V66" t="s">
        <v>57</v>
      </c>
      <c r="W66">
        <v>233</v>
      </c>
      <c r="X66">
        <v>474069.5</v>
      </c>
      <c r="Z66" s="1" t="s">
        <v>26</v>
      </c>
      <c r="AA66" s="1">
        <v>922</v>
      </c>
      <c r="AB66" s="1">
        <v>1699</v>
      </c>
      <c r="AC66" t="s">
        <v>57</v>
      </c>
      <c r="AD66" t="s">
        <v>98</v>
      </c>
      <c r="AE66" s="2" t="s">
        <v>31</v>
      </c>
      <c r="AF66">
        <v>233</v>
      </c>
      <c r="AJ66" t="s">
        <v>63</v>
      </c>
      <c r="AK66">
        <v>336963</v>
      </c>
      <c r="AL66">
        <v>155622</v>
      </c>
      <c r="AM66">
        <v>325210</v>
      </c>
      <c r="AN66">
        <v>216831</v>
      </c>
      <c r="AO66">
        <v>493072</v>
      </c>
      <c r="AP66">
        <v>287409</v>
      </c>
    </row>
    <row r="67" spans="1:42" x14ac:dyDescent="0.25">
      <c r="A67" s="2" t="s">
        <v>27</v>
      </c>
      <c r="B67" s="2">
        <v>451</v>
      </c>
      <c r="C67" s="2">
        <v>1707</v>
      </c>
      <c r="D67" t="s">
        <v>57</v>
      </c>
      <c r="E67" t="s">
        <v>98</v>
      </c>
      <c r="H67" s="2" t="s">
        <v>27</v>
      </c>
      <c r="I67" s="2">
        <v>404</v>
      </c>
      <c r="J67" s="2">
        <v>1653</v>
      </c>
      <c r="K67" t="s">
        <v>57</v>
      </c>
      <c r="L67" t="s">
        <v>98</v>
      </c>
      <c r="P67" s="2" t="s">
        <v>27</v>
      </c>
      <c r="Q67" s="2">
        <v>385</v>
      </c>
      <c r="R67" s="2">
        <v>1547</v>
      </c>
      <c r="S67" t="s">
        <v>57</v>
      </c>
      <c r="T67" t="s">
        <v>98</v>
      </c>
      <c r="V67" t="s">
        <v>57</v>
      </c>
      <c r="W67">
        <v>233</v>
      </c>
      <c r="X67">
        <v>430076</v>
      </c>
      <c r="Z67" s="2" t="s">
        <v>27</v>
      </c>
      <c r="AA67" s="2">
        <v>451</v>
      </c>
      <c r="AB67" s="2">
        <v>1707</v>
      </c>
      <c r="AC67" t="s">
        <v>57</v>
      </c>
      <c r="AD67" t="s">
        <v>98</v>
      </c>
      <c r="AE67" s="2" t="s">
        <v>31</v>
      </c>
      <c r="AF67">
        <v>233</v>
      </c>
    </row>
    <row r="68" spans="1:42" x14ac:dyDescent="0.25">
      <c r="A68" s="3" t="s">
        <v>28</v>
      </c>
      <c r="B68" s="3">
        <v>925</v>
      </c>
      <c r="C68" s="3">
        <v>1279</v>
      </c>
      <c r="D68" t="s">
        <v>57</v>
      </c>
      <c r="E68" t="s">
        <v>98</v>
      </c>
      <c r="H68" s="3" t="s">
        <v>28</v>
      </c>
      <c r="I68" s="3">
        <v>963</v>
      </c>
      <c r="J68" s="3">
        <v>1289</v>
      </c>
      <c r="K68" t="s">
        <v>57</v>
      </c>
      <c r="L68" t="s">
        <v>98</v>
      </c>
      <c r="P68" s="3" t="s">
        <v>28</v>
      </c>
      <c r="Q68" s="3">
        <v>959</v>
      </c>
      <c r="R68" s="3">
        <v>1231</v>
      </c>
      <c r="S68" t="s">
        <v>57</v>
      </c>
      <c r="T68" t="s">
        <v>98</v>
      </c>
      <c r="V68" t="s">
        <v>58</v>
      </c>
      <c r="W68">
        <v>233</v>
      </c>
      <c r="X68">
        <v>247634</v>
      </c>
      <c r="Z68" s="3" t="s">
        <v>28</v>
      </c>
      <c r="AA68" s="3">
        <v>925</v>
      </c>
      <c r="AB68" s="3">
        <v>1279</v>
      </c>
      <c r="AC68" t="s">
        <v>57</v>
      </c>
      <c r="AD68" t="s">
        <v>98</v>
      </c>
      <c r="AE68" s="2" t="s">
        <v>31</v>
      </c>
      <c r="AF68">
        <v>233</v>
      </c>
    </row>
    <row r="69" spans="1:42" x14ac:dyDescent="0.25">
      <c r="A69" s="2" t="s">
        <v>25</v>
      </c>
      <c r="B69" s="2">
        <v>394</v>
      </c>
      <c r="C69" s="2">
        <v>2717</v>
      </c>
      <c r="D69" t="s">
        <v>57</v>
      </c>
      <c r="E69" t="s">
        <v>99</v>
      </c>
      <c r="H69" s="2" t="s">
        <v>25</v>
      </c>
      <c r="I69" s="2">
        <v>364</v>
      </c>
      <c r="J69" s="2">
        <v>3027</v>
      </c>
      <c r="K69" t="s">
        <v>57</v>
      </c>
      <c r="L69" t="s">
        <v>99</v>
      </c>
      <c r="P69" s="2" t="s">
        <v>25</v>
      </c>
      <c r="Q69" s="2">
        <v>254</v>
      </c>
      <c r="R69" s="2">
        <v>2042</v>
      </c>
      <c r="S69" t="s">
        <v>57</v>
      </c>
      <c r="T69" t="s">
        <v>99</v>
      </c>
      <c r="V69" t="s">
        <v>58</v>
      </c>
      <c r="W69">
        <v>233</v>
      </c>
      <c r="X69">
        <v>262427.5</v>
      </c>
      <c r="Z69" s="2" t="s">
        <v>25</v>
      </c>
      <c r="AA69" s="2">
        <v>394</v>
      </c>
      <c r="AB69" s="2">
        <v>2717</v>
      </c>
      <c r="AC69" t="s">
        <v>57</v>
      </c>
      <c r="AD69" t="s">
        <v>99</v>
      </c>
      <c r="AE69" s="2" t="s">
        <v>31</v>
      </c>
      <c r="AF69">
        <v>233</v>
      </c>
      <c r="AG69">
        <v>474069.5</v>
      </c>
      <c r="AK69" t="s">
        <v>98</v>
      </c>
      <c r="AL69" t="s">
        <v>99</v>
      </c>
      <c r="AM69" t="s">
        <v>103</v>
      </c>
      <c r="AN69" t="s">
        <v>100</v>
      </c>
      <c r="AO69" t="s">
        <v>101</v>
      </c>
      <c r="AP69" t="s">
        <v>102</v>
      </c>
    </row>
    <row r="70" spans="1:42" x14ac:dyDescent="0.25">
      <c r="A70" s="1" t="s">
        <v>26</v>
      </c>
      <c r="B70" s="1">
        <v>1020</v>
      </c>
      <c r="C70" s="1">
        <v>1893</v>
      </c>
      <c r="D70" t="s">
        <v>57</v>
      </c>
      <c r="E70" t="s">
        <v>99</v>
      </c>
      <c r="H70" s="1" t="s">
        <v>26</v>
      </c>
      <c r="I70" s="1">
        <v>1012</v>
      </c>
      <c r="J70" s="1">
        <v>1840</v>
      </c>
      <c r="K70" t="s">
        <v>57</v>
      </c>
      <c r="L70" t="s">
        <v>99</v>
      </c>
      <c r="P70" s="1" t="s">
        <v>26</v>
      </c>
      <c r="Q70" s="1">
        <v>852</v>
      </c>
      <c r="R70" s="1">
        <v>1674</v>
      </c>
      <c r="S70" t="s">
        <v>57</v>
      </c>
      <c r="T70" t="s">
        <v>99</v>
      </c>
      <c r="V70" t="s">
        <v>58</v>
      </c>
      <c r="W70">
        <v>233</v>
      </c>
      <c r="X70">
        <v>397275</v>
      </c>
      <c r="Z70" s="1" t="s">
        <v>26</v>
      </c>
      <c r="AA70" s="1">
        <v>1020</v>
      </c>
      <c r="AB70" s="1">
        <v>1893</v>
      </c>
      <c r="AC70" t="s">
        <v>57</v>
      </c>
      <c r="AD70" t="s">
        <v>99</v>
      </c>
      <c r="AE70" s="2" t="s">
        <v>31</v>
      </c>
      <c r="AF70">
        <v>233</v>
      </c>
    </row>
    <row r="71" spans="1:42" x14ac:dyDescent="0.25">
      <c r="A71" s="2" t="s">
        <v>27</v>
      </c>
      <c r="B71" s="2">
        <v>404</v>
      </c>
      <c r="C71" s="2">
        <v>1694</v>
      </c>
      <c r="D71" t="s">
        <v>57</v>
      </c>
      <c r="E71" t="s">
        <v>99</v>
      </c>
      <c r="H71" s="2" t="s">
        <v>27</v>
      </c>
      <c r="I71" s="2">
        <v>323</v>
      </c>
      <c r="J71" s="2">
        <v>1394</v>
      </c>
      <c r="K71" t="s">
        <v>57</v>
      </c>
      <c r="L71" t="s">
        <v>99</v>
      </c>
      <c r="P71" s="2" t="s">
        <v>27</v>
      </c>
      <c r="Q71" s="2">
        <v>434</v>
      </c>
      <c r="R71" s="2">
        <v>1772</v>
      </c>
      <c r="S71" t="s">
        <v>57</v>
      </c>
      <c r="T71" t="s">
        <v>99</v>
      </c>
      <c r="V71" t="s">
        <v>57</v>
      </c>
      <c r="W71">
        <v>204</v>
      </c>
      <c r="X71">
        <v>331664</v>
      </c>
      <c r="Z71" s="2" t="s">
        <v>27</v>
      </c>
      <c r="AA71" s="2">
        <v>404</v>
      </c>
      <c r="AB71" s="2">
        <v>1694</v>
      </c>
      <c r="AC71" t="s">
        <v>57</v>
      </c>
      <c r="AD71" t="s">
        <v>99</v>
      </c>
      <c r="AE71" s="2" t="s">
        <v>31</v>
      </c>
      <c r="AF71">
        <v>233</v>
      </c>
    </row>
    <row r="72" spans="1:42" x14ac:dyDescent="0.25">
      <c r="A72" s="3" t="s">
        <v>28</v>
      </c>
      <c r="B72" s="3">
        <v>927</v>
      </c>
      <c r="C72" s="3">
        <v>1350</v>
      </c>
      <c r="D72" t="s">
        <v>57</v>
      </c>
      <c r="E72" t="s">
        <v>99</v>
      </c>
      <c r="H72" s="3" t="s">
        <v>28</v>
      </c>
      <c r="I72" s="3">
        <v>912</v>
      </c>
      <c r="J72" s="3">
        <v>1335</v>
      </c>
      <c r="K72" t="s">
        <v>57</v>
      </c>
      <c r="L72" t="s">
        <v>99</v>
      </c>
      <c r="P72" s="3" t="s">
        <v>28</v>
      </c>
      <c r="Q72" s="3">
        <v>759</v>
      </c>
      <c r="R72" s="3">
        <v>1179</v>
      </c>
      <c r="S72" t="s">
        <v>57</v>
      </c>
      <c r="T72" t="s">
        <v>99</v>
      </c>
      <c r="V72" t="s">
        <v>57</v>
      </c>
      <c r="W72">
        <v>212</v>
      </c>
      <c r="X72">
        <v>705098</v>
      </c>
      <c r="Z72" s="3" t="s">
        <v>28</v>
      </c>
      <c r="AA72" s="3">
        <v>927</v>
      </c>
      <c r="AB72" s="3">
        <v>1350</v>
      </c>
      <c r="AC72" t="s">
        <v>57</v>
      </c>
      <c r="AD72" t="s">
        <v>99</v>
      </c>
      <c r="AE72" s="2" t="s">
        <v>31</v>
      </c>
      <c r="AF72">
        <v>233</v>
      </c>
      <c r="AK72" t="s">
        <v>31</v>
      </c>
      <c r="AL72" t="s">
        <v>32</v>
      </c>
      <c r="AM72" t="s">
        <v>63</v>
      </c>
    </row>
    <row r="73" spans="1:42" x14ac:dyDescent="0.25">
      <c r="A73" s="2" t="s">
        <v>25</v>
      </c>
      <c r="B73" s="2">
        <v>381</v>
      </c>
      <c r="C73" s="2">
        <v>2642</v>
      </c>
      <c r="D73" t="s">
        <v>57</v>
      </c>
      <c r="E73" t="s">
        <v>100</v>
      </c>
      <c r="H73" s="2" t="s">
        <v>25</v>
      </c>
      <c r="I73" s="2">
        <v>449</v>
      </c>
      <c r="J73" s="2">
        <v>2793</v>
      </c>
      <c r="K73" t="s">
        <v>57</v>
      </c>
      <c r="L73" t="s">
        <v>100</v>
      </c>
      <c r="P73" s="2" t="s">
        <v>25</v>
      </c>
      <c r="Q73" s="2">
        <v>316</v>
      </c>
      <c r="R73" s="2">
        <v>2105</v>
      </c>
      <c r="S73" t="s">
        <v>57</v>
      </c>
      <c r="T73" t="s">
        <v>100</v>
      </c>
      <c r="V73" t="s">
        <v>57</v>
      </c>
      <c r="W73">
        <v>199</v>
      </c>
      <c r="X73">
        <v>417233.5</v>
      </c>
      <c r="Z73" s="2" t="s">
        <v>25</v>
      </c>
      <c r="AA73" s="2">
        <v>381</v>
      </c>
      <c r="AB73" s="2">
        <v>2642</v>
      </c>
      <c r="AC73" t="s">
        <v>57</v>
      </c>
      <c r="AD73" t="s">
        <v>100</v>
      </c>
      <c r="AE73" s="2" t="s">
        <v>31</v>
      </c>
      <c r="AF73">
        <v>233</v>
      </c>
      <c r="AG73">
        <v>430076</v>
      </c>
      <c r="AJ73" t="s">
        <v>98</v>
      </c>
      <c r="AK73">
        <v>294465.5</v>
      </c>
      <c r="AL73">
        <v>331664</v>
      </c>
      <c r="AM73">
        <v>336963</v>
      </c>
    </row>
    <row r="74" spans="1:42" x14ac:dyDescent="0.25">
      <c r="A74" s="1" t="s">
        <v>26</v>
      </c>
      <c r="B74" s="1">
        <v>986</v>
      </c>
      <c r="C74" s="1">
        <v>1867</v>
      </c>
      <c r="D74" t="s">
        <v>57</v>
      </c>
      <c r="E74" t="s">
        <v>100</v>
      </c>
      <c r="H74" s="1" t="s">
        <v>26</v>
      </c>
      <c r="I74" s="1">
        <v>923</v>
      </c>
      <c r="J74" s="1">
        <v>1784</v>
      </c>
      <c r="K74" t="s">
        <v>57</v>
      </c>
      <c r="L74" t="s">
        <v>100</v>
      </c>
      <c r="P74" s="1" t="s">
        <v>26</v>
      </c>
      <c r="Q74" s="1">
        <v>690</v>
      </c>
      <c r="R74" s="1">
        <v>1508</v>
      </c>
      <c r="S74" t="s">
        <v>57</v>
      </c>
      <c r="T74" t="s">
        <v>100</v>
      </c>
      <c r="V74" t="s">
        <v>58</v>
      </c>
      <c r="W74">
        <v>106</v>
      </c>
      <c r="X74">
        <v>373586.5</v>
      </c>
      <c r="Z74" s="1" t="s">
        <v>26</v>
      </c>
      <c r="AA74" s="1">
        <v>986</v>
      </c>
      <c r="AB74" s="1">
        <v>1867</v>
      </c>
      <c r="AC74" t="s">
        <v>57</v>
      </c>
      <c r="AD74" t="s">
        <v>100</v>
      </c>
      <c r="AE74" s="2" t="s">
        <v>31</v>
      </c>
      <c r="AF74">
        <v>233</v>
      </c>
      <c r="AJ74" t="s">
        <v>99</v>
      </c>
      <c r="AK74">
        <v>474069.5</v>
      </c>
      <c r="AL74">
        <v>705098</v>
      </c>
      <c r="AM74">
        <v>155622</v>
      </c>
    </row>
    <row r="75" spans="1:42" x14ac:dyDescent="0.25">
      <c r="A75" s="2" t="s">
        <v>27</v>
      </c>
      <c r="B75" s="2">
        <v>418</v>
      </c>
      <c r="C75" s="2">
        <v>1571</v>
      </c>
      <c r="D75" t="s">
        <v>57</v>
      </c>
      <c r="E75" t="s">
        <v>100</v>
      </c>
      <c r="H75" s="2" t="s">
        <v>27</v>
      </c>
      <c r="I75" s="2">
        <v>388</v>
      </c>
      <c r="J75" s="2">
        <v>1601</v>
      </c>
      <c r="K75" t="s">
        <v>57</v>
      </c>
      <c r="L75" t="s">
        <v>100</v>
      </c>
      <c r="P75" s="2" t="s">
        <v>27</v>
      </c>
      <c r="Q75" s="2">
        <v>326</v>
      </c>
      <c r="R75" s="2">
        <v>1297</v>
      </c>
      <c r="S75" t="s">
        <v>57</v>
      </c>
      <c r="T75" t="s">
        <v>100</v>
      </c>
      <c r="V75" t="s">
        <v>58</v>
      </c>
      <c r="W75">
        <v>105</v>
      </c>
      <c r="X75">
        <v>177867.5</v>
      </c>
      <c r="Z75" s="2" t="s">
        <v>27</v>
      </c>
      <c r="AA75" s="2">
        <v>418</v>
      </c>
      <c r="AB75" s="2">
        <v>1571</v>
      </c>
      <c r="AC75" t="s">
        <v>57</v>
      </c>
      <c r="AD75" t="s">
        <v>100</v>
      </c>
      <c r="AE75" s="2" t="s">
        <v>31</v>
      </c>
      <c r="AF75">
        <v>233</v>
      </c>
      <c r="AJ75" t="s">
        <v>100</v>
      </c>
      <c r="AK75">
        <v>430076</v>
      </c>
      <c r="AL75">
        <v>417233.5</v>
      </c>
      <c r="AM75">
        <v>216831</v>
      </c>
    </row>
    <row r="76" spans="1:42" x14ac:dyDescent="0.25">
      <c r="A76" s="3" t="s">
        <v>28</v>
      </c>
      <c r="B76" s="3">
        <v>800</v>
      </c>
      <c r="C76" s="3">
        <v>1346</v>
      </c>
      <c r="D76" t="s">
        <v>57</v>
      </c>
      <c r="E76" t="s">
        <v>100</v>
      </c>
      <c r="H76" s="3" t="s">
        <v>28</v>
      </c>
      <c r="I76" s="3">
        <v>688</v>
      </c>
      <c r="J76" s="3">
        <v>1315</v>
      </c>
      <c r="K76" t="s">
        <v>57</v>
      </c>
      <c r="L76" t="s">
        <v>100</v>
      </c>
      <c r="P76" s="3" t="s">
        <v>28</v>
      </c>
      <c r="Q76" s="3">
        <v>622</v>
      </c>
      <c r="R76" s="3">
        <v>1091</v>
      </c>
      <c r="S76" t="s">
        <v>57</v>
      </c>
      <c r="T76" t="s">
        <v>100</v>
      </c>
      <c r="V76" t="s">
        <v>58</v>
      </c>
      <c r="W76">
        <v>135</v>
      </c>
      <c r="X76">
        <v>236644.5</v>
      </c>
      <c r="Z76" s="3" t="s">
        <v>28</v>
      </c>
      <c r="AA76" s="3">
        <v>800</v>
      </c>
      <c r="AB76" s="3">
        <v>1346</v>
      </c>
      <c r="AC76" t="s">
        <v>57</v>
      </c>
      <c r="AD76" t="s">
        <v>100</v>
      </c>
      <c r="AE76" s="2" t="s">
        <v>31</v>
      </c>
      <c r="AF76">
        <v>233</v>
      </c>
      <c r="AJ76" t="s">
        <v>101</v>
      </c>
      <c r="AK76">
        <v>247634</v>
      </c>
      <c r="AL76">
        <v>373586.5</v>
      </c>
      <c r="AM76">
        <v>493072</v>
      </c>
    </row>
    <row r="77" spans="1:42" x14ac:dyDescent="0.25">
      <c r="A77" s="2" t="s">
        <v>25</v>
      </c>
      <c r="B77" s="2">
        <v>314</v>
      </c>
      <c r="C77" s="2">
        <v>2317</v>
      </c>
      <c r="D77" t="s">
        <v>58</v>
      </c>
      <c r="E77" t="s">
        <v>101</v>
      </c>
      <c r="H77" s="2" t="s">
        <v>25</v>
      </c>
      <c r="I77" s="2">
        <v>253</v>
      </c>
      <c r="J77" s="2">
        <v>2414</v>
      </c>
      <c r="K77" t="s">
        <v>58</v>
      </c>
      <c r="L77" t="s">
        <v>101</v>
      </c>
      <c r="P77" s="2" t="s">
        <v>25</v>
      </c>
      <c r="Q77" s="2">
        <v>289</v>
      </c>
      <c r="R77" s="2">
        <v>2401</v>
      </c>
      <c r="S77" t="s">
        <v>58</v>
      </c>
      <c r="T77" t="s">
        <v>101</v>
      </c>
      <c r="V77" t="s">
        <v>57</v>
      </c>
      <c r="W77">
        <v>191</v>
      </c>
      <c r="X77">
        <v>336963</v>
      </c>
      <c r="Z77" s="2" t="s">
        <v>25</v>
      </c>
      <c r="AA77" s="2">
        <v>314</v>
      </c>
      <c r="AB77" s="2">
        <v>2317</v>
      </c>
      <c r="AC77" t="s">
        <v>58</v>
      </c>
      <c r="AD77" t="s">
        <v>101</v>
      </c>
      <c r="AE77" s="2" t="s">
        <v>31</v>
      </c>
      <c r="AF77">
        <v>233</v>
      </c>
      <c r="AG77">
        <v>247634</v>
      </c>
      <c r="AJ77" t="s">
        <v>102</v>
      </c>
      <c r="AK77">
        <v>262427.5</v>
      </c>
      <c r="AL77">
        <v>177867.5</v>
      </c>
      <c r="AM77">
        <v>287409</v>
      </c>
    </row>
    <row r="78" spans="1:42" x14ac:dyDescent="0.25">
      <c r="A78" s="1" t="s">
        <v>26</v>
      </c>
      <c r="B78" s="1">
        <v>703</v>
      </c>
      <c r="C78" s="1">
        <v>1458</v>
      </c>
      <c r="D78" t="s">
        <v>58</v>
      </c>
      <c r="E78" t="s">
        <v>101</v>
      </c>
      <c r="H78" s="1" t="s">
        <v>26</v>
      </c>
      <c r="I78" s="1">
        <v>774</v>
      </c>
      <c r="J78" s="1">
        <v>1573</v>
      </c>
      <c r="K78" t="s">
        <v>58</v>
      </c>
      <c r="L78" t="s">
        <v>101</v>
      </c>
      <c r="P78" s="1" t="s">
        <v>26</v>
      </c>
      <c r="Q78" s="1">
        <v>862</v>
      </c>
      <c r="R78" s="1">
        <v>1779</v>
      </c>
      <c r="S78" t="s">
        <v>58</v>
      </c>
      <c r="T78" t="s">
        <v>101</v>
      </c>
      <c r="V78" t="s">
        <v>57</v>
      </c>
      <c r="W78">
        <v>197</v>
      </c>
      <c r="X78">
        <v>155622</v>
      </c>
      <c r="Z78" s="1" t="s">
        <v>26</v>
      </c>
      <c r="AA78" s="1">
        <v>703</v>
      </c>
      <c r="AB78" s="1">
        <v>1458</v>
      </c>
      <c r="AC78" t="s">
        <v>58</v>
      </c>
      <c r="AD78" t="s">
        <v>101</v>
      </c>
      <c r="AE78" s="2" t="s">
        <v>31</v>
      </c>
      <c r="AF78">
        <v>233</v>
      </c>
      <c r="AJ78" t="s">
        <v>103</v>
      </c>
      <c r="AK78">
        <v>397275</v>
      </c>
      <c r="AL78">
        <v>236644.5</v>
      </c>
      <c r="AM78">
        <v>325210</v>
      </c>
    </row>
    <row r="79" spans="1:42" x14ac:dyDescent="0.25">
      <c r="A79" s="2" t="s">
        <v>27</v>
      </c>
      <c r="B79" s="2">
        <v>366</v>
      </c>
      <c r="C79" s="2">
        <v>1133</v>
      </c>
      <c r="D79" t="s">
        <v>58</v>
      </c>
      <c r="E79" t="s">
        <v>101</v>
      </c>
      <c r="H79" s="2" t="s">
        <v>27</v>
      </c>
      <c r="I79" s="2">
        <v>305</v>
      </c>
      <c r="J79" s="2">
        <v>1251</v>
      </c>
      <c r="K79" t="s">
        <v>58</v>
      </c>
      <c r="L79" t="s">
        <v>101</v>
      </c>
      <c r="P79" s="2" t="s">
        <v>27</v>
      </c>
      <c r="Q79" s="2">
        <v>326</v>
      </c>
      <c r="R79" s="2">
        <v>1179</v>
      </c>
      <c r="S79" t="s">
        <v>58</v>
      </c>
      <c r="T79" t="s">
        <v>101</v>
      </c>
      <c r="V79" t="s">
        <v>57</v>
      </c>
      <c r="W79">
        <v>190</v>
      </c>
      <c r="X79">
        <v>216831</v>
      </c>
      <c r="Z79" s="2" t="s">
        <v>27</v>
      </c>
      <c r="AA79" s="2">
        <v>366</v>
      </c>
      <c r="AB79" s="2">
        <v>1133</v>
      </c>
      <c r="AC79" t="s">
        <v>58</v>
      </c>
      <c r="AD79" t="s">
        <v>101</v>
      </c>
      <c r="AE79" s="2" t="s">
        <v>31</v>
      </c>
      <c r="AF79">
        <v>233</v>
      </c>
    </row>
    <row r="80" spans="1:42" x14ac:dyDescent="0.25">
      <c r="A80" s="3" t="s">
        <v>28</v>
      </c>
      <c r="B80" s="3">
        <v>605</v>
      </c>
      <c r="C80" s="3">
        <v>1128</v>
      </c>
      <c r="D80" t="s">
        <v>58</v>
      </c>
      <c r="E80" t="s">
        <v>101</v>
      </c>
      <c r="H80" s="3" t="s">
        <v>28</v>
      </c>
      <c r="I80" s="3">
        <v>661</v>
      </c>
      <c r="J80" s="3">
        <v>1101</v>
      </c>
      <c r="K80" t="s">
        <v>58</v>
      </c>
      <c r="L80" t="s">
        <v>101</v>
      </c>
      <c r="P80" s="3" t="s">
        <v>28</v>
      </c>
      <c r="Q80" s="3">
        <v>656</v>
      </c>
      <c r="R80" s="3">
        <v>972</v>
      </c>
      <c r="S80" t="s">
        <v>58</v>
      </c>
      <c r="T80" t="s">
        <v>101</v>
      </c>
      <c r="V80" t="s">
        <v>58</v>
      </c>
      <c r="W80">
        <v>210</v>
      </c>
      <c r="X80">
        <v>493072</v>
      </c>
      <c r="Z80" s="3" t="s">
        <v>28</v>
      </c>
      <c r="AA80" s="3">
        <v>605</v>
      </c>
      <c r="AB80" s="3">
        <v>1128</v>
      </c>
      <c r="AC80" t="s">
        <v>58</v>
      </c>
      <c r="AD80" t="s">
        <v>101</v>
      </c>
      <c r="AE80" s="2" t="s">
        <v>31</v>
      </c>
      <c r="AF80">
        <v>233</v>
      </c>
    </row>
    <row r="81" spans="1:50" x14ac:dyDescent="0.25">
      <c r="A81" s="2" t="s">
        <v>25</v>
      </c>
      <c r="B81" s="2">
        <v>283</v>
      </c>
      <c r="C81" s="2">
        <v>2137</v>
      </c>
      <c r="D81" t="s">
        <v>58</v>
      </c>
      <c r="E81" t="s">
        <v>102</v>
      </c>
      <c r="H81" s="2" t="s">
        <v>25</v>
      </c>
      <c r="I81" s="2">
        <v>302</v>
      </c>
      <c r="J81" s="2">
        <v>2364</v>
      </c>
      <c r="K81" t="s">
        <v>58</v>
      </c>
      <c r="L81" t="s">
        <v>102</v>
      </c>
      <c r="P81" s="2" t="s">
        <v>25</v>
      </c>
      <c r="Q81" s="2">
        <v>283</v>
      </c>
      <c r="R81" s="2">
        <v>2495</v>
      </c>
      <c r="S81" t="s">
        <v>58</v>
      </c>
      <c r="T81" t="s">
        <v>102</v>
      </c>
      <c r="V81" t="s">
        <v>58</v>
      </c>
      <c r="W81">
        <v>151</v>
      </c>
      <c r="X81">
        <v>287409</v>
      </c>
      <c r="Z81" s="2" t="s">
        <v>25</v>
      </c>
      <c r="AA81" s="2">
        <v>283</v>
      </c>
      <c r="AB81" s="2">
        <v>2137</v>
      </c>
      <c r="AC81" t="s">
        <v>58</v>
      </c>
      <c r="AD81" t="s">
        <v>102</v>
      </c>
      <c r="AE81" s="2" t="s">
        <v>31</v>
      </c>
      <c r="AF81">
        <v>233</v>
      </c>
      <c r="AG81">
        <v>262427.5</v>
      </c>
    </row>
    <row r="82" spans="1:50" x14ac:dyDescent="0.25">
      <c r="A82" s="1" t="s">
        <v>26</v>
      </c>
      <c r="B82" s="1">
        <v>748</v>
      </c>
      <c r="C82" s="1">
        <v>1524</v>
      </c>
      <c r="D82" t="s">
        <v>58</v>
      </c>
      <c r="E82" t="s">
        <v>102</v>
      </c>
      <c r="H82" s="1" t="s">
        <v>26</v>
      </c>
      <c r="I82" s="1">
        <v>674</v>
      </c>
      <c r="J82" s="1">
        <v>1508</v>
      </c>
      <c r="K82" t="s">
        <v>58</v>
      </c>
      <c r="L82" t="s">
        <v>102</v>
      </c>
      <c r="P82" s="1" t="s">
        <v>26</v>
      </c>
      <c r="Q82" s="1">
        <v>798</v>
      </c>
      <c r="R82" s="1">
        <v>1577</v>
      </c>
      <c r="S82" t="s">
        <v>58</v>
      </c>
      <c r="T82" t="s">
        <v>102</v>
      </c>
      <c r="V82" t="s">
        <v>58</v>
      </c>
      <c r="W82">
        <v>160</v>
      </c>
      <c r="X82">
        <v>325210</v>
      </c>
      <c r="Z82" s="1" t="s">
        <v>26</v>
      </c>
      <c r="AA82" s="1">
        <v>748</v>
      </c>
      <c r="AB82" s="1">
        <v>1524</v>
      </c>
      <c r="AC82" t="s">
        <v>58</v>
      </c>
      <c r="AD82" t="s">
        <v>102</v>
      </c>
      <c r="AE82" s="2" t="s">
        <v>31</v>
      </c>
      <c r="AF82">
        <v>233</v>
      </c>
    </row>
    <row r="83" spans="1:50" x14ac:dyDescent="0.25">
      <c r="A83" s="2" t="s">
        <v>27</v>
      </c>
      <c r="B83" s="2">
        <v>303</v>
      </c>
      <c r="C83" s="2">
        <v>1376</v>
      </c>
      <c r="D83" t="s">
        <v>58</v>
      </c>
      <c r="E83" t="s">
        <v>102</v>
      </c>
      <c r="H83" s="2" t="s">
        <v>27</v>
      </c>
      <c r="I83" s="2">
        <v>319</v>
      </c>
      <c r="J83" s="2">
        <v>1808</v>
      </c>
      <c r="K83" t="s">
        <v>58</v>
      </c>
      <c r="L83" t="s">
        <v>102</v>
      </c>
      <c r="P83" s="2" t="s">
        <v>27</v>
      </c>
      <c r="Q83" s="2">
        <v>320</v>
      </c>
      <c r="R83" s="2">
        <v>1610</v>
      </c>
      <c r="S83" t="s">
        <v>58</v>
      </c>
      <c r="T83" t="s">
        <v>102</v>
      </c>
      <c r="Z83" s="2" t="s">
        <v>27</v>
      </c>
      <c r="AA83" s="2">
        <v>303</v>
      </c>
      <c r="AB83" s="2">
        <v>1376</v>
      </c>
      <c r="AC83" t="s">
        <v>58</v>
      </c>
      <c r="AD83" t="s">
        <v>102</v>
      </c>
      <c r="AE83" s="2" t="s">
        <v>31</v>
      </c>
      <c r="AF83">
        <v>233</v>
      </c>
    </row>
    <row r="84" spans="1:50" x14ac:dyDescent="0.25">
      <c r="A84" s="3" t="s">
        <v>28</v>
      </c>
      <c r="B84" s="3">
        <v>573</v>
      </c>
      <c r="C84" s="3">
        <v>1054</v>
      </c>
      <c r="D84" t="s">
        <v>58</v>
      </c>
      <c r="E84" t="s">
        <v>102</v>
      </c>
      <c r="H84" s="3" t="s">
        <v>28</v>
      </c>
      <c r="I84" s="3">
        <v>651</v>
      </c>
      <c r="J84" s="3">
        <v>1067</v>
      </c>
      <c r="K84" t="s">
        <v>58</v>
      </c>
      <c r="L84" t="s">
        <v>102</v>
      </c>
      <c r="P84" s="3" t="s">
        <v>28</v>
      </c>
      <c r="Q84" s="3">
        <v>811</v>
      </c>
      <c r="R84" s="3">
        <v>1256</v>
      </c>
      <c r="S84" t="s">
        <v>58</v>
      </c>
      <c r="T84" t="s">
        <v>102</v>
      </c>
      <c r="Z84" s="3" t="s">
        <v>28</v>
      </c>
      <c r="AA84" s="3">
        <v>573</v>
      </c>
      <c r="AB84" s="3">
        <v>1054</v>
      </c>
      <c r="AC84" t="s">
        <v>58</v>
      </c>
      <c r="AD84" t="s">
        <v>102</v>
      </c>
      <c r="AE84" s="2" t="s">
        <v>31</v>
      </c>
      <c r="AF84">
        <v>233</v>
      </c>
    </row>
    <row r="85" spans="1:50" x14ac:dyDescent="0.25">
      <c r="A85" s="2" t="s">
        <v>25</v>
      </c>
      <c r="B85" s="2">
        <v>353</v>
      </c>
      <c r="C85" s="2">
        <v>2526</v>
      </c>
      <c r="D85" t="s">
        <v>58</v>
      </c>
      <c r="E85" t="s">
        <v>103</v>
      </c>
      <c r="H85" s="2" t="s">
        <v>25</v>
      </c>
      <c r="I85" s="2">
        <v>355</v>
      </c>
      <c r="J85" s="2">
        <v>2435</v>
      </c>
      <c r="K85" t="s">
        <v>58</v>
      </c>
      <c r="L85" t="s">
        <v>103</v>
      </c>
      <c r="P85" s="2" t="s">
        <v>25</v>
      </c>
      <c r="Q85" s="2">
        <v>355</v>
      </c>
      <c r="R85" s="2">
        <v>2508</v>
      </c>
      <c r="S85" t="s">
        <v>58</v>
      </c>
      <c r="T85" t="s">
        <v>103</v>
      </c>
      <c r="Z85" s="2" t="s">
        <v>25</v>
      </c>
      <c r="AA85" s="2">
        <v>353</v>
      </c>
      <c r="AB85" s="2">
        <v>2526</v>
      </c>
      <c r="AC85" t="s">
        <v>58</v>
      </c>
      <c r="AD85" t="s">
        <v>103</v>
      </c>
      <c r="AE85" s="2" t="s">
        <v>31</v>
      </c>
      <c r="AF85">
        <v>233</v>
      </c>
      <c r="AG85">
        <v>397275</v>
      </c>
    </row>
    <row r="86" spans="1:50" x14ac:dyDescent="0.25">
      <c r="A86" s="1" t="s">
        <v>26</v>
      </c>
      <c r="B86" s="1">
        <v>773</v>
      </c>
      <c r="C86" s="1">
        <v>1937</v>
      </c>
      <c r="D86" t="s">
        <v>58</v>
      </c>
      <c r="E86" t="s">
        <v>103</v>
      </c>
      <c r="H86" s="1" t="s">
        <v>26</v>
      </c>
      <c r="I86" s="1">
        <v>690</v>
      </c>
      <c r="J86" s="1">
        <v>1583</v>
      </c>
      <c r="K86" t="s">
        <v>58</v>
      </c>
      <c r="L86" t="s">
        <v>103</v>
      </c>
      <c r="P86" s="1" t="s">
        <v>26</v>
      </c>
      <c r="Q86" s="1">
        <v>838</v>
      </c>
      <c r="R86" s="1">
        <v>1646</v>
      </c>
      <c r="S86" t="s">
        <v>58</v>
      </c>
      <c r="T86" t="s">
        <v>103</v>
      </c>
      <c r="Z86" s="1" t="s">
        <v>26</v>
      </c>
      <c r="AA86" s="1">
        <v>773</v>
      </c>
      <c r="AB86" s="1">
        <v>1937</v>
      </c>
      <c r="AC86" t="s">
        <v>58</v>
      </c>
      <c r="AD86" t="s">
        <v>103</v>
      </c>
      <c r="AE86" s="2" t="s">
        <v>31</v>
      </c>
      <c r="AF86">
        <v>233</v>
      </c>
    </row>
    <row r="87" spans="1:50" x14ac:dyDescent="0.25">
      <c r="A87" s="2" t="s">
        <v>27</v>
      </c>
      <c r="B87" s="2">
        <v>288</v>
      </c>
      <c r="C87" s="2">
        <v>1547</v>
      </c>
      <c r="D87" t="s">
        <v>58</v>
      </c>
      <c r="E87" t="s">
        <v>103</v>
      </c>
      <c r="H87" s="2" t="s">
        <v>27</v>
      </c>
      <c r="I87" s="2">
        <v>303</v>
      </c>
      <c r="J87" s="2">
        <v>1528</v>
      </c>
      <c r="K87" t="s">
        <v>58</v>
      </c>
      <c r="L87" t="s">
        <v>103</v>
      </c>
      <c r="P87" s="2" t="s">
        <v>27</v>
      </c>
      <c r="Q87" s="2">
        <v>306</v>
      </c>
      <c r="R87" s="2">
        <v>1693</v>
      </c>
      <c r="S87" t="s">
        <v>58</v>
      </c>
      <c r="T87" t="s">
        <v>103</v>
      </c>
      <c r="Z87" s="2" t="s">
        <v>27</v>
      </c>
      <c r="AA87" s="2">
        <v>288</v>
      </c>
      <c r="AB87" s="2">
        <v>1547</v>
      </c>
      <c r="AC87" t="s">
        <v>58</v>
      </c>
      <c r="AD87" t="s">
        <v>103</v>
      </c>
      <c r="AE87" s="2" t="s">
        <v>31</v>
      </c>
      <c r="AF87">
        <v>233</v>
      </c>
      <c r="AI87" t="s">
        <v>59</v>
      </c>
      <c r="AJ87" t="s">
        <v>29</v>
      </c>
      <c r="AK87" t="s">
        <v>30</v>
      </c>
      <c r="AL87" t="s">
        <v>46</v>
      </c>
      <c r="AM87" t="s">
        <v>60</v>
      </c>
      <c r="AN87" t="s">
        <v>90</v>
      </c>
      <c r="AO87" t="s">
        <v>42</v>
      </c>
      <c r="AR87" t="s">
        <v>59</v>
      </c>
      <c r="AS87" t="s">
        <v>29</v>
      </c>
      <c r="AT87" t="s">
        <v>30</v>
      </c>
      <c r="AU87" t="s">
        <v>46</v>
      </c>
      <c r="AV87" t="s">
        <v>60</v>
      </c>
      <c r="AW87" t="s">
        <v>90</v>
      </c>
      <c r="AX87" t="s">
        <v>42</v>
      </c>
    </row>
    <row r="88" spans="1:50" x14ac:dyDescent="0.25">
      <c r="A88" s="3" t="s">
        <v>28</v>
      </c>
      <c r="B88" s="3">
        <v>704</v>
      </c>
      <c r="C88" s="3">
        <v>1170</v>
      </c>
      <c r="D88" t="s">
        <v>58</v>
      </c>
      <c r="E88" t="s">
        <v>103</v>
      </c>
      <c r="H88" s="3" t="s">
        <v>28</v>
      </c>
      <c r="I88" s="3">
        <v>784</v>
      </c>
      <c r="J88" s="3">
        <v>1273</v>
      </c>
      <c r="K88" t="s">
        <v>58</v>
      </c>
      <c r="L88" t="s">
        <v>103</v>
      </c>
      <c r="P88" s="3" t="s">
        <v>28</v>
      </c>
      <c r="Q88" s="3">
        <v>835</v>
      </c>
      <c r="R88" s="3">
        <v>1243</v>
      </c>
      <c r="S88" t="s">
        <v>58</v>
      </c>
      <c r="T88" t="s">
        <v>103</v>
      </c>
      <c r="Z88" s="3" t="s">
        <v>28</v>
      </c>
      <c r="AA88" s="3">
        <v>704</v>
      </c>
      <c r="AB88" s="3">
        <v>1170</v>
      </c>
      <c r="AC88" t="s">
        <v>58</v>
      </c>
      <c r="AD88" t="s">
        <v>103</v>
      </c>
      <c r="AE88" s="2" t="s">
        <v>31</v>
      </c>
      <c r="AF88">
        <v>233</v>
      </c>
      <c r="AI88" s="6" t="s">
        <v>25</v>
      </c>
      <c r="AJ88" s="6">
        <v>331</v>
      </c>
      <c r="AK88" s="6">
        <v>2601</v>
      </c>
      <c r="AL88" s="10" t="s">
        <v>57</v>
      </c>
      <c r="AM88" s="10" t="s">
        <v>98</v>
      </c>
      <c r="AN88" s="2" t="s">
        <v>32</v>
      </c>
      <c r="AO88">
        <v>204</v>
      </c>
      <c r="AR88" s="9" t="s">
        <v>25</v>
      </c>
      <c r="AS88" s="9">
        <v>368</v>
      </c>
      <c r="AT88" s="9">
        <v>2338</v>
      </c>
      <c r="AU88" s="10" t="s">
        <v>57</v>
      </c>
      <c r="AV88" s="10" t="s">
        <v>98</v>
      </c>
      <c r="AW88" s="2" t="s">
        <v>63</v>
      </c>
      <c r="AX88">
        <v>191</v>
      </c>
    </row>
    <row r="89" spans="1:50" x14ac:dyDescent="0.25">
      <c r="A89" s="6" t="s">
        <v>25</v>
      </c>
      <c r="B89" s="6">
        <v>331</v>
      </c>
      <c r="C89" s="6">
        <v>2601</v>
      </c>
      <c r="D89" t="s">
        <v>57</v>
      </c>
      <c r="E89" t="s">
        <v>98</v>
      </c>
      <c r="Z89" s="27" t="s">
        <v>25</v>
      </c>
      <c r="AA89" s="27">
        <v>331</v>
      </c>
      <c r="AB89" s="27">
        <v>2601</v>
      </c>
      <c r="AC89" s="28" t="s">
        <v>57</v>
      </c>
      <c r="AD89" s="28" t="s">
        <v>98</v>
      </c>
      <c r="AE89" s="29" t="s">
        <v>32</v>
      </c>
      <c r="AF89" s="28">
        <v>204</v>
      </c>
      <c r="AG89" s="28">
        <v>331664</v>
      </c>
      <c r="AI89" s="1" t="s">
        <v>26</v>
      </c>
      <c r="AJ89" s="1">
        <v>925</v>
      </c>
      <c r="AK89" s="1">
        <v>1621</v>
      </c>
      <c r="AL89" t="s">
        <v>57</v>
      </c>
      <c r="AM89" t="s">
        <v>98</v>
      </c>
      <c r="AN89" s="2" t="s">
        <v>32</v>
      </c>
      <c r="AO89">
        <v>204</v>
      </c>
      <c r="AR89" s="1" t="s">
        <v>26</v>
      </c>
      <c r="AS89" s="1">
        <v>942</v>
      </c>
      <c r="AT89" s="1">
        <v>1644</v>
      </c>
      <c r="AU89" t="s">
        <v>57</v>
      </c>
      <c r="AV89" t="s">
        <v>98</v>
      </c>
      <c r="AW89" s="2" t="s">
        <v>63</v>
      </c>
      <c r="AX89">
        <v>191</v>
      </c>
    </row>
    <row r="90" spans="1:50" x14ac:dyDescent="0.25">
      <c r="A90" s="1" t="s">
        <v>26</v>
      </c>
      <c r="B90" s="1">
        <v>925</v>
      </c>
      <c r="C90" s="1">
        <v>1621</v>
      </c>
      <c r="D90" t="s">
        <v>57</v>
      </c>
      <c r="E90" t="s">
        <v>98</v>
      </c>
      <c r="Z90" s="1" t="s">
        <v>26</v>
      </c>
      <c r="AA90" s="1">
        <v>925</v>
      </c>
      <c r="AB90" s="1">
        <v>1621</v>
      </c>
      <c r="AC90" t="s">
        <v>57</v>
      </c>
      <c r="AD90" t="s">
        <v>98</v>
      </c>
      <c r="AE90" s="2" t="s">
        <v>32</v>
      </c>
      <c r="AF90">
        <v>204</v>
      </c>
      <c r="AI90" s="2" t="s">
        <v>27</v>
      </c>
      <c r="AJ90" s="2">
        <v>404</v>
      </c>
      <c r="AK90" s="2">
        <v>1653</v>
      </c>
      <c r="AL90" t="s">
        <v>57</v>
      </c>
      <c r="AM90" t="s">
        <v>98</v>
      </c>
      <c r="AN90" s="2" t="s">
        <v>32</v>
      </c>
      <c r="AO90">
        <v>204</v>
      </c>
      <c r="AR90" s="2" t="s">
        <v>27</v>
      </c>
      <c r="AS90" s="2">
        <v>385</v>
      </c>
      <c r="AT90" s="2">
        <v>1547</v>
      </c>
      <c r="AU90" t="s">
        <v>57</v>
      </c>
      <c r="AV90" t="s">
        <v>98</v>
      </c>
      <c r="AW90" s="2" t="s">
        <v>63</v>
      </c>
      <c r="AX90">
        <v>191</v>
      </c>
    </row>
    <row r="91" spans="1:50" x14ac:dyDescent="0.25">
      <c r="A91" s="2" t="s">
        <v>27</v>
      </c>
      <c r="B91" s="2">
        <v>404</v>
      </c>
      <c r="C91" s="2">
        <v>1653</v>
      </c>
      <c r="D91" t="s">
        <v>57</v>
      </c>
      <c r="E91" t="s">
        <v>98</v>
      </c>
      <c r="Z91" s="2" t="s">
        <v>27</v>
      </c>
      <c r="AA91" s="2">
        <v>404</v>
      </c>
      <c r="AB91" s="2">
        <v>1653</v>
      </c>
      <c r="AC91" t="s">
        <v>57</v>
      </c>
      <c r="AD91" t="s">
        <v>98</v>
      </c>
      <c r="AE91" s="2" t="s">
        <v>32</v>
      </c>
      <c r="AF91">
        <v>204</v>
      </c>
      <c r="AI91" s="3" t="s">
        <v>28</v>
      </c>
      <c r="AJ91" s="3">
        <v>963</v>
      </c>
      <c r="AK91" s="3">
        <v>1289</v>
      </c>
      <c r="AL91" t="s">
        <v>57</v>
      </c>
      <c r="AM91" t="s">
        <v>98</v>
      </c>
      <c r="AN91" s="2" t="s">
        <v>32</v>
      </c>
      <c r="AO91">
        <v>204</v>
      </c>
      <c r="AR91" s="3" t="s">
        <v>28</v>
      </c>
      <c r="AS91" s="3">
        <v>959</v>
      </c>
      <c r="AT91" s="3">
        <v>1231</v>
      </c>
      <c r="AU91" t="s">
        <v>57</v>
      </c>
      <c r="AV91" t="s">
        <v>98</v>
      </c>
      <c r="AW91" s="2" t="s">
        <v>63</v>
      </c>
      <c r="AX91">
        <v>191</v>
      </c>
    </row>
    <row r="92" spans="1:50" x14ac:dyDescent="0.25">
      <c r="A92" s="3" t="s">
        <v>28</v>
      </c>
      <c r="B92" s="3">
        <v>963</v>
      </c>
      <c r="C92" s="3">
        <v>1289</v>
      </c>
      <c r="D92" t="s">
        <v>57</v>
      </c>
      <c r="E92" t="s">
        <v>98</v>
      </c>
      <c r="Z92" s="3" t="s">
        <v>28</v>
      </c>
      <c r="AA92" s="3">
        <v>963</v>
      </c>
      <c r="AB92" s="3">
        <v>1289</v>
      </c>
      <c r="AC92" t="s">
        <v>57</v>
      </c>
      <c r="AD92" t="s">
        <v>98</v>
      </c>
      <c r="AE92" s="2" t="s">
        <v>32</v>
      </c>
      <c r="AF92">
        <v>204</v>
      </c>
      <c r="AI92" s="2" t="s">
        <v>25</v>
      </c>
      <c r="AJ92" s="2">
        <v>364</v>
      </c>
      <c r="AK92" s="2">
        <v>3027</v>
      </c>
      <c r="AL92" t="s">
        <v>57</v>
      </c>
      <c r="AM92" t="s">
        <v>99</v>
      </c>
      <c r="AN92" s="2" t="s">
        <v>32</v>
      </c>
      <c r="AO92">
        <v>212</v>
      </c>
      <c r="AR92" s="2" t="s">
        <v>25</v>
      </c>
      <c r="AS92" s="2">
        <v>254</v>
      </c>
      <c r="AT92" s="2">
        <v>2042</v>
      </c>
      <c r="AU92" t="s">
        <v>57</v>
      </c>
      <c r="AV92" t="s">
        <v>99</v>
      </c>
      <c r="AW92" s="2" t="s">
        <v>63</v>
      </c>
      <c r="AX92">
        <v>197</v>
      </c>
    </row>
    <row r="93" spans="1:50" x14ac:dyDescent="0.25">
      <c r="A93" s="2" t="s">
        <v>25</v>
      </c>
      <c r="B93" s="2">
        <v>364</v>
      </c>
      <c r="C93" s="2">
        <v>3027</v>
      </c>
      <c r="D93" t="s">
        <v>57</v>
      </c>
      <c r="E93" t="s">
        <v>99</v>
      </c>
      <c r="Z93" s="2" t="s">
        <v>25</v>
      </c>
      <c r="AA93" s="2">
        <v>364</v>
      </c>
      <c r="AB93" s="2">
        <v>3027</v>
      </c>
      <c r="AC93" t="s">
        <v>57</v>
      </c>
      <c r="AD93" t="s">
        <v>99</v>
      </c>
      <c r="AE93" s="2" t="s">
        <v>32</v>
      </c>
      <c r="AF93">
        <v>212</v>
      </c>
      <c r="AG93">
        <v>705098</v>
      </c>
      <c r="AI93" s="1" t="s">
        <v>26</v>
      </c>
      <c r="AJ93" s="1">
        <v>1012</v>
      </c>
      <c r="AK93" s="1">
        <v>1840</v>
      </c>
      <c r="AL93" t="s">
        <v>57</v>
      </c>
      <c r="AM93" t="s">
        <v>99</v>
      </c>
      <c r="AN93" s="2" t="s">
        <v>32</v>
      </c>
      <c r="AO93">
        <v>212</v>
      </c>
      <c r="AR93" s="1" t="s">
        <v>26</v>
      </c>
      <c r="AS93" s="1">
        <v>852</v>
      </c>
      <c r="AT93" s="1">
        <v>1674</v>
      </c>
      <c r="AU93" t="s">
        <v>57</v>
      </c>
      <c r="AV93" t="s">
        <v>99</v>
      </c>
      <c r="AW93" s="2" t="s">
        <v>63</v>
      </c>
      <c r="AX93">
        <v>197</v>
      </c>
    </row>
    <row r="94" spans="1:50" x14ac:dyDescent="0.25">
      <c r="A94" s="1" t="s">
        <v>26</v>
      </c>
      <c r="B94" s="1">
        <v>1012</v>
      </c>
      <c r="C94" s="1">
        <v>1840</v>
      </c>
      <c r="D94" t="s">
        <v>57</v>
      </c>
      <c r="E94" t="s">
        <v>99</v>
      </c>
      <c r="Z94" s="1" t="s">
        <v>26</v>
      </c>
      <c r="AA94" s="1">
        <v>1012</v>
      </c>
      <c r="AB94" s="1">
        <v>1840</v>
      </c>
      <c r="AC94" t="s">
        <v>57</v>
      </c>
      <c r="AD94" t="s">
        <v>99</v>
      </c>
      <c r="AE94" s="2" t="s">
        <v>32</v>
      </c>
      <c r="AF94">
        <v>212</v>
      </c>
      <c r="AI94" s="2" t="s">
        <v>27</v>
      </c>
      <c r="AJ94" s="2">
        <v>323</v>
      </c>
      <c r="AK94" s="2">
        <v>1394</v>
      </c>
      <c r="AL94" t="s">
        <v>57</v>
      </c>
      <c r="AM94" t="s">
        <v>99</v>
      </c>
      <c r="AN94" s="2" t="s">
        <v>32</v>
      </c>
      <c r="AO94">
        <v>212</v>
      </c>
      <c r="AR94" s="2" t="s">
        <v>27</v>
      </c>
      <c r="AS94" s="2">
        <v>434</v>
      </c>
      <c r="AT94" s="2">
        <v>1772</v>
      </c>
      <c r="AU94" t="s">
        <v>57</v>
      </c>
      <c r="AV94" t="s">
        <v>99</v>
      </c>
      <c r="AW94" s="2" t="s">
        <v>63</v>
      </c>
      <c r="AX94">
        <v>197</v>
      </c>
    </row>
    <row r="95" spans="1:50" x14ac:dyDescent="0.25">
      <c r="A95" s="2" t="s">
        <v>27</v>
      </c>
      <c r="B95" s="2">
        <v>323</v>
      </c>
      <c r="C95" s="2">
        <v>1394</v>
      </c>
      <c r="D95" t="s">
        <v>57</v>
      </c>
      <c r="E95" t="s">
        <v>99</v>
      </c>
      <c r="Z95" s="2" t="s">
        <v>27</v>
      </c>
      <c r="AA95" s="2">
        <v>323</v>
      </c>
      <c r="AB95" s="2">
        <v>1394</v>
      </c>
      <c r="AC95" t="s">
        <v>57</v>
      </c>
      <c r="AD95" t="s">
        <v>99</v>
      </c>
      <c r="AE95" s="2" t="s">
        <v>32</v>
      </c>
      <c r="AF95">
        <v>212</v>
      </c>
      <c r="AI95" s="3" t="s">
        <v>28</v>
      </c>
      <c r="AJ95" s="3">
        <v>912</v>
      </c>
      <c r="AK95" s="3">
        <v>1335</v>
      </c>
      <c r="AL95" t="s">
        <v>57</v>
      </c>
      <c r="AM95" t="s">
        <v>99</v>
      </c>
      <c r="AN95" s="2" t="s">
        <v>32</v>
      </c>
      <c r="AO95">
        <v>212</v>
      </c>
      <c r="AR95" s="3" t="s">
        <v>28</v>
      </c>
      <c r="AS95" s="3">
        <v>759</v>
      </c>
      <c r="AT95" s="3">
        <v>1179</v>
      </c>
      <c r="AU95" t="s">
        <v>57</v>
      </c>
      <c r="AV95" t="s">
        <v>99</v>
      </c>
      <c r="AW95" s="2" t="s">
        <v>63</v>
      </c>
      <c r="AX95">
        <v>197</v>
      </c>
    </row>
    <row r="96" spans="1:50" x14ac:dyDescent="0.25">
      <c r="A96" s="3" t="s">
        <v>28</v>
      </c>
      <c r="B96" s="3">
        <v>912</v>
      </c>
      <c r="C96" s="3">
        <v>1335</v>
      </c>
      <c r="D96" t="s">
        <v>57</v>
      </c>
      <c r="E96" t="s">
        <v>99</v>
      </c>
      <c r="Z96" s="3" t="s">
        <v>28</v>
      </c>
      <c r="AA96" s="3">
        <v>912</v>
      </c>
      <c r="AB96" s="3">
        <v>1335</v>
      </c>
      <c r="AC96" t="s">
        <v>57</v>
      </c>
      <c r="AD96" t="s">
        <v>99</v>
      </c>
      <c r="AE96" s="2" t="s">
        <v>32</v>
      </c>
      <c r="AF96">
        <v>212</v>
      </c>
      <c r="AI96" s="2" t="s">
        <v>25</v>
      </c>
      <c r="AJ96" s="2">
        <v>449</v>
      </c>
      <c r="AK96" s="2">
        <v>2793</v>
      </c>
      <c r="AL96" t="s">
        <v>57</v>
      </c>
      <c r="AM96" t="s">
        <v>100</v>
      </c>
      <c r="AN96" s="2" t="s">
        <v>32</v>
      </c>
      <c r="AO96">
        <v>199</v>
      </c>
      <c r="AR96" s="2" t="s">
        <v>25</v>
      </c>
      <c r="AS96" s="2">
        <v>316</v>
      </c>
      <c r="AT96" s="2">
        <v>2105</v>
      </c>
      <c r="AU96" t="s">
        <v>57</v>
      </c>
      <c r="AV96" t="s">
        <v>100</v>
      </c>
      <c r="AW96" s="2" t="s">
        <v>63</v>
      </c>
      <c r="AX96">
        <v>190</v>
      </c>
    </row>
    <row r="97" spans="1:50" x14ac:dyDescent="0.25">
      <c r="A97" s="2" t="s">
        <v>25</v>
      </c>
      <c r="B97" s="2">
        <v>449</v>
      </c>
      <c r="C97" s="2">
        <v>2793</v>
      </c>
      <c r="D97" t="s">
        <v>57</v>
      </c>
      <c r="E97" t="s">
        <v>100</v>
      </c>
      <c r="Z97" s="2" t="s">
        <v>25</v>
      </c>
      <c r="AA97" s="2">
        <v>449</v>
      </c>
      <c r="AB97" s="2">
        <v>2793</v>
      </c>
      <c r="AC97" t="s">
        <v>57</v>
      </c>
      <c r="AD97" t="s">
        <v>100</v>
      </c>
      <c r="AE97" s="2" t="s">
        <v>32</v>
      </c>
      <c r="AF97">
        <v>199</v>
      </c>
      <c r="AG97">
        <v>417233.5</v>
      </c>
      <c r="AI97" s="1" t="s">
        <v>26</v>
      </c>
      <c r="AJ97" s="1">
        <v>923</v>
      </c>
      <c r="AK97" s="1">
        <v>1784</v>
      </c>
      <c r="AL97" t="s">
        <v>57</v>
      </c>
      <c r="AM97" t="s">
        <v>100</v>
      </c>
      <c r="AN97" s="2" t="s">
        <v>32</v>
      </c>
      <c r="AO97">
        <v>199</v>
      </c>
      <c r="AR97" s="1" t="s">
        <v>26</v>
      </c>
      <c r="AS97" s="1">
        <v>690</v>
      </c>
      <c r="AT97" s="1">
        <v>1508</v>
      </c>
      <c r="AU97" t="s">
        <v>57</v>
      </c>
      <c r="AV97" t="s">
        <v>100</v>
      </c>
      <c r="AW97" s="2" t="s">
        <v>63</v>
      </c>
      <c r="AX97">
        <v>190</v>
      </c>
    </row>
    <row r="98" spans="1:50" x14ac:dyDescent="0.25">
      <c r="A98" s="1" t="s">
        <v>26</v>
      </c>
      <c r="B98" s="1">
        <v>923</v>
      </c>
      <c r="C98" s="1">
        <v>1784</v>
      </c>
      <c r="D98" t="s">
        <v>57</v>
      </c>
      <c r="E98" t="s">
        <v>100</v>
      </c>
      <c r="Z98" s="1" t="s">
        <v>26</v>
      </c>
      <c r="AA98" s="1">
        <v>923</v>
      </c>
      <c r="AB98" s="1">
        <v>1784</v>
      </c>
      <c r="AC98" t="s">
        <v>57</v>
      </c>
      <c r="AD98" t="s">
        <v>100</v>
      </c>
      <c r="AE98" s="2" t="s">
        <v>32</v>
      </c>
      <c r="AF98">
        <v>199</v>
      </c>
      <c r="AI98" s="2" t="s">
        <v>27</v>
      </c>
      <c r="AJ98" s="2">
        <v>388</v>
      </c>
      <c r="AK98" s="2">
        <v>1601</v>
      </c>
      <c r="AL98" t="s">
        <v>57</v>
      </c>
      <c r="AM98" t="s">
        <v>100</v>
      </c>
      <c r="AN98" s="2" t="s">
        <v>32</v>
      </c>
      <c r="AO98">
        <v>199</v>
      </c>
      <c r="AR98" s="2" t="s">
        <v>27</v>
      </c>
      <c r="AS98" s="2">
        <v>326</v>
      </c>
      <c r="AT98" s="2">
        <v>1297</v>
      </c>
      <c r="AU98" t="s">
        <v>57</v>
      </c>
      <c r="AV98" t="s">
        <v>100</v>
      </c>
      <c r="AW98" s="2" t="s">
        <v>63</v>
      </c>
      <c r="AX98">
        <v>190</v>
      </c>
    </row>
    <row r="99" spans="1:50" x14ac:dyDescent="0.25">
      <c r="A99" s="2" t="s">
        <v>27</v>
      </c>
      <c r="B99" s="2">
        <v>388</v>
      </c>
      <c r="C99" s="2">
        <v>1601</v>
      </c>
      <c r="D99" t="s">
        <v>57</v>
      </c>
      <c r="E99" t="s">
        <v>100</v>
      </c>
      <c r="Z99" s="2" t="s">
        <v>27</v>
      </c>
      <c r="AA99" s="2">
        <v>388</v>
      </c>
      <c r="AB99" s="2">
        <v>1601</v>
      </c>
      <c r="AC99" t="s">
        <v>57</v>
      </c>
      <c r="AD99" t="s">
        <v>100</v>
      </c>
      <c r="AE99" s="2" t="s">
        <v>32</v>
      </c>
      <c r="AF99">
        <v>199</v>
      </c>
      <c r="AI99" s="3" t="s">
        <v>28</v>
      </c>
      <c r="AJ99" s="3">
        <v>688</v>
      </c>
      <c r="AK99" s="3">
        <v>1315</v>
      </c>
      <c r="AL99" t="s">
        <v>57</v>
      </c>
      <c r="AM99" t="s">
        <v>100</v>
      </c>
      <c r="AN99" s="2" t="s">
        <v>32</v>
      </c>
      <c r="AO99">
        <v>199</v>
      </c>
      <c r="AR99" s="3" t="s">
        <v>28</v>
      </c>
      <c r="AS99" s="3">
        <v>622</v>
      </c>
      <c r="AT99" s="3">
        <v>1091</v>
      </c>
      <c r="AU99" t="s">
        <v>57</v>
      </c>
      <c r="AV99" t="s">
        <v>100</v>
      </c>
      <c r="AW99" s="2" t="s">
        <v>63</v>
      </c>
      <c r="AX99">
        <v>190</v>
      </c>
    </row>
    <row r="100" spans="1:50" x14ac:dyDescent="0.25">
      <c r="A100" s="3" t="s">
        <v>28</v>
      </c>
      <c r="B100" s="3">
        <v>688</v>
      </c>
      <c r="C100" s="3">
        <v>1315</v>
      </c>
      <c r="D100" t="s">
        <v>57</v>
      </c>
      <c r="E100" t="s">
        <v>100</v>
      </c>
      <c r="Z100" s="3" t="s">
        <v>28</v>
      </c>
      <c r="AA100" s="3">
        <v>688</v>
      </c>
      <c r="AB100" s="3">
        <v>1315</v>
      </c>
      <c r="AC100" t="s">
        <v>57</v>
      </c>
      <c r="AD100" t="s">
        <v>100</v>
      </c>
      <c r="AE100" s="2" t="s">
        <v>32</v>
      </c>
      <c r="AF100">
        <v>199</v>
      </c>
      <c r="AI100" s="2" t="s">
        <v>25</v>
      </c>
      <c r="AJ100" s="2">
        <v>253</v>
      </c>
      <c r="AK100" s="2">
        <v>2414</v>
      </c>
      <c r="AL100" t="s">
        <v>58</v>
      </c>
      <c r="AM100" t="s">
        <v>101</v>
      </c>
      <c r="AN100" s="2" t="s">
        <v>32</v>
      </c>
      <c r="AO100">
        <v>106</v>
      </c>
      <c r="AR100" s="2" t="s">
        <v>25</v>
      </c>
      <c r="AS100" s="2">
        <v>289</v>
      </c>
      <c r="AT100" s="2">
        <v>2401</v>
      </c>
      <c r="AU100" t="s">
        <v>58</v>
      </c>
      <c r="AV100" t="s">
        <v>101</v>
      </c>
      <c r="AW100" s="2" t="s">
        <v>63</v>
      </c>
      <c r="AX100">
        <v>210</v>
      </c>
    </row>
    <row r="101" spans="1:50" x14ac:dyDescent="0.25">
      <c r="A101" s="2" t="s">
        <v>25</v>
      </c>
      <c r="B101" s="2">
        <v>253</v>
      </c>
      <c r="C101" s="2">
        <v>2414</v>
      </c>
      <c r="D101" t="s">
        <v>58</v>
      </c>
      <c r="E101" t="s">
        <v>101</v>
      </c>
      <c r="Z101" s="2" t="s">
        <v>25</v>
      </c>
      <c r="AA101" s="2">
        <v>253</v>
      </c>
      <c r="AB101" s="2">
        <v>2414</v>
      </c>
      <c r="AC101" t="s">
        <v>58</v>
      </c>
      <c r="AD101" t="s">
        <v>101</v>
      </c>
      <c r="AE101" s="2" t="s">
        <v>32</v>
      </c>
      <c r="AF101">
        <v>106</v>
      </c>
      <c r="AG101">
        <v>373586.5</v>
      </c>
      <c r="AI101" s="1" t="s">
        <v>26</v>
      </c>
      <c r="AJ101" s="1">
        <v>774</v>
      </c>
      <c r="AK101" s="1">
        <v>1573</v>
      </c>
      <c r="AL101" t="s">
        <v>58</v>
      </c>
      <c r="AM101" t="s">
        <v>101</v>
      </c>
      <c r="AN101" s="2" t="s">
        <v>32</v>
      </c>
      <c r="AO101">
        <v>106</v>
      </c>
      <c r="AR101" s="1" t="s">
        <v>26</v>
      </c>
      <c r="AS101" s="1">
        <v>862</v>
      </c>
      <c r="AT101" s="1">
        <v>1779</v>
      </c>
      <c r="AU101" t="s">
        <v>58</v>
      </c>
      <c r="AV101" t="s">
        <v>101</v>
      </c>
      <c r="AW101" s="2" t="s">
        <v>63</v>
      </c>
      <c r="AX101">
        <v>210</v>
      </c>
    </row>
    <row r="102" spans="1:50" x14ac:dyDescent="0.25">
      <c r="A102" s="1" t="s">
        <v>26</v>
      </c>
      <c r="B102" s="1">
        <v>774</v>
      </c>
      <c r="C102" s="1">
        <v>1573</v>
      </c>
      <c r="D102" t="s">
        <v>58</v>
      </c>
      <c r="E102" t="s">
        <v>101</v>
      </c>
      <c r="Z102" s="1" t="s">
        <v>26</v>
      </c>
      <c r="AA102" s="1">
        <v>774</v>
      </c>
      <c r="AB102" s="1">
        <v>1573</v>
      </c>
      <c r="AC102" t="s">
        <v>58</v>
      </c>
      <c r="AD102" t="s">
        <v>101</v>
      </c>
      <c r="AE102" s="2" t="s">
        <v>32</v>
      </c>
      <c r="AF102">
        <v>106</v>
      </c>
      <c r="AI102" s="2" t="s">
        <v>27</v>
      </c>
      <c r="AJ102" s="2">
        <v>305</v>
      </c>
      <c r="AK102" s="2">
        <v>1251</v>
      </c>
      <c r="AL102" t="s">
        <v>58</v>
      </c>
      <c r="AM102" t="s">
        <v>101</v>
      </c>
      <c r="AN102" s="2" t="s">
        <v>32</v>
      </c>
      <c r="AO102">
        <v>106</v>
      </c>
      <c r="AR102" s="2" t="s">
        <v>27</v>
      </c>
      <c r="AS102" s="2">
        <v>326</v>
      </c>
      <c r="AT102" s="2">
        <v>1179</v>
      </c>
      <c r="AU102" t="s">
        <v>58</v>
      </c>
      <c r="AV102" t="s">
        <v>101</v>
      </c>
      <c r="AW102" s="2" t="s">
        <v>63</v>
      </c>
      <c r="AX102">
        <v>210</v>
      </c>
    </row>
    <row r="103" spans="1:50" x14ac:dyDescent="0.25">
      <c r="A103" s="2" t="s">
        <v>27</v>
      </c>
      <c r="B103" s="2">
        <v>305</v>
      </c>
      <c r="C103" s="2">
        <v>1251</v>
      </c>
      <c r="D103" t="s">
        <v>58</v>
      </c>
      <c r="E103" t="s">
        <v>101</v>
      </c>
      <c r="Z103" s="2" t="s">
        <v>27</v>
      </c>
      <c r="AA103" s="2">
        <v>305</v>
      </c>
      <c r="AB103" s="2">
        <v>1251</v>
      </c>
      <c r="AC103" t="s">
        <v>58</v>
      </c>
      <c r="AD103" t="s">
        <v>101</v>
      </c>
      <c r="AE103" s="2" t="s">
        <v>32</v>
      </c>
      <c r="AF103">
        <v>106</v>
      </c>
      <c r="AI103" s="3" t="s">
        <v>28</v>
      </c>
      <c r="AJ103" s="3">
        <v>661</v>
      </c>
      <c r="AK103" s="3">
        <v>1101</v>
      </c>
      <c r="AL103" t="s">
        <v>58</v>
      </c>
      <c r="AM103" t="s">
        <v>101</v>
      </c>
      <c r="AN103" s="2" t="s">
        <v>32</v>
      </c>
      <c r="AO103">
        <v>106</v>
      </c>
      <c r="AR103" s="3" t="s">
        <v>28</v>
      </c>
      <c r="AS103" s="3">
        <v>656</v>
      </c>
      <c r="AT103" s="3">
        <v>972</v>
      </c>
      <c r="AU103" t="s">
        <v>58</v>
      </c>
      <c r="AV103" t="s">
        <v>101</v>
      </c>
      <c r="AW103" s="2" t="s">
        <v>63</v>
      </c>
      <c r="AX103">
        <v>210</v>
      </c>
    </row>
    <row r="104" spans="1:50" x14ac:dyDescent="0.25">
      <c r="A104" s="3" t="s">
        <v>28</v>
      </c>
      <c r="B104" s="3">
        <v>661</v>
      </c>
      <c r="C104" s="3">
        <v>1101</v>
      </c>
      <c r="D104" t="s">
        <v>58</v>
      </c>
      <c r="E104" t="s">
        <v>101</v>
      </c>
      <c r="Z104" s="3" t="s">
        <v>28</v>
      </c>
      <c r="AA104" s="3">
        <v>661</v>
      </c>
      <c r="AB104" s="3">
        <v>1101</v>
      </c>
      <c r="AC104" t="s">
        <v>58</v>
      </c>
      <c r="AD104" t="s">
        <v>101</v>
      </c>
      <c r="AE104" s="2" t="s">
        <v>32</v>
      </c>
      <c r="AF104">
        <v>106</v>
      </c>
      <c r="AI104" s="2" t="s">
        <v>25</v>
      </c>
      <c r="AJ104" s="2">
        <v>302</v>
      </c>
      <c r="AK104" s="2">
        <v>2364</v>
      </c>
      <c r="AL104" t="s">
        <v>58</v>
      </c>
      <c r="AM104" t="s">
        <v>102</v>
      </c>
      <c r="AN104" s="2" t="s">
        <v>32</v>
      </c>
      <c r="AO104">
        <v>105</v>
      </c>
      <c r="AR104" s="2" t="s">
        <v>25</v>
      </c>
      <c r="AS104" s="2">
        <v>283</v>
      </c>
      <c r="AT104" s="2">
        <v>2495</v>
      </c>
      <c r="AU104" t="s">
        <v>58</v>
      </c>
      <c r="AV104" t="s">
        <v>102</v>
      </c>
      <c r="AW104" s="2" t="s">
        <v>63</v>
      </c>
      <c r="AX104">
        <v>151</v>
      </c>
    </row>
    <row r="105" spans="1:50" x14ac:dyDescent="0.25">
      <c r="A105" s="2" t="s">
        <v>25</v>
      </c>
      <c r="B105" s="2">
        <v>302</v>
      </c>
      <c r="C105" s="2">
        <v>2364</v>
      </c>
      <c r="D105" t="s">
        <v>58</v>
      </c>
      <c r="E105" t="s">
        <v>102</v>
      </c>
      <c r="Z105" s="2" t="s">
        <v>25</v>
      </c>
      <c r="AA105" s="2">
        <v>302</v>
      </c>
      <c r="AB105" s="2">
        <v>2364</v>
      </c>
      <c r="AC105" t="s">
        <v>58</v>
      </c>
      <c r="AD105" t="s">
        <v>102</v>
      </c>
      <c r="AE105" s="2" t="s">
        <v>32</v>
      </c>
      <c r="AF105">
        <v>105</v>
      </c>
      <c r="AG105">
        <v>177867.5</v>
      </c>
      <c r="AI105" s="1" t="s">
        <v>26</v>
      </c>
      <c r="AJ105" s="1">
        <v>674</v>
      </c>
      <c r="AK105" s="1">
        <v>1508</v>
      </c>
      <c r="AL105" t="s">
        <v>58</v>
      </c>
      <c r="AM105" t="s">
        <v>102</v>
      </c>
      <c r="AN105" s="2" t="s">
        <v>32</v>
      </c>
      <c r="AO105">
        <v>105</v>
      </c>
      <c r="AR105" s="1" t="s">
        <v>26</v>
      </c>
      <c r="AS105" s="1">
        <v>798</v>
      </c>
      <c r="AT105" s="1">
        <v>1577</v>
      </c>
      <c r="AU105" t="s">
        <v>58</v>
      </c>
      <c r="AV105" t="s">
        <v>102</v>
      </c>
      <c r="AW105" s="2" t="s">
        <v>63</v>
      </c>
      <c r="AX105">
        <v>151</v>
      </c>
    </row>
    <row r="106" spans="1:50" x14ac:dyDescent="0.25">
      <c r="A106" s="1" t="s">
        <v>26</v>
      </c>
      <c r="B106" s="1">
        <v>674</v>
      </c>
      <c r="C106" s="1">
        <v>1508</v>
      </c>
      <c r="D106" t="s">
        <v>58</v>
      </c>
      <c r="E106" t="s">
        <v>102</v>
      </c>
      <c r="Z106" s="1" t="s">
        <v>26</v>
      </c>
      <c r="AA106" s="1">
        <v>674</v>
      </c>
      <c r="AB106" s="1">
        <v>1508</v>
      </c>
      <c r="AC106" t="s">
        <v>58</v>
      </c>
      <c r="AD106" t="s">
        <v>102</v>
      </c>
      <c r="AE106" s="2" t="s">
        <v>32</v>
      </c>
      <c r="AF106">
        <v>105</v>
      </c>
      <c r="AI106" s="2" t="s">
        <v>27</v>
      </c>
      <c r="AJ106" s="2">
        <v>319</v>
      </c>
      <c r="AK106" s="2">
        <v>1808</v>
      </c>
      <c r="AL106" t="s">
        <v>58</v>
      </c>
      <c r="AM106" t="s">
        <v>102</v>
      </c>
      <c r="AN106" s="2" t="s">
        <v>32</v>
      </c>
      <c r="AO106">
        <v>105</v>
      </c>
      <c r="AR106" s="2" t="s">
        <v>27</v>
      </c>
      <c r="AS106" s="2">
        <v>320</v>
      </c>
      <c r="AT106" s="2">
        <v>1610</v>
      </c>
      <c r="AU106" t="s">
        <v>58</v>
      </c>
      <c r="AV106" t="s">
        <v>102</v>
      </c>
      <c r="AW106" s="2" t="s">
        <v>63</v>
      </c>
      <c r="AX106">
        <v>151</v>
      </c>
    </row>
    <row r="107" spans="1:50" x14ac:dyDescent="0.25">
      <c r="A107" s="2" t="s">
        <v>27</v>
      </c>
      <c r="B107" s="2">
        <v>319</v>
      </c>
      <c r="C107" s="2">
        <v>1808</v>
      </c>
      <c r="D107" t="s">
        <v>58</v>
      </c>
      <c r="E107" t="s">
        <v>102</v>
      </c>
      <c r="Z107" s="2" t="s">
        <v>27</v>
      </c>
      <c r="AA107" s="2">
        <v>319</v>
      </c>
      <c r="AB107" s="2">
        <v>1808</v>
      </c>
      <c r="AC107" t="s">
        <v>58</v>
      </c>
      <c r="AD107" t="s">
        <v>102</v>
      </c>
      <c r="AE107" s="2" t="s">
        <v>32</v>
      </c>
      <c r="AF107">
        <v>105</v>
      </c>
      <c r="AI107" s="3" t="s">
        <v>28</v>
      </c>
      <c r="AJ107" s="3">
        <v>651</v>
      </c>
      <c r="AK107" s="3">
        <v>1067</v>
      </c>
      <c r="AL107" t="s">
        <v>58</v>
      </c>
      <c r="AM107" t="s">
        <v>102</v>
      </c>
      <c r="AN107" s="2" t="s">
        <v>32</v>
      </c>
      <c r="AO107">
        <v>105</v>
      </c>
      <c r="AR107" s="3" t="s">
        <v>28</v>
      </c>
      <c r="AS107" s="3">
        <v>811</v>
      </c>
      <c r="AT107" s="3">
        <v>1256</v>
      </c>
      <c r="AU107" t="s">
        <v>58</v>
      </c>
      <c r="AV107" t="s">
        <v>102</v>
      </c>
      <c r="AW107" s="2" t="s">
        <v>63</v>
      </c>
      <c r="AX107">
        <v>151</v>
      </c>
    </row>
    <row r="108" spans="1:50" x14ac:dyDescent="0.25">
      <c r="A108" s="3" t="s">
        <v>28</v>
      </c>
      <c r="B108" s="3">
        <v>651</v>
      </c>
      <c r="C108" s="3">
        <v>1067</v>
      </c>
      <c r="D108" t="s">
        <v>58</v>
      </c>
      <c r="E108" t="s">
        <v>102</v>
      </c>
      <c r="Z108" s="3" t="s">
        <v>28</v>
      </c>
      <c r="AA108" s="3">
        <v>651</v>
      </c>
      <c r="AB108" s="3">
        <v>1067</v>
      </c>
      <c r="AC108" t="s">
        <v>58</v>
      </c>
      <c r="AD108" t="s">
        <v>102</v>
      </c>
      <c r="AE108" s="2" t="s">
        <v>32</v>
      </c>
      <c r="AF108">
        <v>105</v>
      </c>
      <c r="AI108" s="2" t="s">
        <v>25</v>
      </c>
      <c r="AJ108" s="2">
        <v>355</v>
      </c>
      <c r="AK108" s="2">
        <v>2435</v>
      </c>
      <c r="AL108" t="s">
        <v>58</v>
      </c>
      <c r="AM108" t="s">
        <v>103</v>
      </c>
      <c r="AN108" s="2" t="s">
        <v>32</v>
      </c>
      <c r="AO108">
        <v>135</v>
      </c>
      <c r="AR108" s="2" t="s">
        <v>25</v>
      </c>
      <c r="AS108" s="2">
        <v>355</v>
      </c>
      <c r="AT108" s="2">
        <v>2508</v>
      </c>
      <c r="AU108" t="s">
        <v>58</v>
      </c>
      <c r="AV108" t="s">
        <v>103</v>
      </c>
      <c r="AW108" s="2" t="s">
        <v>63</v>
      </c>
      <c r="AX108">
        <v>160</v>
      </c>
    </row>
    <row r="109" spans="1:50" x14ac:dyDescent="0.25">
      <c r="A109" s="2" t="s">
        <v>25</v>
      </c>
      <c r="B109" s="2">
        <v>355</v>
      </c>
      <c r="C109" s="2">
        <v>2435</v>
      </c>
      <c r="D109" t="s">
        <v>58</v>
      </c>
      <c r="E109" t="s">
        <v>103</v>
      </c>
      <c r="Z109" s="2" t="s">
        <v>25</v>
      </c>
      <c r="AA109" s="2">
        <v>355</v>
      </c>
      <c r="AB109" s="2">
        <v>2435</v>
      </c>
      <c r="AC109" t="s">
        <v>58</v>
      </c>
      <c r="AD109" t="s">
        <v>103</v>
      </c>
      <c r="AE109" s="2" t="s">
        <v>32</v>
      </c>
      <c r="AF109">
        <v>135</v>
      </c>
      <c r="AG109">
        <v>236644.5</v>
      </c>
      <c r="AI109" s="1" t="s">
        <v>26</v>
      </c>
      <c r="AJ109" s="1">
        <v>690</v>
      </c>
      <c r="AK109" s="1">
        <v>1583</v>
      </c>
      <c r="AL109" t="s">
        <v>58</v>
      </c>
      <c r="AM109" t="s">
        <v>103</v>
      </c>
      <c r="AN109" s="2" t="s">
        <v>32</v>
      </c>
      <c r="AO109">
        <v>135</v>
      </c>
      <c r="AR109" s="1" t="s">
        <v>26</v>
      </c>
      <c r="AS109" s="1">
        <v>838</v>
      </c>
      <c r="AT109" s="1">
        <v>1646</v>
      </c>
      <c r="AU109" t="s">
        <v>58</v>
      </c>
      <c r="AV109" t="s">
        <v>103</v>
      </c>
      <c r="AW109" s="2" t="s">
        <v>63</v>
      </c>
      <c r="AX109">
        <v>160</v>
      </c>
    </row>
    <row r="110" spans="1:50" x14ac:dyDescent="0.25">
      <c r="A110" s="1" t="s">
        <v>26</v>
      </c>
      <c r="B110" s="1">
        <v>690</v>
      </c>
      <c r="C110" s="1">
        <v>1583</v>
      </c>
      <c r="D110" t="s">
        <v>58</v>
      </c>
      <c r="E110" t="s">
        <v>103</v>
      </c>
      <c r="Z110" s="1" t="s">
        <v>26</v>
      </c>
      <c r="AA110" s="1">
        <v>690</v>
      </c>
      <c r="AB110" s="1">
        <v>1583</v>
      </c>
      <c r="AC110" t="s">
        <v>58</v>
      </c>
      <c r="AD110" t="s">
        <v>103</v>
      </c>
      <c r="AE110" s="2" t="s">
        <v>32</v>
      </c>
      <c r="AF110">
        <v>135</v>
      </c>
      <c r="AI110" s="2" t="s">
        <v>27</v>
      </c>
      <c r="AJ110" s="2">
        <v>303</v>
      </c>
      <c r="AK110" s="2">
        <v>1528</v>
      </c>
      <c r="AL110" t="s">
        <v>58</v>
      </c>
      <c r="AM110" t="s">
        <v>103</v>
      </c>
      <c r="AN110" s="2" t="s">
        <v>32</v>
      </c>
      <c r="AO110">
        <v>135</v>
      </c>
      <c r="AR110" s="2" t="s">
        <v>27</v>
      </c>
      <c r="AS110" s="2">
        <v>306</v>
      </c>
      <c r="AT110" s="2">
        <v>1693</v>
      </c>
      <c r="AU110" t="s">
        <v>58</v>
      </c>
      <c r="AV110" t="s">
        <v>103</v>
      </c>
      <c r="AW110" s="2" t="s">
        <v>63</v>
      </c>
      <c r="AX110">
        <v>160</v>
      </c>
    </row>
    <row r="111" spans="1:50" x14ac:dyDescent="0.25">
      <c r="A111" s="2" t="s">
        <v>27</v>
      </c>
      <c r="B111" s="2">
        <v>303</v>
      </c>
      <c r="C111" s="2">
        <v>1528</v>
      </c>
      <c r="D111" t="s">
        <v>58</v>
      </c>
      <c r="E111" t="s">
        <v>103</v>
      </c>
      <c r="Z111" s="2" t="s">
        <v>27</v>
      </c>
      <c r="AA111" s="2">
        <v>303</v>
      </c>
      <c r="AB111" s="2">
        <v>1528</v>
      </c>
      <c r="AC111" t="s">
        <v>58</v>
      </c>
      <c r="AD111" t="s">
        <v>103</v>
      </c>
      <c r="AE111" s="2" t="s">
        <v>32</v>
      </c>
      <c r="AF111">
        <v>135</v>
      </c>
      <c r="AI111" s="3" t="s">
        <v>28</v>
      </c>
      <c r="AJ111" s="3">
        <v>784</v>
      </c>
      <c r="AK111" s="3">
        <v>1273</v>
      </c>
      <c r="AL111" t="s">
        <v>58</v>
      </c>
      <c r="AM111" t="s">
        <v>103</v>
      </c>
      <c r="AN111" s="2" t="s">
        <v>32</v>
      </c>
      <c r="AO111">
        <v>135</v>
      </c>
      <c r="AR111" s="3" t="s">
        <v>28</v>
      </c>
      <c r="AS111" s="3">
        <v>835</v>
      </c>
      <c r="AT111" s="3">
        <v>1243</v>
      </c>
      <c r="AU111" t="s">
        <v>58</v>
      </c>
      <c r="AV111" t="s">
        <v>103</v>
      </c>
      <c r="AW111" s="2" t="s">
        <v>63</v>
      </c>
      <c r="AX111">
        <v>160</v>
      </c>
    </row>
    <row r="112" spans="1:50" x14ac:dyDescent="0.25">
      <c r="A112" s="3" t="s">
        <v>28</v>
      </c>
      <c r="B112" s="3">
        <v>784</v>
      </c>
      <c r="C112" s="3">
        <v>1273</v>
      </c>
      <c r="D112" t="s">
        <v>58</v>
      </c>
      <c r="E112" t="s">
        <v>103</v>
      </c>
      <c r="Z112" s="3" t="s">
        <v>28</v>
      </c>
      <c r="AA112" s="3">
        <v>784</v>
      </c>
      <c r="AB112" s="3">
        <v>1273</v>
      </c>
      <c r="AC112" t="s">
        <v>58</v>
      </c>
      <c r="AD112" t="s">
        <v>103</v>
      </c>
      <c r="AE112" s="2" t="s">
        <v>32</v>
      </c>
      <c r="AF112">
        <v>135</v>
      </c>
    </row>
    <row r="113" spans="1:33" x14ac:dyDescent="0.25">
      <c r="Z113" s="25" t="s">
        <v>25</v>
      </c>
      <c r="AA113" s="25">
        <v>368</v>
      </c>
      <c r="AB113" s="25">
        <v>2338</v>
      </c>
      <c r="AC113" s="26" t="s">
        <v>57</v>
      </c>
      <c r="AD113" s="26" t="s">
        <v>98</v>
      </c>
      <c r="AE113" s="25" t="s">
        <v>63</v>
      </c>
      <c r="AF113" s="26">
        <v>191</v>
      </c>
      <c r="AG113" s="26">
        <v>336963</v>
      </c>
    </row>
    <row r="114" spans="1:33" x14ac:dyDescent="0.25">
      <c r="A114" t="s">
        <v>35</v>
      </c>
      <c r="B114" t="s">
        <v>98</v>
      </c>
      <c r="C114" t="s">
        <v>99</v>
      </c>
      <c r="D114" t="s">
        <v>103</v>
      </c>
      <c r="E114" t="s">
        <v>100</v>
      </c>
      <c r="F114" t="s">
        <v>101</v>
      </c>
      <c r="G114" t="s">
        <v>102</v>
      </c>
      <c r="H114" t="s">
        <v>86</v>
      </c>
      <c r="Z114" s="1" t="s">
        <v>26</v>
      </c>
      <c r="AA114" s="1">
        <v>942</v>
      </c>
      <c r="AB114" s="1">
        <v>1644</v>
      </c>
      <c r="AC114" t="s">
        <v>57</v>
      </c>
      <c r="AD114" t="s">
        <v>98</v>
      </c>
      <c r="AE114" s="2" t="s">
        <v>63</v>
      </c>
      <c r="AF114">
        <v>191</v>
      </c>
    </row>
    <row r="115" spans="1:33" x14ac:dyDescent="0.25">
      <c r="A115" t="s">
        <v>76</v>
      </c>
      <c r="B115">
        <v>312767</v>
      </c>
      <c r="C115">
        <v>586155</v>
      </c>
      <c r="D115">
        <v>317849.5</v>
      </c>
      <c r="E115">
        <v>421863</v>
      </c>
      <c r="F115">
        <v>308608.09999999998</v>
      </c>
      <c r="G115">
        <v>225859</v>
      </c>
      <c r="Z115" s="2" t="s">
        <v>27</v>
      </c>
      <c r="AA115" s="2">
        <v>385</v>
      </c>
      <c r="AB115" s="2">
        <v>1547</v>
      </c>
      <c r="AC115" t="s">
        <v>57</v>
      </c>
      <c r="AD115" t="s">
        <v>98</v>
      </c>
      <c r="AE115" s="2" t="s">
        <v>63</v>
      </c>
      <c r="AF115">
        <v>191</v>
      </c>
    </row>
    <row r="116" spans="1:33" x14ac:dyDescent="0.25">
      <c r="A116" t="s">
        <v>77</v>
      </c>
      <c r="B116">
        <v>380975.5</v>
      </c>
      <c r="C116">
        <v>730055.5</v>
      </c>
      <c r="D116">
        <v>425526</v>
      </c>
      <c r="E116">
        <v>536134.5</v>
      </c>
      <c r="F116">
        <v>390397.5</v>
      </c>
      <c r="G116">
        <v>338221</v>
      </c>
      <c r="Z116" s="3" t="s">
        <v>28</v>
      </c>
      <c r="AA116" s="3">
        <v>959</v>
      </c>
      <c r="AB116" s="3">
        <v>1231</v>
      </c>
      <c r="AC116" t="s">
        <v>57</v>
      </c>
      <c r="AD116" t="s">
        <v>98</v>
      </c>
      <c r="AE116" s="2" t="s">
        <v>63</v>
      </c>
      <c r="AF116">
        <v>191</v>
      </c>
    </row>
    <row r="117" spans="1:33" x14ac:dyDescent="0.25">
      <c r="A117" t="s">
        <v>78</v>
      </c>
      <c r="B117">
        <f t="shared" ref="B117:G117" si="0">AVERAGE(B115,B116)</f>
        <v>346871.25</v>
      </c>
      <c r="C117">
        <f t="shared" si="0"/>
        <v>658105.25</v>
      </c>
      <c r="D117">
        <f t="shared" si="0"/>
        <v>371687.75</v>
      </c>
      <c r="E117">
        <f t="shared" si="0"/>
        <v>478998.75</v>
      </c>
      <c r="F117">
        <f t="shared" si="0"/>
        <v>349502.8</v>
      </c>
      <c r="G117">
        <f t="shared" si="0"/>
        <v>282040</v>
      </c>
      <c r="Z117" s="2" t="s">
        <v>25</v>
      </c>
      <c r="AA117" s="2">
        <v>254</v>
      </c>
      <c r="AB117" s="2">
        <v>2042</v>
      </c>
      <c r="AC117" t="s">
        <v>57</v>
      </c>
      <c r="AD117" t="s">
        <v>99</v>
      </c>
      <c r="AE117" s="2" t="s">
        <v>63</v>
      </c>
      <c r="AF117">
        <v>197</v>
      </c>
      <c r="AG117">
        <v>155622</v>
      </c>
    </row>
    <row r="118" spans="1:33" x14ac:dyDescent="0.25">
      <c r="Z118" s="1" t="s">
        <v>26</v>
      </c>
      <c r="AA118" s="1">
        <v>852</v>
      </c>
      <c r="AB118" s="1">
        <v>1674</v>
      </c>
      <c r="AC118" t="s">
        <v>57</v>
      </c>
      <c r="AD118" t="s">
        <v>99</v>
      </c>
      <c r="AE118" s="2" t="s">
        <v>63</v>
      </c>
      <c r="AF118">
        <v>197</v>
      </c>
    </row>
    <row r="119" spans="1:33" x14ac:dyDescent="0.25">
      <c r="Z119" s="2" t="s">
        <v>27</v>
      </c>
      <c r="AA119" s="2">
        <v>434</v>
      </c>
      <c r="AB119" s="2">
        <v>1772</v>
      </c>
      <c r="AC119" t="s">
        <v>57</v>
      </c>
      <c r="AD119" t="s">
        <v>99</v>
      </c>
      <c r="AE119" s="2" t="s">
        <v>63</v>
      </c>
      <c r="AF119">
        <v>197</v>
      </c>
    </row>
    <row r="120" spans="1:33" x14ac:dyDescent="0.25">
      <c r="Z120" s="3" t="s">
        <v>28</v>
      </c>
      <c r="AA120" s="3">
        <v>759</v>
      </c>
      <c r="AB120" s="3">
        <v>1179</v>
      </c>
      <c r="AC120" t="s">
        <v>57</v>
      </c>
      <c r="AD120" t="s">
        <v>99</v>
      </c>
      <c r="AE120" s="2" t="s">
        <v>63</v>
      </c>
      <c r="AF120">
        <v>197</v>
      </c>
    </row>
    <row r="121" spans="1:33" x14ac:dyDescent="0.25">
      <c r="Z121" s="2" t="s">
        <v>25</v>
      </c>
      <c r="AA121" s="2">
        <v>316</v>
      </c>
      <c r="AB121" s="2">
        <v>2105</v>
      </c>
      <c r="AC121" t="s">
        <v>57</v>
      </c>
      <c r="AD121" t="s">
        <v>100</v>
      </c>
      <c r="AE121" s="2" t="s">
        <v>63</v>
      </c>
      <c r="AF121">
        <v>190</v>
      </c>
      <c r="AG121">
        <v>216831</v>
      </c>
    </row>
    <row r="122" spans="1:33" x14ac:dyDescent="0.25">
      <c r="Z122" s="1" t="s">
        <v>26</v>
      </c>
      <c r="AA122" s="1">
        <v>690</v>
      </c>
      <c r="AB122" s="1">
        <v>1508</v>
      </c>
      <c r="AC122" t="s">
        <v>57</v>
      </c>
      <c r="AD122" t="s">
        <v>100</v>
      </c>
      <c r="AE122" s="2" t="s">
        <v>63</v>
      </c>
      <c r="AF122">
        <v>190</v>
      </c>
    </row>
    <row r="123" spans="1:33" x14ac:dyDescent="0.25">
      <c r="A123" t="s">
        <v>64</v>
      </c>
      <c r="F123" t="s">
        <v>67</v>
      </c>
      <c r="Z123" s="2" t="s">
        <v>27</v>
      </c>
      <c r="AA123" s="2">
        <v>326</v>
      </c>
      <c r="AB123" s="2">
        <v>1297</v>
      </c>
      <c r="AC123" t="s">
        <v>57</v>
      </c>
      <c r="AD123" t="s">
        <v>100</v>
      </c>
      <c r="AE123" s="2" t="s">
        <v>63</v>
      </c>
      <c r="AF123">
        <v>190</v>
      </c>
    </row>
    <row r="124" spans="1:33" x14ac:dyDescent="0.25">
      <c r="A124" t="s">
        <v>41</v>
      </c>
      <c r="B124" t="s">
        <v>29</v>
      </c>
      <c r="C124" t="s">
        <v>30</v>
      </c>
      <c r="F124" t="s">
        <v>41</v>
      </c>
      <c r="G124" t="s">
        <v>29</v>
      </c>
      <c r="H124" t="s">
        <v>30</v>
      </c>
      <c r="Z124" s="3" t="s">
        <v>28</v>
      </c>
      <c r="AA124" s="3">
        <v>622</v>
      </c>
      <c r="AB124" s="3">
        <v>1091</v>
      </c>
      <c r="AC124" t="s">
        <v>57</v>
      </c>
      <c r="AD124" t="s">
        <v>100</v>
      </c>
      <c r="AE124" s="2" t="s">
        <v>63</v>
      </c>
      <c r="AF124">
        <v>190</v>
      </c>
    </row>
    <row r="125" spans="1:33" x14ac:dyDescent="0.25">
      <c r="A125" t="s">
        <v>25</v>
      </c>
      <c r="B125">
        <v>358.33333333333331</v>
      </c>
      <c r="C125">
        <v>2633</v>
      </c>
      <c r="F125" t="s">
        <v>25</v>
      </c>
      <c r="G125">
        <v>316.66666666666669</v>
      </c>
      <c r="H125">
        <v>2326.6666666666665</v>
      </c>
      <c r="Z125" s="2" t="s">
        <v>25</v>
      </c>
      <c r="AA125" s="2">
        <v>289</v>
      </c>
      <c r="AB125" s="2">
        <v>2401</v>
      </c>
      <c r="AC125" t="s">
        <v>58</v>
      </c>
      <c r="AD125" t="s">
        <v>101</v>
      </c>
      <c r="AE125" s="2" t="s">
        <v>63</v>
      </c>
      <c r="AF125">
        <v>210</v>
      </c>
      <c r="AG125">
        <v>493072</v>
      </c>
    </row>
    <row r="126" spans="1:33" x14ac:dyDescent="0.25">
      <c r="A126" t="s">
        <v>26</v>
      </c>
      <c r="B126">
        <v>976</v>
      </c>
      <c r="C126">
        <v>1819.6666666666667</v>
      </c>
      <c r="F126" t="s">
        <v>26</v>
      </c>
      <c r="G126">
        <v>741.33333333333337</v>
      </c>
      <c r="H126">
        <v>1639.6666666666667</v>
      </c>
      <c r="Z126" s="1" t="s">
        <v>26</v>
      </c>
      <c r="AA126" s="1">
        <v>862</v>
      </c>
      <c r="AB126" s="1">
        <v>1779</v>
      </c>
      <c r="AC126" t="s">
        <v>58</v>
      </c>
      <c r="AD126" t="s">
        <v>101</v>
      </c>
      <c r="AE126" s="2" t="s">
        <v>63</v>
      </c>
      <c r="AF126">
        <v>210</v>
      </c>
    </row>
    <row r="127" spans="1:33" x14ac:dyDescent="0.25">
      <c r="A127" t="s">
        <v>27</v>
      </c>
      <c r="B127">
        <v>424.33333333333331</v>
      </c>
      <c r="C127">
        <v>1657.3333333333333</v>
      </c>
      <c r="F127" t="s">
        <v>27</v>
      </c>
      <c r="G127">
        <v>319</v>
      </c>
      <c r="H127">
        <v>1352</v>
      </c>
      <c r="Z127" s="2" t="s">
        <v>27</v>
      </c>
      <c r="AA127" s="2">
        <v>326</v>
      </c>
      <c r="AB127" s="2">
        <v>1179</v>
      </c>
      <c r="AC127" t="s">
        <v>58</v>
      </c>
      <c r="AD127" t="s">
        <v>101</v>
      </c>
      <c r="AE127" s="2" t="s">
        <v>63</v>
      </c>
      <c r="AF127">
        <v>210</v>
      </c>
    </row>
    <row r="128" spans="1:33" x14ac:dyDescent="0.25">
      <c r="A128" t="s">
        <v>28</v>
      </c>
      <c r="B128">
        <v>884</v>
      </c>
      <c r="C128">
        <v>1325</v>
      </c>
      <c r="F128" t="s">
        <v>28</v>
      </c>
      <c r="G128">
        <v>627.33333333333337</v>
      </c>
      <c r="H128">
        <v>1117.3333333333333</v>
      </c>
      <c r="Z128" s="3" t="s">
        <v>28</v>
      </c>
      <c r="AA128" s="3">
        <v>656</v>
      </c>
      <c r="AB128" s="3">
        <v>972</v>
      </c>
      <c r="AC128" t="s">
        <v>58</v>
      </c>
      <c r="AD128" t="s">
        <v>101</v>
      </c>
      <c r="AE128" s="2" t="s">
        <v>63</v>
      </c>
      <c r="AF128">
        <v>210</v>
      </c>
    </row>
    <row r="129" spans="1:33" x14ac:dyDescent="0.25">
      <c r="A129" t="s">
        <v>65</v>
      </c>
      <c r="F129" t="s">
        <v>68</v>
      </c>
      <c r="Z129" s="2" t="s">
        <v>25</v>
      </c>
      <c r="AA129" s="2">
        <v>283</v>
      </c>
      <c r="AB129" s="2">
        <v>2495</v>
      </c>
      <c r="AC129" t="s">
        <v>58</v>
      </c>
      <c r="AD129" t="s">
        <v>102</v>
      </c>
      <c r="AE129" s="2" t="s">
        <v>63</v>
      </c>
      <c r="AF129">
        <v>151</v>
      </c>
      <c r="AG129">
        <v>287409</v>
      </c>
    </row>
    <row r="130" spans="1:33" x14ac:dyDescent="0.25">
      <c r="A130" t="s">
        <v>41</v>
      </c>
      <c r="B130" t="s">
        <v>29</v>
      </c>
      <c r="C130" t="s">
        <v>30</v>
      </c>
      <c r="D130" t="s">
        <v>42</v>
      </c>
      <c r="F130" t="s">
        <v>41</v>
      </c>
      <c r="G130" t="s">
        <v>29</v>
      </c>
      <c r="H130" t="s">
        <v>30</v>
      </c>
      <c r="I130" t="s">
        <v>42</v>
      </c>
      <c r="Z130" s="1" t="s">
        <v>26</v>
      </c>
      <c r="AA130" s="1">
        <v>798</v>
      </c>
      <c r="AB130" s="1">
        <v>1577</v>
      </c>
      <c r="AC130" t="s">
        <v>58</v>
      </c>
      <c r="AD130" t="s">
        <v>102</v>
      </c>
      <c r="AE130" s="2" t="s">
        <v>63</v>
      </c>
      <c r="AF130">
        <v>151</v>
      </c>
    </row>
    <row r="131" spans="1:33" x14ac:dyDescent="0.25">
      <c r="A131" t="s">
        <v>25</v>
      </c>
      <c r="B131">
        <v>381.33333333333331</v>
      </c>
      <c r="C131">
        <v>2807</v>
      </c>
      <c r="D131">
        <v>205</v>
      </c>
      <c r="F131" t="s">
        <v>25</v>
      </c>
      <c r="G131">
        <v>303.33333333333331</v>
      </c>
      <c r="H131">
        <v>2404.3333333333335</v>
      </c>
      <c r="I131">
        <v>115.33333333333333</v>
      </c>
      <c r="Z131" s="2" t="s">
        <v>27</v>
      </c>
      <c r="AA131" s="2">
        <v>320</v>
      </c>
      <c r="AB131" s="2">
        <v>1610</v>
      </c>
      <c r="AC131" t="s">
        <v>58</v>
      </c>
      <c r="AD131" t="s">
        <v>102</v>
      </c>
      <c r="AE131" s="2" t="s">
        <v>63</v>
      </c>
      <c r="AF131">
        <v>151</v>
      </c>
    </row>
    <row r="132" spans="1:33" x14ac:dyDescent="0.25">
      <c r="A132" t="s">
        <v>26</v>
      </c>
      <c r="B132">
        <v>953.33333333333337</v>
      </c>
      <c r="C132">
        <v>1748.3333333333333</v>
      </c>
      <c r="F132" t="s">
        <v>26</v>
      </c>
      <c r="G132">
        <v>712.66666666666663</v>
      </c>
      <c r="H132">
        <v>1554.6666666666667</v>
      </c>
      <c r="Z132" s="3" t="s">
        <v>28</v>
      </c>
      <c r="AA132" s="3">
        <v>811</v>
      </c>
      <c r="AB132" s="3">
        <v>1256</v>
      </c>
      <c r="AC132" t="s">
        <v>58</v>
      </c>
      <c r="AD132" t="s">
        <v>102</v>
      </c>
      <c r="AE132" s="2" t="s">
        <v>63</v>
      </c>
      <c r="AF132">
        <v>151</v>
      </c>
    </row>
    <row r="133" spans="1:33" x14ac:dyDescent="0.25">
      <c r="A133" t="s">
        <v>27</v>
      </c>
      <c r="B133">
        <v>371.66666666666669</v>
      </c>
      <c r="C133">
        <v>1549.3333333333333</v>
      </c>
      <c r="F133" t="s">
        <v>27</v>
      </c>
      <c r="G133">
        <v>309</v>
      </c>
      <c r="H133">
        <v>1529</v>
      </c>
      <c r="Z133" s="2" t="s">
        <v>25</v>
      </c>
      <c r="AA133" s="2">
        <v>355</v>
      </c>
      <c r="AB133" s="2">
        <v>2508</v>
      </c>
      <c r="AC133" t="s">
        <v>58</v>
      </c>
      <c r="AD133" t="s">
        <v>103</v>
      </c>
      <c r="AE133" s="2" t="s">
        <v>63</v>
      </c>
      <c r="AF133">
        <v>160</v>
      </c>
      <c r="AG133">
        <v>325210</v>
      </c>
    </row>
    <row r="134" spans="1:33" x14ac:dyDescent="0.25">
      <c r="A134" t="s">
        <v>28</v>
      </c>
      <c r="B134">
        <v>854.33333333333337</v>
      </c>
      <c r="C134">
        <v>1313</v>
      </c>
      <c r="F134" t="s">
        <v>28</v>
      </c>
      <c r="G134">
        <v>698.66666666666663</v>
      </c>
      <c r="H134">
        <v>1147</v>
      </c>
      <c r="Z134" s="1" t="s">
        <v>26</v>
      </c>
      <c r="AA134" s="1">
        <v>838</v>
      </c>
      <c r="AB134" s="1">
        <v>1646</v>
      </c>
      <c r="AC134" t="s">
        <v>58</v>
      </c>
      <c r="AD134" t="s">
        <v>103</v>
      </c>
      <c r="AE134" s="2" t="s">
        <v>63</v>
      </c>
      <c r="AF134">
        <v>160</v>
      </c>
    </row>
    <row r="135" spans="1:33" x14ac:dyDescent="0.25">
      <c r="A135" t="s">
        <v>66</v>
      </c>
      <c r="F135" t="s">
        <v>69</v>
      </c>
      <c r="Z135" s="2" t="s">
        <v>27</v>
      </c>
      <c r="AA135" s="2">
        <v>306</v>
      </c>
      <c r="AB135" s="2">
        <v>1693</v>
      </c>
      <c r="AC135" t="s">
        <v>58</v>
      </c>
      <c r="AD135" t="s">
        <v>103</v>
      </c>
      <c r="AE135" s="2" t="s">
        <v>63</v>
      </c>
      <c r="AF135">
        <v>160</v>
      </c>
    </row>
    <row r="136" spans="1:33" x14ac:dyDescent="0.25">
      <c r="A136" t="s">
        <v>41</v>
      </c>
      <c r="B136" t="s">
        <v>29</v>
      </c>
      <c r="C136" t="s">
        <v>30</v>
      </c>
      <c r="D136" t="s">
        <v>42</v>
      </c>
      <c r="F136" t="s">
        <v>41</v>
      </c>
      <c r="G136" t="s">
        <v>29</v>
      </c>
      <c r="H136" t="s">
        <v>30</v>
      </c>
      <c r="I136" t="s">
        <v>42</v>
      </c>
      <c r="Z136" s="3" t="s">
        <v>28</v>
      </c>
      <c r="AA136" s="3">
        <v>835</v>
      </c>
      <c r="AB136" s="3">
        <v>1243</v>
      </c>
      <c r="AC136" t="s">
        <v>58</v>
      </c>
      <c r="AD136" t="s">
        <v>103</v>
      </c>
      <c r="AE136" s="2" t="s">
        <v>63</v>
      </c>
      <c r="AF136">
        <v>160</v>
      </c>
    </row>
    <row r="137" spans="1:33" x14ac:dyDescent="0.25">
      <c r="A137" t="s">
        <v>25</v>
      </c>
      <c r="B137">
        <v>312.66666666666669</v>
      </c>
      <c r="C137">
        <v>2161.6666666666665</v>
      </c>
      <c r="D137">
        <v>192.66666666666666</v>
      </c>
      <c r="F137" t="s">
        <v>25</v>
      </c>
      <c r="G137">
        <v>309</v>
      </c>
      <c r="H137">
        <v>2468</v>
      </c>
      <c r="I137">
        <v>173.66666666666666</v>
      </c>
    </row>
    <row r="138" spans="1:33" x14ac:dyDescent="0.25">
      <c r="A138" t="s">
        <v>26</v>
      </c>
      <c r="B138">
        <v>828</v>
      </c>
      <c r="C138">
        <v>1608.6666666666667</v>
      </c>
      <c r="F138" t="s">
        <v>26</v>
      </c>
      <c r="G138">
        <v>832.66666666666663</v>
      </c>
      <c r="H138">
        <v>1667.3333333333333</v>
      </c>
    </row>
    <row r="139" spans="1:33" x14ac:dyDescent="0.25">
      <c r="A139" t="s">
        <v>27</v>
      </c>
      <c r="B139">
        <v>381.66666666666669</v>
      </c>
      <c r="C139">
        <v>1538.6666666666667</v>
      </c>
      <c r="F139" t="s">
        <v>27</v>
      </c>
      <c r="G139">
        <v>317.33333333333331</v>
      </c>
      <c r="H139">
        <v>1494</v>
      </c>
    </row>
    <row r="140" spans="1:33" x14ac:dyDescent="0.25">
      <c r="A140" t="s">
        <v>28</v>
      </c>
      <c r="B140">
        <v>780</v>
      </c>
      <c r="C140">
        <v>1167</v>
      </c>
      <c r="F140" t="s">
        <v>28</v>
      </c>
      <c r="G140">
        <v>767.33333333333337</v>
      </c>
      <c r="H140">
        <v>1157</v>
      </c>
    </row>
    <row r="142" spans="1:33" x14ac:dyDescent="0.25">
      <c r="A142" t="s">
        <v>31</v>
      </c>
      <c r="F142" t="s">
        <v>32</v>
      </c>
      <c r="K142" t="s">
        <v>63</v>
      </c>
    </row>
    <row r="143" spans="1:33" x14ac:dyDescent="0.25">
      <c r="A143" t="s">
        <v>59</v>
      </c>
      <c r="B143" t="s">
        <v>29</v>
      </c>
      <c r="C143" t="s">
        <v>30</v>
      </c>
      <c r="D143" t="s">
        <v>46</v>
      </c>
      <c r="F143" t="s">
        <v>59</v>
      </c>
      <c r="G143" t="s">
        <v>29</v>
      </c>
      <c r="H143" t="s">
        <v>30</v>
      </c>
      <c r="I143" t="s">
        <v>46</v>
      </c>
      <c r="K143" t="s">
        <v>59</v>
      </c>
      <c r="L143" t="s">
        <v>29</v>
      </c>
      <c r="M143" t="s">
        <v>30</v>
      </c>
      <c r="N143" t="s">
        <v>46</v>
      </c>
    </row>
    <row r="144" spans="1:33" x14ac:dyDescent="0.25">
      <c r="A144" t="s">
        <v>25</v>
      </c>
      <c r="B144">
        <v>358.33333333333331</v>
      </c>
      <c r="C144">
        <v>2633</v>
      </c>
      <c r="D144" t="s">
        <v>57</v>
      </c>
      <c r="F144" t="s">
        <v>25</v>
      </c>
      <c r="G144">
        <v>381.33333333333331</v>
      </c>
      <c r="H144">
        <v>2807</v>
      </c>
      <c r="I144" t="s">
        <v>57</v>
      </c>
      <c r="K144" t="s">
        <v>25</v>
      </c>
      <c r="L144">
        <v>312.66666666666669</v>
      </c>
      <c r="M144">
        <v>2161.6666666666665</v>
      </c>
      <c r="N144" t="s">
        <v>57</v>
      </c>
    </row>
    <row r="145" spans="1:14" x14ac:dyDescent="0.25">
      <c r="A145" t="s">
        <v>26</v>
      </c>
      <c r="B145">
        <v>976</v>
      </c>
      <c r="C145">
        <v>1819.6666666666667</v>
      </c>
      <c r="D145" t="s">
        <v>57</v>
      </c>
      <c r="F145" t="s">
        <v>26</v>
      </c>
      <c r="G145">
        <v>953.33333333333337</v>
      </c>
      <c r="H145">
        <v>1748.3333333333333</v>
      </c>
      <c r="I145" t="s">
        <v>57</v>
      </c>
      <c r="K145" t="s">
        <v>26</v>
      </c>
      <c r="L145">
        <v>828</v>
      </c>
      <c r="M145">
        <v>1608.6666666666667</v>
      </c>
      <c r="N145" t="s">
        <v>57</v>
      </c>
    </row>
    <row r="146" spans="1:14" x14ac:dyDescent="0.25">
      <c r="A146" t="s">
        <v>27</v>
      </c>
      <c r="B146">
        <v>424.33333333333331</v>
      </c>
      <c r="C146">
        <v>1657.3333333333333</v>
      </c>
      <c r="D146" t="s">
        <v>57</v>
      </c>
      <c r="F146" t="s">
        <v>27</v>
      </c>
      <c r="G146">
        <v>371.66666666666669</v>
      </c>
      <c r="H146">
        <v>1549.3333333333333</v>
      </c>
      <c r="I146" t="s">
        <v>57</v>
      </c>
      <c r="K146" t="s">
        <v>27</v>
      </c>
      <c r="L146">
        <v>381.66666666666669</v>
      </c>
      <c r="M146">
        <v>1538.6666666666667</v>
      </c>
      <c r="N146" t="s">
        <v>57</v>
      </c>
    </row>
    <row r="147" spans="1:14" x14ac:dyDescent="0.25">
      <c r="A147" t="s">
        <v>28</v>
      </c>
      <c r="B147">
        <v>884</v>
      </c>
      <c r="C147">
        <v>1325</v>
      </c>
      <c r="D147" t="s">
        <v>57</v>
      </c>
      <c r="F147" t="s">
        <v>28</v>
      </c>
      <c r="G147">
        <v>854.33333333333337</v>
      </c>
      <c r="H147">
        <v>1313</v>
      </c>
      <c r="I147" t="s">
        <v>57</v>
      </c>
      <c r="K147" t="s">
        <v>28</v>
      </c>
      <c r="L147">
        <v>780</v>
      </c>
      <c r="M147">
        <v>1167</v>
      </c>
      <c r="N147" t="s">
        <v>57</v>
      </c>
    </row>
    <row r="148" spans="1:14" x14ac:dyDescent="0.25">
      <c r="A148" t="s">
        <v>25</v>
      </c>
      <c r="B148">
        <v>316.66666666666669</v>
      </c>
      <c r="C148">
        <v>2326.6666666666665</v>
      </c>
      <c r="D148" t="s">
        <v>58</v>
      </c>
      <c r="F148" t="s">
        <v>25</v>
      </c>
      <c r="G148">
        <v>303.33333333333331</v>
      </c>
      <c r="H148">
        <v>2404.3333333333335</v>
      </c>
      <c r="I148" t="s">
        <v>58</v>
      </c>
      <c r="K148" t="s">
        <v>25</v>
      </c>
      <c r="L148">
        <v>309</v>
      </c>
      <c r="M148">
        <v>2468</v>
      </c>
      <c r="N148" t="s">
        <v>58</v>
      </c>
    </row>
    <row r="149" spans="1:14" x14ac:dyDescent="0.25">
      <c r="A149" t="s">
        <v>26</v>
      </c>
      <c r="B149">
        <v>741.33333333333337</v>
      </c>
      <c r="C149">
        <v>1639.6666666666667</v>
      </c>
      <c r="D149" t="s">
        <v>58</v>
      </c>
      <c r="F149" t="s">
        <v>26</v>
      </c>
      <c r="G149">
        <v>712.66666666666663</v>
      </c>
      <c r="H149">
        <v>1554.6666666666667</v>
      </c>
      <c r="I149" t="s">
        <v>58</v>
      </c>
      <c r="K149" t="s">
        <v>26</v>
      </c>
      <c r="L149">
        <v>832.66666666666663</v>
      </c>
      <c r="M149">
        <v>1667.3333333333333</v>
      </c>
      <c r="N149" t="s">
        <v>58</v>
      </c>
    </row>
    <row r="150" spans="1:14" x14ac:dyDescent="0.25">
      <c r="A150" t="s">
        <v>27</v>
      </c>
      <c r="B150">
        <v>319</v>
      </c>
      <c r="C150">
        <v>1352</v>
      </c>
      <c r="D150" t="s">
        <v>58</v>
      </c>
      <c r="F150" t="s">
        <v>27</v>
      </c>
      <c r="G150">
        <v>309</v>
      </c>
      <c r="H150">
        <v>1529</v>
      </c>
      <c r="I150" t="s">
        <v>58</v>
      </c>
      <c r="K150" t="s">
        <v>27</v>
      </c>
      <c r="L150">
        <v>317.33333333333331</v>
      </c>
      <c r="M150">
        <v>1494</v>
      </c>
      <c r="N150" t="s">
        <v>58</v>
      </c>
    </row>
    <row r="151" spans="1:14" x14ac:dyDescent="0.25">
      <c r="A151" t="s">
        <v>28</v>
      </c>
      <c r="B151">
        <v>627.33333333333337</v>
      </c>
      <c r="C151">
        <v>1117.3333333333333</v>
      </c>
      <c r="D151" t="s">
        <v>58</v>
      </c>
      <c r="F151" t="s">
        <v>28</v>
      </c>
      <c r="G151">
        <v>698.66666666666663</v>
      </c>
      <c r="H151">
        <v>1147</v>
      </c>
      <c r="I151" t="s">
        <v>58</v>
      </c>
      <c r="K151" t="s">
        <v>28</v>
      </c>
      <c r="L151">
        <v>767.33333333333337</v>
      </c>
      <c r="M151">
        <v>1157</v>
      </c>
      <c r="N151" t="s">
        <v>58</v>
      </c>
    </row>
    <row r="153" spans="1:14" x14ac:dyDescent="0.25">
      <c r="A153" s="7" t="s">
        <v>31</v>
      </c>
      <c r="B153" s="1" t="s">
        <v>57</v>
      </c>
      <c r="C153" s="1" t="s">
        <v>58</v>
      </c>
      <c r="D153" s="1"/>
      <c r="E153" s="1"/>
      <c r="F153" s="7" t="s">
        <v>32</v>
      </c>
      <c r="G153" s="1" t="s">
        <v>57</v>
      </c>
      <c r="H153" s="1" t="s">
        <v>58</v>
      </c>
      <c r="I153" s="1"/>
      <c r="J153" s="1"/>
      <c r="K153" s="1" t="s">
        <v>63</v>
      </c>
      <c r="L153" s="1" t="s">
        <v>57</v>
      </c>
      <c r="M153" s="1" t="s">
        <v>58</v>
      </c>
    </row>
    <row r="154" spans="1:14" x14ac:dyDescent="0.25">
      <c r="A154" s="7" t="s">
        <v>73</v>
      </c>
      <c r="B154" s="1">
        <v>403456.6</v>
      </c>
      <c r="C154" s="1">
        <v>300055.09999999998</v>
      </c>
      <c r="D154" s="1"/>
      <c r="E154" s="1"/>
      <c r="F154" s="7" t="s">
        <v>73</v>
      </c>
      <c r="G154" s="1">
        <v>481568.5</v>
      </c>
      <c r="H154" s="1">
        <v>258845.2</v>
      </c>
      <c r="I154" s="1"/>
      <c r="J154" s="1"/>
      <c r="K154" s="7" t="s">
        <v>73</v>
      </c>
      <c r="L154" s="1">
        <v>238333.1</v>
      </c>
      <c r="M154" s="1">
        <v>377523.20000000001</v>
      </c>
    </row>
    <row r="155" spans="1:14" x14ac:dyDescent="0.25">
      <c r="A155" s="8" t="s">
        <v>79</v>
      </c>
      <c r="B155" s="1">
        <v>233</v>
      </c>
      <c r="C155" s="1">
        <v>233</v>
      </c>
      <c r="D155" s="1"/>
      <c r="E155" s="1"/>
      <c r="F155" s="8" t="s">
        <v>79</v>
      </c>
      <c r="G155" s="1">
        <v>205</v>
      </c>
      <c r="H155" s="1">
        <v>115.33333333333333</v>
      </c>
      <c r="I155" s="1"/>
      <c r="J155" s="1"/>
      <c r="K155" s="8" t="s">
        <v>79</v>
      </c>
      <c r="L155" s="1">
        <v>192.66666666666666</v>
      </c>
      <c r="M155" s="1">
        <v>173.66666666666666</v>
      </c>
    </row>
    <row r="158" spans="1:14" x14ac:dyDescent="0.25">
      <c r="B158" t="s">
        <v>80</v>
      </c>
      <c r="C158" t="s">
        <v>81</v>
      </c>
      <c r="D158" t="s">
        <v>74</v>
      </c>
      <c r="E158" t="s">
        <v>82</v>
      </c>
      <c r="F158" t="s">
        <v>75</v>
      </c>
      <c r="G158" t="s">
        <v>83</v>
      </c>
    </row>
    <row r="159" spans="1:14" x14ac:dyDescent="0.25">
      <c r="A159" t="s">
        <v>57</v>
      </c>
      <c r="B159" s="1">
        <v>403456.6</v>
      </c>
      <c r="C159" s="1">
        <v>233</v>
      </c>
      <c r="D159" s="1">
        <v>481568.5</v>
      </c>
      <c r="E159" s="1">
        <v>205</v>
      </c>
      <c r="F159" s="1">
        <v>238333.1</v>
      </c>
      <c r="G159" s="1">
        <v>192.66666666666666</v>
      </c>
    </row>
    <row r="160" spans="1:14" x14ac:dyDescent="0.25">
      <c r="A160" t="s">
        <v>58</v>
      </c>
      <c r="B160" s="1">
        <v>300055.09999999998</v>
      </c>
      <c r="C160" s="1">
        <v>233</v>
      </c>
      <c r="D160" s="1">
        <v>258845.2</v>
      </c>
      <c r="E160" s="1">
        <v>115.33333333333333</v>
      </c>
      <c r="F160" s="1">
        <v>377523.20000000001</v>
      </c>
      <c r="G160" s="1">
        <v>173.66666666666666</v>
      </c>
    </row>
    <row r="163" spans="1:7" x14ac:dyDescent="0.25">
      <c r="B163" t="s">
        <v>110</v>
      </c>
      <c r="C163" t="s">
        <v>111</v>
      </c>
      <c r="D163" t="s">
        <v>112</v>
      </c>
      <c r="E163" t="s">
        <v>113</v>
      </c>
      <c r="F163" t="s">
        <v>114</v>
      </c>
      <c r="G163" t="s">
        <v>115</v>
      </c>
    </row>
    <row r="164" spans="1:7" x14ac:dyDescent="0.25">
      <c r="A164" t="s">
        <v>57</v>
      </c>
      <c r="B164">
        <f>(B159/1000)</f>
        <v>403.45659999999998</v>
      </c>
      <c r="C164" s="1">
        <v>233</v>
      </c>
      <c r="D164">
        <f>D159/1000</f>
        <v>481.56849999999997</v>
      </c>
      <c r="E164" s="1">
        <v>205</v>
      </c>
      <c r="F164">
        <f>F159/1000</f>
        <v>238.3331</v>
      </c>
      <c r="G164" s="1">
        <v>193</v>
      </c>
    </row>
    <row r="165" spans="1:7" x14ac:dyDescent="0.25">
      <c r="A165" t="s">
        <v>58</v>
      </c>
      <c r="B165">
        <f>B160/1000</f>
        <v>300.05509999999998</v>
      </c>
      <c r="C165" s="1">
        <v>233</v>
      </c>
      <c r="D165">
        <f>D160/1000</f>
        <v>258.84520000000003</v>
      </c>
      <c r="E165" s="1">
        <v>115</v>
      </c>
      <c r="F165">
        <f>F160/1000</f>
        <v>377.52320000000003</v>
      </c>
      <c r="G165" s="1">
        <v>174</v>
      </c>
    </row>
    <row r="168" spans="1:7" x14ac:dyDescent="0.25">
      <c r="A168" t="s">
        <v>46</v>
      </c>
      <c r="B168" t="s">
        <v>84</v>
      </c>
      <c r="C168" t="s">
        <v>85</v>
      </c>
      <c r="D168" t="s">
        <v>97</v>
      </c>
    </row>
    <row r="169" spans="1:7" x14ac:dyDescent="0.25">
      <c r="A169" t="s">
        <v>57</v>
      </c>
      <c r="B169" s="1" t="s">
        <v>105</v>
      </c>
      <c r="C169" s="1">
        <v>233</v>
      </c>
      <c r="D169" s="1" t="s">
        <v>31</v>
      </c>
      <c r="E169" s="1"/>
      <c r="F169" s="1"/>
      <c r="G169" s="1"/>
    </row>
    <row r="170" spans="1:7" x14ac:dyDescent="0.25">
      <c r="A170" t="s">
        <v>58</v>
      </c>
      <c r="B170" s="1">
        <v>300055.09999999998</v>
      </c>
      <c r="C170" s="1">
        <v>233</v>
      </c>
      <c r="D170" s="1" t="s">
        <v>31</v>
      </c>
      <c r="E170" s="1"/>
      <c r="F170" s="1"/>
      <c r="G170" s="1"/>
    </row>
    <row r="171" spans="1:7" x14ac:dyDescent="0.25">
      <c r="A171" t="s">
        <v>57</v>
      </c>
      <c r="B171" s="1">
        <v>481568.5</v>
      </c>
      <c r="C171" s="1">
        <v>205</v>
      </c>
      <c r="D171" s="1" t="s">
        <v>32</v>
      </c>
    </row>
    <row r="172" spans="1:7" x14ac:dyDescent="0.25">
      <c r="A172" t="s">
        <v>58</v>
      </c>
      <c r="B172" s="1">
        <v>258845.2</v>
      </c>
      <c r="C172" s="1">
        <v>115</v>
      </c>
      <c r="D172" s="1" t="s">
        <v>32</v>
      </c>
    </row>
    <row r="173" spans="1:7" x14ac:dyDescent="0.25">
      <c r="A173" t="s">
        <v>57</v>
      </c>
      <c r="B173" s="1">
        <v>238333.1</v>
      </c>
      <c r="C173" s="1">
        <v>193</v>
      </c>
      <c r="D173" s="1" t="s">
        <v>63</v>
      </c>
    </row>
    <row r="174" spans="1:7" x14ac:dyDescent="0.25">
      <c r="A174" t="s">
        <v>58</v>
      </c>
      <c r="B174" s="1">
        <v>377523.20000000001</v>
      </c>
      <c r="C174" s="1">
        <v>174</v>
      </c>
      <c r="D174" s="1" t="s">
        <v>63</v>
      </c>
    </row>
    <row r="177" spans="1:16" x14ac:dyDescent="0.25">
      <c r="A177" s="14" t="s">
        <v>35</v>
      </c>
      <c r="B177" s="14" t="s">
        <v>87</v>
      </c>
      <c r="C177" s="14" t="s">
        <v>88</v>
      </c>
      <c r="D177" s="14" t="s">
        <v>89</v>
      </c>
      <c r="I177" t="s">
        <v>35</v>
      </c>
      <c r="J177" t="s">
        <v>57</v>
      </c>
      <c r="K177" t="s">
        <v>58</v>
      </c>
    </row>
    <row r="178" spans="1:16" x14ac:dyDescent="0.25">
      <c r="A178" s="20" t="s">
        <v>46</v>
      </c>
      <c r="B178" s="20" t="s">
        <v>106</v>
      </c>
      <c r="C178" s="20" t="s">
        <v>107</v>
      </c>
      <c r="D178" s="20" t="s">
        <v>97</v>
      </c>
      <c r="G178" s="19"/>
      <c r="I178" t="s">
        <v>110</v>
      </c>
      <c r="J178">
        <v>403.45659999999998</v>
      </c>
      <c r="K178">
        <v>300.05509999999998</v>
      </c>
      <c r="M178" s="1"/>
      <c r="N178" s="37" t="s">
        <v>117</v>
      </c>
      <c r="O178" s="31" t="s">
        <v>57</v>
      </c>
      <c r="P178" s="32" t="s">
        <v>58</v>
      </c>
    </row>
    <row r="179" spans="1:16" x14ac:dyDescent="0.25">
      <c r="A179" s="23" t="s">
        <v>57</v>
      </c>
      <c r="B179" s="24">
        <v>403456.6</v>
      </c>
      <c r="C179" s="23">
        <v>233</v>
      </c>
      <c r="D179" s="23" t="s">
        <v>31</v>
      </c>
      <c r="I179" t="s">
        <v>111</v>
      </c>
      <c r="J179" s="1">
        <v>233</v>
      </c>
      <c r="K179" s="1">
        <v>233</v>
      </c>
      <c r="M179" s="1"/>
      <c r="N179" s="33" t="s">
        <v>40</v>
      </c>
      <c r="O179" s="12">
        <v>403.45659999999998</v>
      </c>
      <c r="P179" s="34">
        <v>300.05509999999998</v>
      </c>
    </row>
    <row r="180" spans="1:16" x14ac:dyDescent="0.25">
      <c r="A180" s="23" t="s">
        <v>58</v>
      </c>
      <c r="B180" s="23">
        <v>300055.09999999998</v>
      </c>
      <c r="C180" s="23">
        <v>233</v>
      </c>
      <c r="D180" s="23" t="s">
        <v>31</v>
      </c>
      <c r="I180" t="s">
        <v>112</v>
      </c>
      <c r="J180">
        <v>481.56849999999997</v>
      </c>
      <c r="K180">
        <v>258.84520000000003</v>
      </c>
      <c r="N180" s="33" t="s">
        <v>32</v>
      </c>
      <c r="O180" s="35">
        <v>481.56849999999997</v>
      </c>
      <c r="P180" s="34">
        <v>258.84520000000003</v>
      </c>
    </row>
    <row r="181" spans="1:16" x14ac:dyDescent="0.25">
      <c r="A181" s="22" t="s">
        <v>57</v>
      </c>
      <c r="B181" s="22">
        <v>481568.5</v>
      </c>
      <c r="C181" s="22">
        <v>205</v>
      </c>
      <c r="D181" s="22" t="s">
        <v>32</v>
      </c>
      <c r="I181" t="s">
        <v>113</v>
      </c>
      <c r="J181" s="1">
        <v>205</v>
      </c>
      <c r="K181" s="1">
        <v>115</v>
      </c>
      <c r="N181" s="33" t="s">
        <v>63</v>
      </c>
      <c r="O181" s="12">
        <v>238.3331</v>
      </c>
      <c r="P181" s="34">
        <v>377.52320000000003</v>
      </c>
    </row>
    <row r="182" spans="1:16" x14ac:dyDescent="0.25">
      <c r="A182" s="22" t="s">
        <v>58</v>
      </c>
      <c r="B182" s="22">
        <v>258845.2</v>
      </c>
      <c r="C182" s="22">
        <v>115</v>
      </c>
      <c r="D182" s="22" t="s">
        <v>32</v>
      </c>
      <c r="I182" t="s">
        <v>114</v>
      </c>
      <c r="J182">
        <v>238.3331</v>
      </c>
      <c r="K182">
        <v>377.52320000000003</v>
      </c>
      <c r="N182" s="14"/>
      <c r="O182" s="38"/>
      <c r="P182" s="38"/>
    </row>
    <row r="183" spans="1:16" x14ac:dyDescent="0.25">
      <c r="A183" s="21" t="s">
        <v>57</v>
      </c>
      <c r="B183" s="21">
        <v>238333.1</v>
      </c>
      <c r="C183" s="21">
        <v>193</v>
      </c>
      <c r="D183" s="21" t="s">
        <v>63</v>
      </c>
      <c r="I183" t="s">
        <v>115</v>
      </c>
      <c r="J183" s="1">
        <v>193</v>
      </c>
      <c r="K183" s="1">
        <v>174</v>
      </c>
      <c r="O183" s="38"/>
      <c r="P183" s="38"/>
    </row>
    <row r="184" spans="1:16" x14ac:dyDescent="0.25">
      <c r="A184" s="21" t="s">
        <v>58</v>
      </c>
      <c r="B184" s="21">
        <v>377523.20000000001</v>
      </c>
      <c r="C184" s="21">
        <v>174</v>
      </c>
      <c r="D184" s="21" t="s">
        <v>63</v>
      </c>
      <c r="N184" s="14"/>
      <c r="O184" s="38"/>
      <c r="P184" s="38"/>
    </row>
    <row r="186" spans="1:16" x14ac:dyDescent="0.25">
      <c r="I186" s="36" t="s">
        <v>116</v>
      </c>
      <c r="J186" s="31" t="s">
        <v>57</v>
      </c>
      <c r="K186" s="32" t="s">
        <v>58</v>
      </c>
    </row>
    <row r="187" spans="1:16" x14ac:dyDescent="0.25">
      <c r="I187" s="33" t="s">
        <v>110</v>
      </c>
      <c r="J187" s="12">
        <v>403.45659999999998</v>
      </c>
      <c r="K187" s="34">
        <v>300.05509999999998</v>
      </c>
    </row>
    <row r="188" spans="1:16" x14ac:dyDescent="0.25">
      <c r="I188" s="14" t="s">
        <v>111</v>
      </c>
      <c r="J188" s="16">
        <v>233</v>
      </c>
      <c r="K188" s="30">
        <v>233</v>
      </c>
    </row>
    <row r="189" spans="1:16" x14ac:dyDescent="0.25">
      <c r="A189" s="41" t="s">
        <v>46</v>
      </c>
      <c r="B189" s="41" t="s">
        <v>118</v>
      </c>
      <c r="C189" s="41" t="s">
        <v>97</v>
      </c>
      <c r="I189" s="33" t="s">
        <v>112</v>
      </c>
      <c r="J189" s="35">
        <v>481.56849999999997</v>
      </c>
      <c r="K189" s="34">
        <v>258.84520000000003</v>
      </c>
    </row>
    <row r="190" spans="1:16" x14ac:dyDescent="0.25">
      <c r="A190" s="40" t="s">
        <v>57</v>
      </c>
      <c r="B190" s="40">
        <v>403.45659999999998</v>
      </c>
      <c r="C190" s="40" t="s">
        <v>31</v>
      </c>
      <c r="I190" s="14" t="s">
        <v>113</v>
      </c>
      <c r="J190" s="16">
        <v>205</v>
      </c>
      <c r="K190" s="30">
        <v>115</v>
      </c>
    </row>
    <row r="191" spans="1:16" x14ac:dyDescent="0.25">
      <c r="A191" s="39" t="s">
        <v>58</v>
      </c>
      <c r="B191" s="39">
        <v>300.05509999999998</v>
      </c>
      <c r="C191" s="39" t="s">
        <v>31</v>
      </c>
      <c r="I191" s="33" t="s">
        <v>114</v>
      </c>
      <c r="J191" s="12">
        <v>238.3331</v>
      </c>
      <c r="K191" s="34">
        <v>377.52320000000003</v>
      </c>
    </row>
    <row r="192" spans="1:16" x14ac:dyDescent="0.25">
      <c r="A192" s="12" t="s">
        <v>57</v>
      </c>
      <c r="B192" s="12">
        <f>481568.5/1000</f>
        <v>481.56849999999997</v>
      </c>
      <c r="C192" s="12" t="s">
        <v>32</v>
      </c>
      <c r="I192" s="14" t="s">
        <v>115</v>
      </c>
      <c r="J192" s="16">
        <v>193</v>
      </c>
      <c r="K192" s="30">
        <v>174</v>
      </c>
    </row>
    <row r="193" spans="1:3" x14ac:dyDescent="0.25">
      <c r="A193" s="16" t="s">
        <v>58</v>
      </c>
      <c r="B193" s="16">
        <f>258845.2/1000</f>
        <v>258.84520000000003</v>
      </c>
      <c r="C193" s="16" t="s">
        <v>32</v>
      </c>
    </row>
    <row r="194" spans="1:3" x14ac:dyDescent="0.25">
      <c r="A194" s="17" t="s">
        <v>57</v>
      </c>
      <c r="B194" s="17">
        <f>238333.1/1000</f>
        <v>238.3331</v>
      </c>
      <c r="C194" s="17" t="s">
        <v>63</v>
      </c>
    </row>
    <row r="195" spans="1:3" x14ac:dyDescent="0.25">
      <c r="A195" s="13" t="s">
        <v>58</v>
      </c>
      <c r="B195" s="13">
        <f>377523.2/1000</f>
        <v>377.52320000000003</v>
      </c>
      <c r="C195" s="13" t="s">
        <v>63</v>
      </c>
    </row>
  </sheetData>
  <phoneticPr fontId="2" type="noConversion"/>
  <pageMargins left="0.7" right="0.7" top="0.75" bottom="0.75" header="0.3" footer="0.3"/>
  <pageSetup orientation="portrait" r:id="rId1"/>
  <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841A-6764-49D1-A549-DEE9C53F6457}">
  <dimension ref="A1:D39"/>
  <sheetViews>
    <sheetView topLeftCell="A10" zoomScaleNormal="100" workbookViewId="0">
      <selection activeCell="I52" sqref="I52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24</v>
      </c>
    </row>
    <row r="5" spans="1:4" x14ac:dyDescent="0.25">
      <c r="A5" t="s">
        <v>34</v>
      </c>
      <c r="B5" t="s">
        <v>31</v>
      </c>
      <c r="C5" t="s">
        <v>29</v>
      </c>
      <c r="D5" t="s">
        <v>30</v>
      </c>
    </row>
    <row r="6" spans="1:4" x14ac:dyDescent="0.25">
      <c r="A6">
        <v>233</v>
      </c>
      <c r="B6" t="s">
        <v>25</v>
      </c>
      <c r="C6">
        <v>320</v>
      </c>
      <c r="D6">
        <v>2835</v>
      </c>
    </row>
    <row r="7" spans="1:4" x14ac:dyDescent="0.25">
      <c r="B7" t="s">
        <v>26</v>
      </c>
      <c r="C7">
        <v>1046</v>
      </c>
      <c r="D7">
        <v>1807</v>
      </c>
    </row>
    <row r="8" spans="1:4" x14ac:dyDescent="0.25">
      <c r="B8" t="s">
        <v>27</v>
      </c>
      <c r="C8">
        <v>361</v>
      </c>
      <c r="D8">
        <v>1719</v>
      </c>
    </row>
    <row r="9" spans="1:4" x14ac:dyDescent="0.25">
      <c r="B9" t="s">
        <v>28</v>
      </c>
      <c r="C9">
        <v>930</v>
      </c>
      <c r="D9">
        <v>1335</v>
      </c>
    </row>
    <row r="20" spans="1:4" x14ac:dyDescent="0.25">
      <c r="A20" t="s">
        <v>34</v>
      </c>
      <c r="B20" t="s">
        <v>32</v>
      </c>
      <c r="C20" t="s">
        <v>29</v>
      </c>
      <c r="D20" t="s">
        <v>30</v>
      </c>
    </row>
    <row r="21" spans="1:4" x14ac:dyDescent="0.25">
      <c r="A21">
        <v>204</v>
      </c>
      <c r="B21" t="s">
        <v>25</v>
      </c>
      <c r="C21">
        <v>275</v>
      </c>
      <c r="D21">
        <v>2897</v>
      </c>
    </row>
    <row r="22" spans="1:4" x14ac:dyDescent="0.25">
      <c r="B22" t="s">
        <v>26</v>
      </c>
      <c r="C22">
        <v>1082</v>
      </c>
      <c r="D22">
        <v>1866</v>
      </c>
    </row>
    <row r="23" spans="1:4" x14ac:dyDescent="0.25">
      <c r="B23" t="s">
        <v>27</v>
      </c>
      <c r="C23">
        <v>342</v>
      </c>
      <c r="D23">
        <v>1950</v>
      </c>
    </row>
    <row r="24" spans="1:4" x14ac:dyDescent="0.25">
      <c r="B24" t="s">
        <v>28</v>
      </c>
      <c r="C24">
        <v>943</v>
      </c>
      <c r="D24">
        <v>1305</v>
      </c>
    </row>
    <row r="35" spans="1:4" x14ac:dyDescent="0.25">
      <c r="A35" t="s">
        <v>34</v>
      </c>
      <c r="B35" t="s">
        <v>33</v>
      </c>
      <c r="C35" t="s">
        <v>29</v>
      </c>
      <c r="D35" t="s">
        <v>30</v>
      </c>
    </row>
    <row r="36" spans="1:4" x14ac:dyDescent="0.25">
      <c r="A36">
        <v>183</v>
      </c>
      <c r="B36" t="s">
        <v>25</v>
      </c>
      <c r="C36">
        <v>276</v>
      </c>
      <c r="D36">
        <v>2323</v>
      </c>
    </row>
    <row r="37" spans="1:4" x14ac:dyDescent="0.25">
      <c r="B37" t="s">
        <v>26</v>
      </c>
      <c r="C37">
        <v>794</v>
      </c>
      <c r="D37">
        <v>1498</v>
      </c>
    </row>
    <row r="38" spans="1:4" x14ac:dyDescent="0.25">
      <c r="B38" t="s">
        <v>27</v>
      </c>
      <c r="C38">
        <v>346</v>
      </c>
      <c r="D38">
        <v>1383</v>
      </c>
    </row>
    <row r="39" spans="1:4" x14ac:dyDescent="0.25">
      <c r="B39" t="s">
        <v>28</v>
      </c>
      <c r="C39">
        <v>746</v>
      </c>
      <c r="D39">
        <v>1125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CF13-F47E-4856-8549-7ABC665EBEAB}">
  <dimension ref="B7:E41"/>
  <sheetViews>
    <sheetView topLeftCell="A28" workbookViewId="0">
      <selection activeCell="B37" sqref="B37:E41"/>
    </sheetView>
  </sheetViews>
  <sheetFormatPr defaultRowHeight="15" x14ac:dyDescent="0.25"/>
  <sheetData>
    <row r="7" spans="2:5" x14ac:dyDescent="0.25">
      <c r="B7" t="s">
        <v>34</v>
      </c>
      <c r="C7" t="s">
        <v>31</v>
      </c>
      <c r="D7" t="s">
        <v>29</v>
      </c>
      <c r="E7" t="s">
        <v>30</v>
      </c>
    </row>
    <row r="8" spans="2:5" x14ac:dyDescent="0.25">
      <c r="B8">
        <v>233</v>
      </c>
      <c r="C8" t="s">
        <v>25</v>
      </c>
      <c r="D8">
        <v>381</v>
      </c>
      <c r="E8">
        <v>2642</v>
      </c>
    </row>
    <row r="9" spans="2:5" x14ac:dyDescent="0.25">
      <c r="C9" t="s">
        <v>26</v>
      </c>
      <c r="D9">
        <v>986</v>
      </c>
      <c r="E9">
        <v>1867</v>
      </c>
    </row>
    <row r="10" spans="2:5" x14ac:dyDescent="0.25">
      <c r="C10" t="s">
        <v>27</v>
      </c>
      <c r="D10">
        <v>418</v>
      </c>
      <c r="E10">
        <v>1571</v>
      </c>
    </row>
    <row r="11" spans="2:5" x14ac:dyDescent="0.25">
      <c r="C11" t="s">
        <v>28</v>
      </c>
      <c r="D11">
        <v>800</v>
      </c>
      <c r="E11">
        <v>1346</v>
      </c>
    </row>
    <row r="22" spans="2:5" x14ac:dyDescent="0.25">
      <c r="B22" t="s">
        <v>34</v>
      </c>
      <c r="C22" t="s">
        <v>32</v>
      </c>
      <c r="D22" t="s">
        <v>29</v>
      </c>
      <c r="E22" t="s">
        <v>30</v>
      </c>
    </row>
    <row r="23" spans="2:5" x14ac:dyDescent="0.25">
      <c r="B23">
        <v>199</v>
      </c>
      <c r="C23" t="s">
        <v>25</v>
      </c>
      <c r="D23">
        <v>449</v>
      </c>
      <c r="E23">
        <v>2793</v>
      </c>
    </row>
    <row r="24" spans="2:5" x14ac:dyDescent="0.25">
      <c r="C24" t="s">
        <v>26</v>
      </c>
      <c r="D24">
        <v>923</v>
      </c>
      <c r="E24">
        <v>1784</v>
      </c>
    </row>
    <row r="25" spans="2:5" x14ac:dyDescent="0.25">
      <c r="C25" t="s">
        <v>27</v>
      </c>
      <c r="D25">
        <v>388</v>
      </c>
      <c r="E25">
        <v>1601</v>
      </c>
    </row>
    <row r="26" spans="2:5" x14ac:dyDescent="0.25">
      <c r="C26" t="s">
        <v>28</v>
      </c>
      <c r="D26">
        <v>688</v>
      </c>
      <c r="E26">
        <v>1315</v>
      </c>
    </row>
    <row r="37" spans="2:5" x14ac:dyDescent="0.25">
      <c r="B37" t="s">
        <v>34</v>
      </c>
      <c r="C37" t="s">
        <v>33</v>
      </c>
      <c r="D37" t="s">
        <v>29</v>
      </c>
      <c r="E37" t="s">
        <v>30</v>
      </c>
    </row>
    <row r="38" spans="2:5" x14ac:dyDescent="0.25">
      <c r="B38">
        <v>190</v>
      </c>
      <c r="C38" t="s">
        <v>25</v>
      </c>
      <c r="D38">
        <v>316</v>
      </c>
      <c r="E38">
        <v>2105</v>
      </c>
    </row>
    <row r="39" spans="2:5" x14ac:dyDescent="0.25">
      <c r="C39" t="s">
        <v>26</v>
      </c>
      <c r="D39">
        <v>690</v>
      </c>
      <c r="E39">
        <v>1508</v>
      </c>
    </row>
    <row r="40" spans="2:5" x14ac:dyDescent="0.25">
      <c r="C40" t="s">
        <v>27</v>
      </c>
      <c r="D40">
        <v>326</v>
      </c>
      <c r="E40">
        <v>1297</v>
      </c>
    </row>
    <row r="41" spans="2:5" x14ac:dyDescent="0.25">
      <c r="C41" t="s">
        <v>28</v>
      </c>
      <c r="D41">
        <v>622</v>
      </c>
      <c r="E41">
        <v>1091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914F-AAAC-4382-A297-69194C4B9C1D}">
  <dimension ref="B6:I41"/>
  <sheetViews>
    <sheetView topLeftCell="A22" workbookViewId="0">
      <selection activeCell="B36" sqref="B36:I41"/>
    </sheetView>
  </sheetViews>
  <sheetFormatPr defaultRowHeight="15" x14ac:dyDescent="0.25"/>
  <sheetData>
    <row r="6" spans="2:8" x14ac:dyDescent="0.25">
      <c r="C6" t="s">
        <v>37</v>
      </c>
      <c r="F6" t="s">
        <v>36</v>
      </c>
    </row>
    <row r="7" spans="2:8" x14ac:dyDescent="0.25">
      <c r="B7" t="s">
        <v>34</v>
      </c>
      <c r="C7" t="s">
        <v>31</v>
      </c>
      <c r="D7" t="s">
        <v>29</v>
      </c>
      <c r="E7" t="s">
        <v>30</v>
      </c>
      <c r="F7" t="s">
        <v>31</v>
      </c>
      <c r="G7" t="s">
        <v>29</v>
      </c>
      <c r="H7" t="s">
        <v>30</v>
      </c>
    </row>
    <row r="8" spans="2:8" x14ac:dyDescent="0.25">
      <c r="B8">
        <v>233</v>
      </c>
      <c r="C8" t="s">
        <v>25</v>
      </c>
      <c r="D8">
        <v>394</v>
      </c>
      <c r="E8">
        <v>2717</v>
      </c>
      <c r="F8" t="s">
        <v>25</v>
      </c>
      <c r="G8">
        <v>381</v>
      </c>
      <c r="H8">
        <v>2642</v>
      </c>
    </row>
    <row r="9" spans="2:8" x14ac:dyDescent="0.25">
      <c r="C9" t="s">
        <v>26</v>
      </c>
      <c r="D9">
        <v>1020</v>
      </c>
      <c r="E9">
        <v>1893</v>
      </c>
      <c r="F9" t="s">
        <v>26</v>
      </c>
      <c r="G9">
        <v>986</v>
      </c>
      <c r="H9">
        <v>1867</v>
      </c>
    </row>
    <row r="10" spans="2:8" x14ac:dyDescent="0.25">
      <c r="C10" t="s">
        <v>27</v>
      </c>
      <c r="D10">
        <v>404</v>
      </c>
      <c r="E10">
        <v>1694</v>
      </c>
      <c r="F10" t="s">
        <v>27</v>
      </c>
      <c r="G10">
        <v>418</v>
      </c>
      <c r="H10">
        <v>1571</v>
      </c>
    </row>
    <row r="11" spans="2:8" x14ac:dyDescent="0.25">
      <c r="C11" t="s">
        <v>28</v>
      </c>
      <c r="D11">
        <v>927</v>
      </c>
      <c r="E11">
        <v>1350</v>
      </c>
      <c r="F11" t="s">
        <v>28</v>
      </c>
      <c r="G11">
        <v>800</v>
      </c>
      <c r="H11">
        <v>1346</v>
      </c>
    </row>
    <row r="21" spans="2:9" x14ac:dyDescent="0.25">
      <c r="C21" t="s">
        <v>37</v>
      </c>
      <c r="G21" t="s">
        <v>36</v>
      </c>
    </row>
    <row r="22" spans="2:9" x14ac:dyDescent="0.25">
      <c r="B22" t="s">
        <v>34</v>
      </c>
      <c r="C22" t="s">
        <v>32</v>
      </c>
      <c r="D22" t="s">
        <v>29</v>
      </c>
      <c r="E22" t="s">
        <v>30</v>
      </c>
      <c r="F22" t="s">
        <v>34</v>
      </c>
      <c r="G22" t="s">
        <v>32</v>
      </c>
      <c r="H22" t="s">
        <v>29</v>
      </c>
      <c r="I22" t="s">
        <v>30</v>
      </c>
    </row>
    <row r="23" spans="2:9" x14ac:dyDescent="0.25">
      <c r="B23">
        <v>212</v>
      </c>
      <c r="C23" t="s">
        <v>25</v>
      </c>
      <c r="D23">
        <v>364</v>
      </c>
      <c r="E23">
        <v>3027</v>
      </c>
      <c r="F23">
        <v>199</v>
      </c>
      <c r="G23" t="s">
        <v>25</v>
      </c>
      <c r="H23">
        <v>449</v>
      </c>
      <c r="I23">
        <v>2793</v>
      </c>
    </row>
    <row r="24" spans="2:9" x14ac:dyDescent="0.25">
      <c r="C24" t="s">
        <v>26</v>
      </c>
      <c r="D24">
        <v>1012</v>
      </c>
      <c r="E24">
        <v>1840</v>
      </c>
      <c r="G24" t="s">
        <v>26</v>
      </c>
      <c r="H24">
        <v>923</v>
      </c>
      <c r="I24">
        <v>1784</v>
      </c>
    </row>
    <row r="25" spans="2:9" x14ac:dyDescent="0.25">
      <c r="C25" t="s">
        <v>27</v>
      </c>
      <c r="D25">
        <v>323</v>
      </c>
      <c r="E25">
        <v>1394</v>
      </c>
      <c r="G25" t="s">
        <v>27</v>
      </c>
      <c r="H25">
        <v>388</v>
      </c>
      <c r="I25">
        <v>1601</v>
      </c>
    </row>
    <row r="26" spans="2:9" x14ac:dyDescent="0.25">
      <c r="C26" t="s">
        <v>28</v>
      </c>
      <c r="D26">
        <v>912</v>
      </c>
      <c r="E26">
        <v>1335</v>
      </c>
      <c r="G26" t="s">
        <v>28</v>
      </c>
      <c r="H26">
        <v>688</v>
      </c>
      <c r="I26">
        <v>1315</v>
      </c>
    </row>
    <row r="36" spans="2:9" x14ac:dyDescent="0.25">
      <c r="C36" t="s">
        <v>37</v>
      </c>
      <c r="G36" t="s">
        <v>36</v>
      </c>
    </row>
    <row r="37" spans="2:9" x14ac:dyDescent="0.25">
      <c r="B37" t="s">
        <v>34</v>
      </c>
      <c r="C37" t="s">
        <v>33</v>
      </c>
      <c r="D37" t="s">
        <v>29</v>
      </c>
      <c r="E37" t="s">
        <v>30</v>
      </c>
      <c r="F37" t="s">
        <v>34</v>
      </c>
      <c r="G37" t="s">
        <v>33</v>
      </c>
      <c r="H37" t="s">
        <v>29</v>
      </c>
      <c r="I37" t="s">
        <v>30</v>
      </c>
    </row>
    <row r="38" spans="2:9" x14ac:dyDescent="0.25">
      <c r="B38">
        <v>197</v>
      </c>
      <c r="C38" t="s">
        <v>25</v>
      </c>
      <c r="D38">
        <v>254</v>
      </c>
      <c r="E38">
        <v>2042</v>
      </c>
      <c r="F38">
        <v>190</v>
      </c>
      <c r="G38" t="s">
        <v>25</v>
      </c>
      <c r="H38">
        <v>316</v>
      </c>
      <c r="I38">
        <v>2105</v>
      </c>
    </row>
    <row r="39" spans="2:9" x14ac:dyDescent="0.25">
      <c r="C39" t="s">
        <v>26</v>
      </c>
      <c r="D39">
        <v>852</v>
      </c>
      <c r="E39">
        <v>1674</v>
      </c>
      <c r="G39" t="s">
        <v>26</v>
      </c>
      <c r="H39">
        <v>690</v>
      </c>
      <c r="I39">
        <v>1508</v>
      </c>
    </row>
    <row r="40" spans="2:9" x14ac:dyDescent="0.25">
      <c r="C40" t="s">
        <v>27</v>
      </c>
      <c r="D40">
        <v>434</v>
      </c>
      <c r="E40">
        <v>1772</v>
      </c>
      <c r="G40" t="s">
        <v>27</v>
      </c>
      <c r="H40">
        <v>326</v>
      </c>
      <c r="I40">
        <v>1297</v>
      </c>
    </row>
    <row r="41" spans="2:9" x14ac:dyDescent="0.25">
      <c r="C41" t="s">
        <v>28</v>
      </c>
      <c r="D41">
        <v>759</v>
      </c>
      <c r="E41">
        <v>1179</v>
      </c>
      <c r="G41" t="s">
        <v>28</v>
      </c>
      <c r="H41">
        <v>622</v>
      </c>
      <c r="I41">
        <v>1091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EF08-8663-4FF7-9844-4188DAC930C1}">
  <dimension ref="B6:R41"/>
  <sheetViews>
    <sheetView topLeftCell="B65" workbookViewId="0">
      <selection activeCell="B6" sqref="B6:S81"/>
    </sheetView>
  </sheetViews>
  <sheetFormatPr defaultRowHeight="15" x14ac:dyDescent="0.25"/>
  <cols>
    <col min="14" max="15" width="10.42578125" customWidth="1"/>
    <col min="16" max="16" width="15.140625" customWidth="1"/>
  </cols>
  <sheetData>
    <row r="6" spans="2:15" x14ac:dyDescent="0.25">
      <c r="C6" t="s">
        <v>38</v>
      </c>
      <c r="F6" t="s">
        <v>37</v>
      </c>
      <c r="I6" t="s">
        <v>36</v>
      </c>
    </row>
    <row r="7" spans="2:15" x14ac:dyDescent="0.25">
      <c r="B7" t="s">
        <v>34</v>
      </c>
      <c r="C7" t="s">
        <v>31</v>
      </c>
      <c r="D7" t="s">
        <v>29</v>
      </c>
      <c r="E7" t="s">
        <v>30</v>
      </c>
      <c r="F7" t="s">
        <v>31</v>
      </c>
      <c r="G7" t="s">
        <v>29</v>
      </c>
      <c r="H7" t="s">
        <v>30</v>
      </c>
      <c r="I7" t="s">
        <v>31</v>
      </c>
      <c r="J7" t="s">
        <v>29</v>
      </c>
      <c r="K7" t="s">
        <v>30</v>
      </c>
      <c r="M7" t="s">
        <v>40</v>
      </c>
      <c r="N7" t="s">
        <v>29</v>
      </c>
      <c r="O7" t="s">
        <v>30</v>
      </c>
    </row>
    <row r="8" spans="2:15" x14ac:dyDescent="0.25">
      <c r="B8">
        <v>233</v>
      </c>
      <c r="C8" t="s">
        <v>25</v>
      </c>
      <c r="D8">
        <v>300</v>
      </c>
      <c r="E8">
        <v>2540</v>
      </c>
      <c r="F8" t="s">
        <v>25</v>
      </c>
      <c r="G8">
        <v>394</v>
      </c>
      <c r="H8">
        <v>2717</v>
      </c>
      <c r="I8" t="s">
        <v>25</v>
      </c>
      <c r="J8">
        <v>381</v>
      </c>
      <c r="K8">
        <v>2642</v>
      </c>
      <c r="M8" t="s">
        <v>25</v>
      </c>
      <c r="N8">
        <f>AVERAGE(Table16912[[#This Row],[F1]], Table16927[[#This Row],[F1]], Table162628[[#This Row],[F1]])</f>
        <v>358.33333333333331</v>
      </c>
      <c r="O8">
        <f>AVERAGE(Table16912[[#This Row],[F2]], Table16927[[#This Row],[F2]], Table162628[[#This Row],[F2]])</f>
        <v>2633</v>
      </c>
    </row>
    <row r="9" spans="2:15" x14ac:dyDescent="0.25">
      <c r="C9" t="s">
        <v>26</v>
      </c>
      <c r="D9">
        <v>922</v>
      </c>
      <c r="E9">
        <v>1699</v>
      </c>
      <c r="F9" t="s">
        <v>26</v>
      </c>
      <c r="G9">
        <v>1020</v>
      </c>
      <c r="H9">
        <v>1893</v>
      </c>
      <c r="I9" t="s">
        <v>26</v>
      </c>
      <c r="J9">
        <v>986</v>
      </c>
      <c r="K9">
        <v>1867</v>
      </c>
      <c r="M9" t="s">
        <v>26</v>
      </c>
      <c r="N9">
        <f>AVERAGE(Table16912[[#This Row],[F1]], Table16927[[#This Row],[F1]], Table162628[[#This Row],[F1]])</f>
        <v>976</v>
      </c>
      <c r="O9">
        <f>AVERAGE(Table16912[[#This Row],[F2]], Table16927[[#This Row],[F2]], Table162628[[#This Row],[F2]])</f>
        <v>1819.6666666666667</v>
      </c>
    </row>
    <row r="10" spans="2:15" x14ac:dyDescent="0.25">
      <c r="C10" t="s">
        <v>27</v>
      </c>
      <c r="D10">
        <v>451</v>
      </c>
      <c r="E10">
        <v>1707</v>
      </c>
      <c r="F10" t="s">
        <v>27</v>
      </c>
      <c r="G10">
        <v>404</v>
      </c>
      <c r="H10">
        <v>1694</v>
      </c>
      <c r="I10" t="s">
        <v>27</v>
      </c>
      <c r="J10">
        <v>418</v>
      </c>
      <c r="K10">
        <v>1571</v>
      </c>
      <c r="M10" t="s">
        <v>27</v>
      </c>
      <c r="N10">
        <f>AVERAGE(Table16912[[#This Row],[F1]], Table16927[[#This Row],[F1]], Table162628[[#This Row],[F1]])</f>
        <v>424.33333333333331</v>
      </c>
      <c r="O10">
        <f>AVERAGE(Table16912[[#This Row],[F2]], Table16927[[#This Row],[F2]], Table162628[[#This Row],[F2]])</f>
        <v>1657.3333333333333</v>
      </c>
    </row>
    <row r="11" spans="2:15" x14ac:dyDescent="0.25">
      <c r="C11" t="s">
        <v>28</v>
      </c>
      <c r="D11">
        <v>925</v>
      </c>
      <c r="E11">
        <v>1279</v>
      </c>
      <c r="F11" t="s">
        <v>28</v>
      </c>
      <c r="G11">
        <v>927</v>
      </c>
      <c r="H11">
        <v>1350</v>
      </c>
      <c r="I11" t="s">
        <v>28</v>
      </c>
      <c r="J11">
        <v>800</v>
      </c>
      <c r="K11">
        <v>1346</v>
      </c>
      <c r="M11" t="s">
        <v>28</v>
      </c>
      <c r="N11">
        <f>AVERAGE(Table16912[[#This Row],[F1]], Table16927[[#This Row],[F1]], Table162628[[#This Row],[F1]])</f>
        <v>884</v>
      </c>
      <c r="O11">
        <f>AVERAGE(Table16912[[#This Row],[F2]], Table16927[[#This Row],[F2]], Table162628[[#This Row],[F2]])</f>
        <v>1325</v>
      </c>
    </row>
    <row r="21" spans="2:18" x14ac:dyDescent="0.25">
      <c r="C21" t="s">
        <v>38</v>
      </c>
      <c r="G21" t="s">
        <v>37</v>
      </c>
      <c r="K21" t="s">
        <v>36</v>
      </c>
    </row>
    <row r="22" spans="2:18" x14ac:dyDescent="0.25">
      <c r="B22" t="s">
        <v>34</v>
      </c>
      <c r="C22" t="s">
        <v>32</v>
      </c>
      <c r="D22" t="s">
        <v>29</v>
      </c>
      <c r="E22" t="s">
        <v>30</v>
      </c>
      <c r="F22" t="s">
        <v>34</v>
      </c>
      <c r="G22" t="s">
        <v>32</v>
      </c>
      <c r="H22" t="s">
        <v>29</v>
      </c>
      <c r="I22" t="s">
        <v>30</v>
      </c>
      <c r="J22" t="s">
        <v>34</v>
      </c>
      <c r="K22" t="s">
        <v>32</v>
      </c>
      <c r="L22" t="s">
        <v>29</v>
      </c>
      <c r="M22" t="s">
        <v>30</v>
      </c>
      <c r="O22" t="s">
        <v>41</v>
      </c>
      <c r="P22" t="s">
        <v>29</v>
      </c>
      <c r="Q22" t="s">
        <v>30</v>
      </c>
      <c r="R22" t="s">
        <v>42</v>
      </c>
    </row>
    <row r="23" spans="2:18" x14ac:dyDescent="0.25">
      <c r="B23">
        <v>204</v>
      </c>
      <c r="C23" t="s">
        <v>25</v>
      </c>
      <c r="D23">
        <v>331</v>
      </c>
      <c r="E23">
        <v>2601</v>
      </c>
      <c r="F23">
        <v>212</v>
      </c>
      <c r="G23" t="s">
        <v>25</v>
      </c>
      <c r="H23">
        <v>364</v>
      </c>
      <c r="I23">
        <v>3027</v>
      </c>
      <c r="J23">
        <v>199</v>
      </c>
      <c r="K23" t="s">
        <v>25</v>
      </c>
      <c r="L23">
        <v>449</v>
      </c>
      <c r="M23">
        <v>2793</v>
      </c>
      <c r="O23" t="s">
        <v>25</v>
      </c>
      <c r="P23">
        <f>AVERAGE(Table271013[[#This Row],[F1]], Table271034[[#This Row],[F1]], Table273135[[#This Row],[F1]])</f>
        <v>381.33333333333331</v>
      </c>
      <c r="Q23">
        <f>AVERAGE(Table271013[[#This Row],[F2]], Table271034[[#This Row],[F2]], Table273135[[#This Row],[F2]])</f>
        <v>2807</v>
      </c>
      <c r="R23">
        <f>AVERAGE(B23,F23,J23)</f>
        <v>205</v>
      </c>
    </row>
    <row r="24" spans="2:18" x14ac:dyDescent="0.25">
      <c r="C24" t="s">
        <v>26</v>
      </c>
      <c r="D24">
        <v>925</v>
      </c>
      <c r="E24">
        <v>1621</v>
      </c>
      <c r="G24" t="s">
        <v>26</v>
      </c>
      <c r="H24">
        <v>1012</v>
      </c>
      <c r="I24">
        <v>1840</v>
      </c>
      <c r="K24" t="s">
        <v>26</v>
      </c>
      <c r="L24">
        <v>923</v>
      </c>
      <c r="M24">
        <v>1784</v>
      </c>
      <c r="O24" t="s">
        <v>26</v>
      </c>
      <c r="P24">
        <f>AVERAGE(Table271013[[#This Row],[F1]], Table271034[[#This Row],[F1]], Table273135[[#This Row],[F1]])</f>
        <v>953.33333333333337</v>
      </c>
      <c r="Q24">
        <f>AVERAGE(Table271013[[#This Row],[F2]], Table271034[[#This Row],[F2]], Table273135[[#This Row],[F2]])</f>
        <v>1748.3333333333333</v>
      </c>
    </row>
    <row r="25" spans="2:18" x14ac:dyDescent="0.25">
      <c r="C25" t="s">
        <v>27</v>
      </c>
      <c r="D25">
        <v>404</v>
      </c>
      <c r="E25">
        <v>1653</v>
      </c>
      <c r="G25" t="s">
        <v>27</v>
      </c>
      <c r="H25">
        <v>323</v>
      </c>
      <c r="I25">
        <v>1394</v>
      </c>
      <c r="K25" t="s">
        <v>27</v>
      </c>
      <c r="L25">
        <v>388</v>
      </c>
      <c r="M25">
        <v>1601</v>
      </c>
      <c r="O25" t="s">
        <v>27</v>
      </c>
      <c r="P25">
        <f>AVERAGE(Table271013[[#This Row],[F1]], Table271034[[#This Row],[F1]], Table273135[[#This Row],[F1]])</f>
        <v>371.66666666666669</v>
      </c>
      <c r="Q25">
        <f>AVERAGE(Table271013[[#This Row],[F2]], Table271034[[#This Row],[F2]], Table273135[[#This Row],[F2]])</f>
        <v>1549.3333333333333</v>
      </c>
    </row>
    <row r="26" spans="2:18" x14ac:dyDescent="0.25">
      <c r="C26" t="s">
        <v>28</v>
      </c>
      <c r="D26">
        <v>963</v>
      </c>
      <c r="E26">
        <v>1289</v>
      </c>
      <c r="G26" t="s">
        <v>28</v>
      </c>
      <c r="H26">
        <v>912</v>
      </c>
      <c r="I26">
        <v>1335</v>
      </c>
      <c r="K26" t="s">
        <v>28</v>
      </c>
      <c r="L26">
        <v>688</v>
      </c>
      <c r="M26">
        <v>1315</v>
      </c>
      <c r="O26" t="s">
        <v>28</v>
      </c>
      <c r="P26">
        <f>AVERAGE(Table271013[[#This Row],[F1]], Table271034[[#This Row],[F1]], Table273135[[#This Row],[F1]])</f>
        <v>854.33333333333337</v>
      </c>
      <c r="Q26">
        <f>AVERAGE(Table271013[[#This Row],[F2]], Table271034[[#This Row],[F2]], Table273135[[#This Row],[F2]])</f>
        <v>1313</v>
      </c>
    </row>
    <row r="36" spans="2:18" x14ac:dyDescent="0.25">
      <c r="C36" t="s">
        <v>38</v>
      </c>
      <c r="G36" t="s">
        <v>37</v>
      </c>
      <c r="K36" t="s">
        <v>36</v>
      </c>
    </row>
    <row r="37" spans="2:18" x14ac:dyDescent="0.25">
      <c r="B37" t="s">
        <v>34</v>
      </c>
      <c r="C37" t="s">
        <v>33</v>
      </c>
      <c r="D37" t="s">
        <v>29</v>
      </c>
      <c r="E37" t="s">
        <v>30</v>
      </c>
      <c r="F37" t="s">
        <v>34</v>
      </c>
      <c r="G37" t="s">
        <v>33</v>
      </c>
      <c r="H37" t="s">
        <v>29</v>
      </c>
      <c r="I37" t="s">
        <v>30</v>
      </c>
      <c r="J37" t="s">
        <v>34</v>
      </c>
      <c r="K37" t="s">
        <v>33</v>
      </c>
      <c r="L37" t="s">
        <v>29</v>
      </c>
      <c r="M37" t="s">
        <v>30</v>
      </c>
      <c r="O37" t="s">
        <v>41</v>
      </c>
      <c r="P37" t="s">
        <v>29</v>
      </c>
      <c r="Q37" t="s">
        <v>30</v>
      </c>
      <c r="R37" t="s">
        <v>42</v>
      </c>
    </row>
    <row r="38" spans="2:18" x14ac:dyDescent="0.25">
      <c r="B38">
        <v>191</v>
      </c>
      <c r="C38" t="s">
        <v>25</v>
      </c>
      <c r="D38">
        <v>368</v>
      </c>
      <c r="E38">
        <v>2338</v>
      </c>
      <c r="F38">
        <v>197</v>
      </c>
      <c r="G38" t="s">
        <v>25</v>
      </c>
      <c r="H38">
        <v>254</v>
      </c>
      <c r="I38">
        <v>2042</v>
      </c>
      <c r="J38">
        <v>190</v>
      </c>
      <c r="K38" t="s">
        <v>25</v>
      </c>
      <c r="L38">
        <v>316</v>
      </c>
      <c r="M38">
        <v>2105</v>
      </c>
      <c r="O38" t="s">
        <v>25</v>
      </c>
      <c r="P38">
        <f>AVERAGE(Table381114[[#This Row],[F1]], Table381138[[#This Row],[F1]], Table383739[[#This Row],[F1]])</f>
        <v>312.66666666666669</v>
      </c>
      <c r="Q38">
        <f>AVERAGE(Table381114[[#This Row],[F2]], Table381138[[#This Row],[F2]], Table383739[[#This Row],[F2]])</f>
        <v>2161.6666666666665</v>
      </c>
      <c r="R38">
        <f t="shared" ref="R38" si="0">AVERAGE(B38, F38, J38)</f>
        <v>192.66666666666666</v>
      </c>
    </row>
    <row r="39" spans="2:18" x14ac:dyDescent="0.25">
      <c r="C39" t="s">
        <v>26</v>
      </c>
      <c r="D39">
        <v>942</v>
      </c>
      <c r="E39">
        <v>1644</v>
      </c>
      <c r="G39" t="s">
        <v>26</v>
      </c>
      <c r="H39">
        <v>852</v>
      </c>
      <c r="I39">
        <v>1674</v>
      </c>
      <c r="K39" t="s">
        <v>26</v>
      </c>
      <c r="L39">
        <v>690</v>
      </c>
      <c r="M39">
        <v>1508</v>
      </c>
      <c r="O39" t="s">
        <v>26</v>
      </c>
      <c r="P39">
        <f>AVERAGE(Table381114[[#This Row],[F1]], Table381138[[#This Row],[F1]], Table383739[[#This Row],[F1]])</f>
        <v>828</v>
      </c>
      <c r="Q39">
        <f>AVERAGE(Table381114[[#This Row],[F2]], Table381138[[#This Row],[F2]], Table383739[[#This Row],[F2]])</f>
        <v>1608.6666666666667</v>
      </c>
    </row>
    <row r="40" spans="2:18" x14ac:dyDescent="0.25">
      <c r="C40" t="s">
        <v>27</v>
      </c>
      <c r="D40">
        <v>385</v>
      </c>
      <c r="E40">
        <v>1547</v>
      </c>
      <c r="G40" t="s">
        <v>27</v>
      </c>
      <c r="H40">
        <v>434</v>
      </c>
      <c r="I40">
        <v>1772</v>
      </c>
      <c r="K40" t="s">
        <v>27</v>
      </c>
      <c r="L40">
        <v>326</v>
      </c>
      <c r="M40">
        <v>1297</v>
      </c>
      <c r="O40" t="s">
        <v>27</v>
      </c>
      <c r="P40">
        <f>AVERAGE(Table381114[[#This Row],[F1]], Table381138[[#This Row],[F1]], Table383739[[#This Row],[F1]])</f>
        <v>381.66666666666669</v>
      </c>
      <c r="Q40">
        <f>AVERAGE(Table381114[[#This Row],[F2]], Table381138[[#This Row],[F2]], Table383739[[#This Row],[F2]])</f>
        <v>1538.6666666666667</v>
      </c>
    </row>
    <row r="41" spans="2:18" x14ac:dyDescent="0.25">
      <c r="C41" t="s">
        <v>28</v>
      </c>
      <c r="D41">
        <v>959</v>
      </c>
      <c r="E41">
        <v>1231</v>
      </c>
      <c r="G41" t="s">
        <v>28</v>
      </c>
      <c r="H41">
        <v>759</v>
      </c>
      <c r="I41">
        <v>1179</v>
      </c>
      <c r="K41" t="s">
        <v>28</v>
      </c>
      <c r="L41">
        <v>622</v>
      </c>
      <c r="M41">
        <v>1091</v>
      </c>
      <c r="O41" t="s">
        <v>28</v>
      </c>
      <c r="P41">
        <f>AVERAGE(Table381114[[#This Row],[F1]], Table381138[[#This Row],[F1]], Table383739[[#This Row],[F1]])</f>
        <v>780</v>
      </c>
      <c r="Q41">
        <f>AVERAGE(Table381114[[#This Row],[F2]], Table381138[[#This Row],[F2]], Table383739[[#This Row],[F2]])</f>
        <v>1167</v>
      </c>
    </row>
  </sheetData>
  <phoneticPr fontId="2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4771-5A6C-4CFA-BC8F-F2982E1184CC}">
  <dimension ref="B7:E41"/>
  <sheetViews>
    <sheetView topLeftCell="A7" workbookViewId="0">
      <selection activeCell="D23" sqref="D23:E26"/>
    </sheetView>
  </sheetViews>
  <sheetFormatPr defaultRowHeight="15" x14ac:dyDescent="0.25"/>
  <sheetData>
    <row r="7" spans="2:5" x14ac:dyDescent="0.25">
      <c r="B7" t="s">
        <v>34</v>
      </c>
      <c r="C7" t="s">
        <v>31</v>
      </c>
      <c r="D7" t="s">
        <v>29</v>
      </c>
      <c r="E7" t="s">
        <v>30</v>
      </c>
    </row>
    <row r="8" spans="2:5" x14ac:dyDescent="0.25">
      <c r="B8">
        <v>233</v>
      </c>
      <c r="C8" t="s">
        <v>25</v>
      </c>
      <c r="D8">
        <v>353</v>
      </c>
      <c r="E8">
        <v>2526</v>
      </c>
    </row>
    <row r="9" spans="2:5" x14ac:dyDescent="0.25">
      <c r="C9" t="s">
        <v>26</v>
      </c>
      <c r="D9">
        <v>773</v>
      </c>
      <c r="E9">
        <v>1937</v>
      </c>
    </row>
    <row r="10" spans="2:5" x14ac:dyDescent="0.25">
      <c r="C10" t="s">
        <v>27</v>
      </c>
      <c r="D10">
        <v>288</v>
      </c>
      <c r="E10">
        <v>1547</v>
      </c>
    </row>
    <row r="11" spans="2:5" x14ac:dyDescent="0.25">
      <c r="C11" t="s">
        <v>28</v>
      </c>
      <c r="D11">
        <v>704</v>
      </c>
      <c r="E11">
        <v>1170</v>
      </c>
    </row>
    <row r="22" spans="2:5" x14ac:dyDescent="0.25">
      <c r="B22" t="s">
        <v>34</v>
      </c>
      <c r="C22" t="s">
        <v>32</v>
      </c>
      <c r="D22" t="s">
        <v>29</v>
      </c>
      <c r="E22" t="s">
        <v>30</v>
      </c>
    </row>
    <row r="23" spans="2:5" x14ac:dyDescent="0.25">
      <c r="B23">
        <v>135</v>
      </c>
      <c r="C23" t="s">
        <v>25</v>
      </c>
      <c r="D23">
        <v>355</v>
      </c>
      <c r="E23">
        <v>2435</v>
      </c>
    </row>
    <row r="24" spans="2:5" x14ac:dyDescent="0.25">
      <c r="C24" t="s">
        <v>26</v>
      </c>
      <c r="D24">
        <v>690</v>
      </c>
      <c r="E24">
        <v>1583</v>
      </c>
    </row>
    <row r="25" spans="2:5" x14ac:dyDescent="0.25">
      <c r="C25" t="s">
        <v>27</v>
      </c>
      <c r="D25">
        <v>303</v>
      </c>
      <c r="E25">
        <v>1528</v>
      </c>
    </row>
    <row r="26" spans="2:5" x14ac:dyDescent="0.25">
      <c r="C26" t="s">
        <v>28</v>
      </c>
      <c r="D26">
        <v>784</v>
      </c>
      <c r="E26">
        <v>1273</v>
      </c>
    </row>
    <row r="37" spans="2:5" x14ac:dyDescent="0.25">
      <c r="B37" t="s">
        <v>34</v>
      </c>
      <c r="C37" t="s">
        <v>33</v>
      </c>
      <c r="D37" t="s">
        <v>29</v>
      </c>
      <c r="E37" t="s">
        <v>30</v>
      </c>
    </row>
    <row r="38" spans="2:5" x14ac:dyDescent="0.25">
      <c r="B38">
        <v>160</v>
      </c>
      <c r="C38" t="s">
        <v>25</v>
      </c>
      <c r="D38">
        <v>355</v>
      </c>
      <c r="E38">
        <v>2508</v>
      </c>
    </row>
    <row r="39" spans="2:5" x14ac:dyDescent="0.25">
      <c r="C39" t="s">
        <v>26</v>
      </c>
      <c r="D39">
        <v>838</v>
      </c>
      <c r="E39">
        <v>1646</v>
      </c>
    </row>
    <row r="40" spans="2:5" x14ac:dyDescent="0.25">
      <c r="C40" t="s">
        <v>27</v>
      </c>
      <c r="D40">
        <v>306</v>
      </c>
      <c r="E40">
        <v>1693</v>
      </c>
    </row>
    <row r="41" spans="2:5" x14ac:dyDescent="0.25">
      <c r="C41" t="s">
        <v>28</v>
      </c>
      <c r="D41">
        <v>835</v>
      </c>
      <c r="E41">
        <v>1243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BD8A-DE92-428B-8C0F-68BF9F85647A}">
  <dimension ref="B6:I41"/>
  <sheetViews>
    <sheetView topLeftCell="A25" workbookViewId="0">
      <selection activeCell="B36" sqref="B36:I41"/>
    </sheetView>
  </sheetViews>
  <sheetFormatPr defaultRowHeight="15" x14ac:dyDescent="0.25"/>
  <sheetData>
    <row r="6" spans="2:8" x14ac:dyDescent="0.25">
      <c r="C6" t="s">
        <v>43</v>
      </c>
      <c r="F6" t="s">
        <v>44</v>
      </c>
    </row>
    <row r="7" spans="2:8" x14ac:dyDescent="0.25">
      <c r="B7" t="s">
        <v>34</v>
      </c>
      <c r="C7" t="s">
        <v>31</v>
      </c>
      <c r="D7" t="s">
        <v>29</v>
      </c>
      <c r="E7" t="s">
        <v>30</v>
      </c>
      <c r="F7" t="s">
        <v>31</v>
      </c>
      <c r="G7" t="s">
        <v>29</v>
      </c>
      <c r="H7" t="s">
        <v>30</v>
      </c>
    </row>
    <row r="8" spans="2:8" x14ac:dyDescent="0.25">
      <c r="B8">
        <v>233</v>
      </c>
      <c r="C8" t="s">
        <v>25</v>
      </c>
      <c r="D8">
        <v>283</v>
      </c>
      <c r="E8">
        <v>2137</v>
      </c>
      <c r="F8" t="s">
        <v>25</v>
      </c>
      <c r="G8">
        <v>353</v>
      </c>
      <c r="H8">
        <v>2526</v>
      </c>
    </row>
    <row r="9" spans="2:8" x14ac:dyDescent="0.25">
      <c r="C9" t="s">
        <v>26</v>
      </c>
      <c r="D9">
        <v>748</v>
      </c>
      <c r="E9">
        <v>1524</v>
      </c>
      <c r="F9" t="s">
        <v>26</v>
      </c>
      <c r="G9">
        <v>773</v>
      </c>
      <c r="H9">
        <v>1937</v>
      </c>
    </row>
    <row r="10" spans="2:8" x14ac:dyDescent="0.25">
      <c r="C10" t="s">
        <v>27</v>
      </c>
      <c r="D10">
        <v>303</v>
      </c>
      <c r="E10">
        <v>1376</v>
      </c>
      <c r="F10" t="s">
        <v>27</v>
      </c>
      <c r="G10">
        <v>288</v>
      </c>
      <c r="H10">
        <v>1547</v>
      </c>
    </row>
    <row r="11" spans="2:8" x14ac:dyDescent="0.25">
      <c r="C11" t="s">
        <v>28</v>
      </c>
      <c r="D11">
        <v>573</v>
      </c>
      <c r="E11">
        <v>1054</v>
      </c>
      <c r="F11" t="s">
        <v>28</v>
      </c>
      <c r="G11">
        <v>704</v>
      </c>
      <c r="H11">
        <v>1170</v>
      </c>
    </row>
    <row r="21" spans="2:9" x14ac:dyDescent="0.25">
      <c r="C21" t="s">
        <v>43</v>
      </c>
      <c r="G21" t="s">
        <v>44</v>
      </c>
    </row>
    <row r="22" spans="2:9" x14ac:dyDescent="0.25">
      <c r="B22" t="s">
        <v>34</v>
      </c>
      <c r="C22" t="s">
        <v>32</v>
      </c>
      <c r="D22" t="s">
        <v>29</v>
      </c>
      <c r="E22" t="s">
        <v>30</v>
      </c>
      <c r="F22" t="s">
        <v>34</v>
      </c>
      <c r="G22" t="s">
        <v>32</v>
      </c>
      <c r="H22" t="s">
        <v>29</v>
      </c>
      <c r="I22" t="s">
        <v>30</v>
      </c>
    </row>
    <row r="23" spans="2:9" x14ac:dyDescent="0.25">
      <c r="B23">
        <v>105</v>
      </c>
      <c r="C23" t="s">
        <v>25</v>
      </c>
      <c r="D23">
        <v>302</v>
      </c>
      <c r="E23">
        <v>2364</v>
      </c>
      <c r="F23">
        <v>135</v>
      </c>
      <c r="G23" t="s">
        <v>25</v>
      </c>
      <c r="H23">
        <v>355</v>
      </c>
      <c r="I23">
        <v>2435</v>
      </c>
    </row>
    <row r="24" spans="2:9" x14ac:dyDescent="0.25">
      <c r="C24" t="s">
        <v>26</v>
      </c>
      <c r="D24">
        <v>674</v>
      </c>
      <c r="E24">
        <v>1508</v>
      </c>
      <c r="G24" t="s">
        <v>26</v>
      </c>
      <c r="H24">
        <v>690</v>
      </c>
      <c r="I24">
        <v>1583</v>
      </c>
    </row>
    <row r="25" spans="2:9" x14ac:dyDescent="0.25">
      <c r="C25" t="s">
        <v>27</v>
      </c>
      <c r="D25">
        <v>319</v>
      </c>
      <c r="E25">
        <v>1808</v>
      </c>
      <c r="G25" t="s">
        <v>27</v>
      </c>
      <c r="H25">
        <v>303</v>
      </c>
      <c r="I25">
        <v>1528</v>
      </c>
    </row>
    <row r="26" spans="2:9" x14ac:dyDescent="0.25">
      <c r="C26" t="s">
        <v>28</v>
      </c>
      <c r="D26">
        <v>651</v>
      </c>
      <c r="E26">
        <v>1067</v>
      </c>
      <c r="G26" t="s">
        <v>28</v>
      </c>
      <c r="H26">
        <v>784</v>
      </c>
      <c r="I26">
        <v>1273</v>
      </c>
    </row>
    <row r="36" spans="2:9" x14ac:dyDescent="0.25">
      <c r="C36" t="s">
        <v>43</v>
      </c>
      <c r="G36" t="s">
        <v>44</v>
      </c>
    </row>
    <row r="37" spans="2:9" x14ac:dyDescent="0.25">
      <c r="B37" t="s">
        <v>34</v>
      </c>
      <c r="C37" t="s">
        <v>33</v>
      </c>
      <c r="D37" t="s">
        <v>29</v>
      </c>
      <c r="E37" t="s">
        <v>30</v>
      </c>
      <c r="F37" t="s">
        <v>34</v>
      </c>
      <c r="G37" t="s">
        <v>33</v>
      </c>
      <c r="H37" t="s">
        <v>29</v>
      </c>
      <c r="I37" t="s">
        <v>30</v>
      </c>
    </row>
    <row r="38" spans="2:9" x14ac:dyDescent="0.25">
      <c r="B38">
        <v>151</v>
      </c>
      <c r="C38" t="s">
        <v>25</v>
      </c>
      <c r="D38">
        <v>283</v>
      </c>
      <c r="E38">
        <v>2495</v>
      </c>
      <c r="F38">
        <v>160</v>
      </c>
      <c r="G38" t="s">
        <v>25</v>
      </c>
      <c r="H38">
        <v>355</v>
      </c>
      <c r="I38">
        <v>2508</v>
      </c>
    </row>
    <row r="39" spans="2:9" x14ac:dyDescent="0.25">
      <c r="C39" t="s">
        <v>26</v>
      </c>
      <c r="D39">
        <v>798</v>
      </c>
      <c r="E39">
        <v>1577</v>
      </c>
      <c r="G39" t="s">
        <v>26</v>
      </c>
      <c r="H39">
        <v>838</v>
      </c>
      <c r="I39">
        <v>1646</v>
      </c>
    </row>
    <row r="40" spans="2:9" x14ac:dyDescent="0.25">
      <c r="C40" t="s">
        <v>27</v>
      </c>
      <c r="D40">
        <v>320</v>
      </c>
      <c r="E40">
        <v>1610</v>
      </c>
      <c r="G40" t="s">
        <v>27</v>
      </c>
      <c r="H40">
        <v>306</v>
      </c>
      <c r="I40">
        <v>1693</v>
      </c>
    </row>
    <row r="41" spans="2:9" x14ac:dyDescent="0.25">
      <c r="C41" t="s">
        <v>28</v>
      </c>
      <c r="D41">
        <v>811</v>
      </c>
      <c r="E41">
        <v>1256</v>
      </c>
      <c r="G41" t="s">
        <v>28</v>
      </c>
      <c r="H41">
        <v>835</v>
      </c>
      <c r="I41">
        <v>1243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0ED4-9908-40E4-9540-BE81831F9835}">
  <dimension ref="B6:R41"/>
  <sheetViews>
    <sheetView topLeftCell="A21" workbookViewId="0">
      <selection activeCell="B6" sqref="B6:T43"/>
    </sheetView>
  </sheetViews>
  <sheetFormatPr defaultRowHeight="15" x14ac:dyDescent="0.25"/>
  <cols>
    <col min="13" max="13" width="10.42578125" customWidth="1"/>
    <col min="15" max="15" width="10.42578125" customWidth="1"/>
  </cols>
  <sheetData>
    <row r="6" spans="2:15" x14ac:dyDescent="0.25">
      <c r="C6" t="s">
        <v>45</v>
      </c>
      <c r="F6" t="s">
        <v>43</v>
      </c>
      <c r="I6" t="s">
        <v>44</v>
      </c>
    </row>
    <row r="7" spans="2:15" x14ac:dyDescent="0.25">
      <c r="B7" t="s">
        <v>34</v>
      </c>
      <c r="C7" t="s">
        <v>31</v>
      </c>
      <c r="D7" t="s">
        <v>29</v>
      </c>
      <c r="E7" t="s">
        <v>30</v>
      </c>
      <c r="F7" t="s">
        <v>31</v>
      </c>
      <c r="G7" t="s">
        <v>29</v>
      </c>
      <c r="H7" t="s">
        <v>30</v>
      </c>
      <c r="I7" t="s">
        <v>31</v>
      </c>
      <c r="J7" t="s">
        <v>29</v>
      </c>
      <c r="K7" t="s">
        <v>30</v>
      </c>
      <c r="M7" t="s">
        <v>41</v>
      </c>
      <c r="N7" t="s">
        <v>29</v>
      </c>
      <c r="O7" t="s">
        <v>30</v>
      </c>
    </row>
    <row r="8" spans="2:15" x14ac:dyDescent="0.25">
      <c r="B8">
        <v>233</v>
      </c>
      <c r="C8" t="s">
        <v>25</v>
      </c>
      <c r="D8">
        <v>314</v>
      </c>
      <c r="E8">
        <v>2317</v>
      </c>
      <c r="F8" t="s">
        <v>25</v>
      </c>
      <c r="G8">
        <v>283</v>
      </c>
      <c r="H8">
        <v>2137</v>
      </c>
      <c r="I8" t="s">
        <v>25</v>
      </c>
      <c r="J8">
        <v>353</v>
      </c>
      <c r="K8">
        <v>2526</v>
      </c>
      <c r="M8" t="s">
        <v>25</v>
      </c>
      <c r="N8">
        <f>AVERAGE(Table16912151821[[#This Row],[F1]], Table16912151844[[#This Row],[F1]], Table16912154145[[#This Row],[F1]])</f>
        <v>316.66666666666669</v>
      </c>
      <c r="O8">
        <f>AVERAGE(Table16912151821[[#This Row],[F2]], Table16912151844[[#This Row],[F2]], Table16912154145[[#This Row],[F2]])</f>
        <v>2326.6666666666665</v>
      </c>
    </row>
    <row r="9" spans="2:15" x14ac:dyDescent="0.25">
      <c r="C9" t="s">
        <v>26</v>
      </c>
      <c r="D9">
        <v>703</v>
      </c>
      <c r="E9">
        <v>1458</v>
      </c>
      <c r="F9" t="s">
        <v>26</v>
      </c>
      <c r="G9">
        <v>748</v>
      </c>
      <c r="H9">
        <v>1524</v>
      </c>
      <c r="I9" t="s">
        <v>26</v>
      </c>
      <c r="J9">
        <v>773</v>
      </c>
      <c r="K9">
        <v>1937</v>
      </c>
      <c r="M9" t="s">
        <v>26</v>
      </c>
      <c r="N9">
        <f>AVERAGE(Table16912151821[[#This Row],[F1]], Table16912151844[[#This Row],[F1]], Table16912154145[[#This Row],[F1]])</f>
        <v>741.33333333333337</v>
      </c>
      <c r="O9">
        <f>AVERAGE(Table16912151821[[#This Row],[F2]], Table16912151844[[#This Row],[F2]], Table16912154145[[#This Row],[F2]])</f>
        <v>1639.6666666666667</v>
      </c>
    </row>
    <row r="10" spans="2:15" x14ac:dyDescent="0.25">
      <c r="C10" t="s">
        <v>27</v>
      </c>
      <c r="D10">
        <v>366</v>
      </c>
      <c r="E10">
        <v>1133</v>
      </c>
      <c r="F10" t="s">
        <v>27</v>
      </c>
      <c r="G10">
        <v>303</v>
      </c>
      <c r="H10">
        <v>1376</v>
      </c>
      <c r="I10" t="s">
        <v>27</v>
      </c>
      <c r="J10">
        <v>288</v>
      </c>
      <c r="K10">
        <v>1547</v>
      </c>
      <c r="M10" t="s">
        <v>27</v>
      </c>
      <c r="N10">
        <f>AVERAGE(Table16912151821[[#This Row],[F1]], Table16912151844[[#This Row],[F1]], Table16912154145[[#This Row],[F1]])</f>
        <v>319</v>
      </c>
      <c r="O10">
        <f>AVERAGE(Table16912151821[[#This Row],[F2]], Table16912151844[[#This Row],[F2]], Table16912154145[[#This Row],[F2]])</f>
        <v>1352</v>
      </c>
    </row>
    <row r="11" spans="2:15" x14ac:dyDescent="0.25">
      <c r="C11" t="s">
        <v>28</v>
      </c>
      <c r="D11">
        <v>605</v>
      </c>
      <c r="E11">
        <v>1128</v>
      </c>
      <c r="F11" t="s">
        <v>28</v>
      </c>
      <c r="G11">
        <v>573</v>
      </c>
      <c r="H11">
        <v>1054</v>
      </c>
      <c r="I11" t="s">
        <v>28</v>
      </c>
      <c r="J11">
        <v>704</v>
      </c>
      <c r="K11">
        <v>1170</v>
      </c>
      <c r="M11" t="s">
        <v>28</v>
      </c>
      <c r="N11">
        <f>AVERAGE(Table16912151821[[#This Row],[F1]], Table16912151844[[#This Row],[F1]], Table16912154145[[#This Row],[F1]])</f>
        <v>627.33333333333337</v>
      </c>
      <c r="O11">
        <f>AVERAGE(Table16912151821[[#This Row],[F2]], Table16912151844[[#This Row],[F2]], Table16912154145[[#This Row],[F2]])</f>
        <v>1117.3333333333333</v>
      </c>
    </row>
    <row r="21" spans="2:18" x14ac:dyDescent="0.25">
      <c r="C21" t="s">
        <v>45</v>
      </c>
      <c r="G21" t="s">
        <v>43</v>
      </c>
      <c r="K21" t="s">
        <v>44</v>
      </c>
    </row>
    <row r="22" spans="2:18" x14ac:dyDescent="0.25">
      <c r="B22" t="s">
        <v>34</v>
      </c>
      <c r="C22" t="s">
        <v>32</v>
      </c>
      <c r="D22" t="s">
        <v>29</v>
      </c>
      <c r="E22" t="s">
        <v>30</v>
      </c>
      <c r="F22" t="s">
        <v>34</v>
      </c>
      <c r="G22" t="s">
        <v>32</v>
      </c>
      <c r="H22" t="s">
        <v>29</v>
      </c>
      <c r="I22" t="s">
        <v>30</v>
      </c>
      <c r="J22" t="s">
        <v>34</v>
      </c>
      <c r="K22" t="s">
        <v>32</v>
      </c>
      <c r="L22" t="s">
        <v>29</v>
      </c>
      <c r="M22" t="s">
        <v>30</v>
      </c>
      <c r="O22" t="s">
        <v>41</v>
      </c>
      <c r="P22" t="s">
        <v>29</v>
      </c>
      <c r="Q22" t="s">
        <v>30</v>
      </c>
      <c r="R22" t="s">
        <v>42</v>
      </c>
    </row>
    <row r="23" spans="2:18" x14ac:dyDescent="0.25">
      <c r="B23">
        <v>106</v>
      </c>
      <c r="C23" t="s">
        <v>25</v>
      </c>
      <c r="D23">
        <v>253</v>
      </c>
      <c r="E23">
        <v>2414</v>
      </c>
      <c r="F23">
        <v>105</v>
      </c>
      <c r="G23" t="s">
        <v>25</v>
      </c>
      <c r="H23">
        <v>302</v>
      </c>
      <c r="I23">
        <v>2364</v>
      </c>
      <c r="J23">
        <v>135</v>
      </c>
      <c r="K23" t="s">
        <v>25</v>
      </c>
      <c r="L23">
        <v>355</v>
      </c>
      <c r="M23">
        <v>2435</v>
      </c>
      <c r="O23" t="s">
        <v>25</v>
      </c>
      <c r="P23">
        <f>AVERAGE(Table271013161922[[#This Row],[F1]], Table271013161948[[#This Row],[F1]], Table271013164749[[#This Row],[F1]])</f>
        <v>303.33333333333331</v>
      </c>
      <c r="Q23">
        <f>AVERAGE(Table271013161922[[#This Row],[F2]], Table271013161948[[#This Row],[F2]], Table271013164749[[#This Row],[F2]])</f>
        <v>2404.3333333333335</v>
      </c>
      <c r="R23">
        <f t="shared" ref="R23" si="0">AVERAGE(B23, F23, J23)</f>
        <v>115.33333333333333</v>
      </c>
    </row>
    <row r="24" spans="2:18" x14ac:dyDescent="0.25">
      <c r="C24" t="s">
        <v>26</v>
      </c>
      <c r="D24">
        <v>774</v>
      </c>
      <c r="E24">
        <v>1573</v>
      </c>
      <c r="G24" t="s">
        <v>26</v>
      </c>
      <c r="H24">
        <v>674</v>
      </c>
      <c r="I24">
        <v>1508</v>
      </c>
      <c r="K24" t="s">
        <v>26</v>
      </c>
      <c r="L24">
        <v>690</v>
      </c>
      <c r="M24">
        <v>1583</v>
      </c>
      <c r="O24" t="s">
        <v>26</v>
      </c>
      <c r="P24">
        <f>AVERAGE(Table271013161922[[#This Row],[F1]], Table271013161948[[#This Row],[F1]], Table271013164749[[#This Row],[F1]])</f>
        <v>712.66666666666663</v>
      </c>
      <c r="Q24">
        <f>AVERAGE(Table271013161922[[#This Row],[F2]], Table271013161948[[#This Row],[F2]], Table271013164749[[#This Row],[F2]])</f>
        <v>1554.6666666666667</v>
      </c>
    </row>
    <row r="25" spans="2:18" x14ac:dyDescent="0.25">
      <c r="C25" t="s">
        <v>27</v>
      </c>
      <c r="D25">
        <v>305</v>
      </c>
      <c r="E25">
        <v>1251</v>
      </c>
      <c r="G25" t="s">
        <v>27</v>
      </c>
      <c r="H25">
        <v>319</v>
      </c>
      <c r="I25">
        <v>1808</v>
      </c>
      <c r="K25" t="s">
        <v>27</v>
      </c>
      <c r="L25">
        <v>303</v>
      </c>
      <c r="M25">
        <v>1528</v>
      </c>
      <c r="O25" t="s">
        <v>27</v>
      </c>
      <c r="P25">
        <f>AVERAGE(Table271013161922[[#This Row],[F1]], Table271013161948[[#This Row],[F1]], Table271013164749[[#This Row],[F1]])</f>
        <v>309</v>
      </c>
      <c r="Q25">
        <f>AVERAGE(Table271013161922[[#This Row],[F2]], Table271013161948[[#This Row],[F2]], Table271013164749[[#This Row],[F2]])</f>
        <v>1529</v>
      </c>
    </row>
    <row r="26" spans="2:18" x14ac:dyDescent="0.25">
      <c r="C26" t="s">
        <v>28</v>
      </c>
      <c r="D26">
        <v>661</v>
      </c>
      <c r="E26">
        <v>1101</v>
      </c>
      <c r="G26" t="s">
        <v>28</v>
      </c>
      <c r="H26">
        <v>651</v>
      </c>
      <c r="I26">
        <v>1067</v>
      </c>
      <c r="K26" t="s">
        <v>28</v>
      </c>
      <c r="L26">
        <v>784</v>
      </c>
      <c r="M26">
        <v>1273</v>
      </c>
      <c r="O26" t="s">
        <v>28</v>
      </c>
      <c r="P26">
        <f>AVERAGE(Table271013161922[[#This Row],[F1]], Table271013161948[[#This Row],[F1]], Table271013164749[[#This Row],[F1]])</f>
        <v>698.66666666666663</v>
      </c>
      <c r="Q26">
        <f>AVERAGE(Table271013161922[[#This Row],[F2]], Table271013161948[[#This Row],[F2]], Table271013164749[[#This Row],[F2]])</f>
        <v>1147</v>
      </c>
    </row>
    <row r="36" spans="2:18" x14ac:dyDescent="0.25">
      <c r="C36" t="s">
        <v>45</v>
      </c>
      <c r="G36" t="s">
        <v>43</v>
      </c>
      <c r="K36" t="s">
        <v>44</v>
      </c>
    </row>
    <row r="37" spans="2:18" x14ac:dyDescent="0.25">
      <c r="B37" t="s">
        <v>34</v>
      </c>
      <c r="C37" t="s">
        <v>33</v>
      </c>
      <c r="D37" t="s">
        <v>29</v>
      </c>
      <c r="E37" t="s">
        <v>30</v>
      </c>
      <c r="F37" t="s">
        <v>34</v>
      </c>
      <c r="G37" t="s">
        <v>33</v>
      </c>
      <c r="H37" t="s">
        <v>29</v>
      </c>
      <c r="I37" t="s">
        <v>30</v>
      </c>
      <c r="J37" t="s">
        <v>34</v>
      </c>
      <c r="K37" t="s">
        <v>33</v>
      </c>
      <c r="L37" t="s">
        <v>29</v>
      </c>
      <c r="M37" t="s">
        <v>30</v>
      </c>
      <c r="O37" t="s">
        <v>41</v>
      </c>
      <c r="P37" t="s">
        <v>29</v>
      </c>
      <c r="Q37" t="s">
        <v>30</v>
      </c>
      <c r="R37" t="s">
        <v>42</v>
      </c>
    </row>
    <row r="38" spans="2:18" x14ac:dyDescent="0.25">
      <c r="B38">
        <v>210</v>
      </c>
      <c r="C38" t="s">
        <v>25</v>
      </c>
      <c r="D38">
        <v>289</v>
      </c>
      <c r="E38">
        <v>2401</v>
      </c>
      <c r="F38">
        <v>151</v>
      </c>
      <c r="G38" t="s">
        <v>25</v>
      </c>
      <c r="H38">
        <v>283</v>
      </c>
      <c r="I38">
        <v>2495</v>
      </c>
      <c r="J38">
        <v>160</v>
      </c>
      <c r="K38" t="s">
        <v>25</v>
      </c>
      <c r="L38">
        <v>355</v>
      </c>
      <c r="M38">
        <v>2508</v>
      </c>
      <c r="O38" t="s">
        <v>25</v>
      </c>
      <c r="P38">
        <f>AVERAGE(Table381114172023[[#This Row],[F1]], Table381114172052[[#This Row],[F1]], Table381114175153[[#This Row],[F1]])</f>
        <v>309</v>
      </c>
      <c r="Q38">
        <f>AVERAGE(Table381114172023[[#This Row],[F2]], Table381114172052[[#This Row],[F2]], Table381114175153[[#This Row],[F2]])</f>
        <v>2468</v>
      </c>
      <c r="R38">
        <f t="shared" ref="R38" si="1">AVERAGE(B38,F38,J38)</f>
        <v>173.66666666666666</v>
      </c>
    </row>
    <row r="39" spans="2:18" x14ac:dyDescent="0.25">
      <c r="C39" t="s">
        <v>26</v>
      </c>
      <c r="D39">
        <v>862</v>
      </c>
      <c r="E39">
        <v>1779</v>
      </c>
      <c r="G39" t="s">
        <v>26</v>
      </c>
      <c r="H39">
        <v>798</v>
      </c>
      <c r="I39">
        <v>1577</v>
      </c>
      <c r="K39" t="s">
        <v>26</v>
      </c>
      <c r="L39">
        <v>838</v>
      </c>
      <c r="M39">
        <v>1646</v>
      </c>
      <c r="O39" t="s">
        <v>26</v>
      </c>
      <c r="P39">
        <f>AVERAGE(Table381114172023[[#This Row],[F1]], Table381114172052[[#This Row],[F1]], Table381114175153[[#This Row],[F1]])</f>
        <v>832.66666666666663</v>
      </c>
      <c r="Q39">
        <f>AVERAGE(Table381114172023[[#This Row],[F2]], Table381114172052[[#This Row],[F2]], Table381114175153[[#This Row],[F2]])</f>
        <v>1667.3333333333333</v>
      </c>
    </row>
    <row r="40" spans="2:18" x14ac:dyDescent="0.25">
      <c r="C40" t="s">
        <v>27</v>
      </c>
      <c r="D40">
        <v>326</v>
      </c>
      <c r="E40">
        <v>1179</v>
      </c>
      <c r="G40" t="s">
        <v>27</v>
      </c>
      <c r="H40">
        <v>320</v>
      </c>
      <c r="I40">
        <v>1610</v>
      </c>
      <c r="K40" t="s">
        <v>27</v>
      </c>
      <c r="L40">
        <v>306</v>
      </c>
      <c r="M40">
        <v>1693</v>
      </c>
      <c r="O40" t="s">
        <v>27</v>
      </c>
      <c r="P40">
        <f>AVERAGE(Table381114172023[[#This Row],[F1]], Table381114172052[[#This Row],[F1]], Table381114175153[[#This Row],[F1]])</f>
        <v>317.33333333333331</v>
      </c>
      <c r="Q40">
        <f>AVERAGE(Table381114172023[[#This Row],[F2]], Table381114172052[[#This Row],[F2]], Table381114175153[[#This Row],[F2]])</f>
        <v>1494</v>
      </c>
    </row>
    <row r="41" spans="2:18" x14ac:dyDescent="0.25">
      <c r="C41" t="s">
        <v>28</v>
      </c>
      <c r="D41">
        <v>656</v>
      </c>
      <c r="E41">
        <v>972</v>
      </c>
      <c r="G41" t="s">
        <v>28</v>
      </c>
      <c r="H41">
        <v>811</v>
      </c>
      <c r="I41">
        <v>1256</v>
      </c>
      <c r="K41" t="s">
        <v>28</v>
      </c>
      <c r="L41">
        <v>835</v>
      </c>
      <c r="M41">
        <v>1243</v>
      </c>
      <c r="O41" t="s">
        <v>28</v>
      </c>
      <c r="P41">
        <f>AVERAGE(Table381114172023[[#This Row],[F1]], Table381114172052[[#This Row],[F1]], Table381114175153[[#This Row],[F1]])</f>
        <v>767.33333333333337</v>
      </c>
      <c r="Q41">
        <f>AVERAGE(Table381114172023[[#This Row],[F2]], Table381114172052[[#This Row],[F2]], Table381114175153[[#This Row],[F2]])</f>
        <v>1157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4A7C-6EF8-4500-B09A-E6F48D402086}">
  <dimension ref="A1:Q36"/>
  <sheetViews>
    <sheetView topLeftCell="A13" zoomScaleNormal="100" workbookViewId="0">
      <selection activeCell="Q33" sqref="Q33"/>
    </sheetView>
  </sheetViews>
  <sheetFormatPr defaultRowHeight="15" x14ac:dyDescent="0.25"/>
  <sheetData>
    <row r="1" spans="1:16" x14ac:dyDescent="0.25">
      <c r="B1" t="s">
        <v>38</v>
      </c>
      <c r="E1" t="s">
        <v>37</v>
      </c>
      <c r="H1" t="s">
        <v>36</v>
      </c>
      <c r="N1" t="s">
        <v>64</v>
      </c>
    </row>
    <row r="2" spans="1:16" x14ac:dyDescent="0.25">
      <c r="A2" t="s">
        <v>34</v>
      </c>
      <c r="B2" t="s">
        <v>31</v>
      </c>
      <c r="C2" t="s">
        <v>29</v>
      </c>
      <c r="D2" t="s">
        <v>30</v>
      </c>
      <c r="E2" t="s">
        <v>31</v>
      </c>
      <c r="F2" t="s">
        <v>29</v>
      </c>
      <c r="G2" t="s">
        <v>30</v>
      </c>
      <c r="H2" t="s">
        <v>31</v>
      </c>
      <c r="I2" t="s">
        <v>29</v>
      </c>
      <c r="J2" t="s">
        <v>30</v>
      </c>
      <c r="N2" t="s">
        <v>40</v>
      </c>
      <c r="O2" t="s">
        <v>29</v>
      </c>
      <c r="P2" t="s">
        <v>30</v>
      </c>
    </row>
    <row r="3" spans="1:16" x14ac:dyDescent="0.25">
      <c r="A3">
        <v>233</v>
      </c>
      <c r="B3" t="s">
        <v>25</v>
      </c>
      <c r="C3">
        <v>300</v>
      </c>
      <c r="D3">
        <v>2540</v>
      </c>
      <c r="E3" t="s">
        <v>25</v>
      </c>
      <c r="F3">
        <v>394</v>
      </c>
      <c r="G3">
        <v>2717</v>
      </c>
      <c r="H3" t="s">
        <v>25</v>
      </c>
      <c r="I3">
        <v>381</v>
      </c>
      <c r="J3">
        <v>2642</v>
      </c>
      <c r="N3" t="s">
        <v>25</v>
      </c>
      <c r="O3">
        <f>AVERAGE(Table1691255[[#This Row],[F1]], Table1692758[[#This Row],[F1]], Table16262859[[#This Row],[F1]])</f>
        <v>358.33333333333331</v>
      </c>
      <c r="P3">
        <f>AVERAGE(Table1691255[[#This Row],[F2]], Table1692758[[#This Row],[F2]], Table16262859[[#This Row],[F2]])</f>
        <v>2633</v>
      </c>
    </row>
    <row r="4" spans="1:16" x14ac:dyDescent="0.25">
      <c r="B4" t="s">
        <v>26</v>
      </c>
      <c r="C4">
        <v>922</v>
      </c>
      <c r="D4">
        <v>1699</v>
      </c>
      <c r="E4" t="s">
        <v>26</v>
      </c>
      <c r="F4">
        <v>1020</v>
      </c>
      <c r="G4">
        <v>1893</v>
      </c>
      <c r="H4" t="s">
        <v>26</v>
      </c>
      <c r="I4">
        <v>986</v>
      </c>
      <c r="J4">
        <v>1867</v>
      </c>
      <c r="N4" t="s">
        <v>26</v>
      </c>
      <c r="O4">
        <f>AVERAGE(Table1691255[[#This Row],[F1]], Table1692758[[#This Row],[F1]], Table16262859[[#This Row],[F1]])</f>
        <v>976</v>
      </c>
      <c r="P4">
        <f>AVERAGE(Table1691255[[#This Row],[F2]], Table1692758[[#This Row],[F2]], Table16262859[[#This Row],[F2]])</f>
        <v>1819.6666666666667</v>
      </c>
    </row>
    <row r="5" spans="1:16" x14ac:dyDescent="0.25">
      <c r="B5" t="s">
        <v>27</v>
      </c>
      <c r="C5">
        <v>451</v>
      </c>
      <c r="D5">
        <v>1707</v>
      </c>
      <c r="E5" t="s">
        <v>27</v>
      </c>
      <c r="F5">
        <v>404</v>
      </c>
      <c r="G5">
        <v>1694</v>
      </c>
      <c r="H5" t="s">
        <v>27</v>
      </c>
      <c r="I5">
        <v>418</v>
      </c>
      <c r="J5">
        <v>1571</v>
      </c>
      <c r="N5" t="s">
        <v>27</v>
      </c>
      <c r="O5">
        <f>AVERAGE(Table1691255[[#This Row],[F1]], Table1692758[[#This Row],[F1]], Table16262859[[#This Row],[F1]])</f>
        <v>424.33333333333331</v>
      </c>
      <c r="P5">
        <f>AVERAGE(Table1691255[[#This Row],[F2]], Table1692758[[#This Row],[F2]], Table16262859[[#This Row],[F2]])</f>
        <v>1657.3333333333333</v>
      </c>
    </row>
    <row r="6" spans="1:16" x14ac:dyDescent="0.25">
      <c r="B6" t="s">
        <v>28</v>
      </c>
      <c r="C6">
        <v>925</v>
      </c>
      <c r="D6">
        <v>1279</v>
      </c>
      <c r="E6" t="s">
        <v>28</v>
      </c>
      <c r="F6">
        <v>927</v>
      </c>
      <c r="G6">
        <v>1350</v>
      </c>
      <c r="H6" t="s">
        <v>28</v>
      </c>
      <c r="I6">
        <v>800</v>
      </c>
      <c r="J6">
        <v>1346</v>
      </c>
      <c r="N6" t="s">
        <v>28</v>
      </c>
      <c r="O6">
        <f>AVERAGE(Table1691255[[#This Row],[F1]], Table1692758[[#This Row],[F1]], Table16262859[[#This Row],[F1]])</f>
        <v>884</v>
      </c>
      <c r="P6">
        <f>AVERAGE(Table1691255[[#This Row],[F2]], Table1692758[[#This Row],[F2]], Table16262859[[#This Row],[F2]])</f>
        <v>1325</v>
      </c>
    </row>
    <row r="16" spans="1:16" x14ac:dyDescent="0.25">
      <c r="B16" t="s">
        <v>38</v>
      </c>
      <c r="F16" t="s">
        <v>37</v>
      </c>
      <c r="J16" t="s">
        <v>36</v>
      </c>
      <c r="N16" t="s">
        <v>65</v>
      </c>
    </row>
    <row r="17" spans="1:17" x14ac:dyDescent="0.25">
      <c r="A17" t="s">
        <v>34</v>
      </c>
      <c r="B17" t="s">
        <v>32</v>
      </c>
      <c r="C17" t="s">
        <v>29</v>
      </c>
      <c r="D17" t="s">
        <v>30</v>
      </c>
      <c r="E17" t="s">
        <v>34</v>
      </c>
      <c r="F17" t="s">
        <v>32</v>
      </c>
      <c r="G17" t="s">
        <v>29</v>
      </c>
      <c r="H17" t="s">
        <v>30</v>
      </c>
      <c r="I17" t="s">
        <v>34</v>
      </c>
      <c r="J17" t="s">
        <v>32</v>
      </c>
      <c r="K17" t="s">
        <v>29</v>
      </c>
      <c r="L17" t="s">
        <v>30</v>
      </c>
      <c r="N17" t="s">
        <v>41</v>
      </c>
      <c r="O17" t="s">
        <v>29</v>
      </c>
      <c r="P17" t="s">
        <v>30</v>
      </c>
      <c r="Q17" t="s">
        <v>42</v>
      </c>
    </row>
    <row r="18" spans="1:17" x14ac:dyDescent="0.25">
      <c r="A18">
        <v>204</v>
      </c>
      <c r="B18" t="s">
        <v>25</v>
      </c>
      <c r="C18">
        <v>331</v>
      </c>
      <c r="D18">
        <v>2601</v>
      </c>
      <c r="E18">
        <v>212</v>
      </c>
      <c r="F18" t="s">
        <v>25</v>
      </c>
      <c r="G18">
        <v>364</v>
      </c>
      <c r="H18">
        <v>3027</v>
      </c>
      <c r="I18">
        <v>199</v>
      </c>
      <c r="J18" t="s">
        <v>25</v>
      </c>
      <c r="K18">
        <v>449</v>
      </c>
      <c r="L18">
        <v>2793</v>
      </c>
      <c r="N18" t="s">
        <v>25</v>
      </c>
      <c r="O18">
        <f>AVERAGE(Table27101356[[#This Row],[F1]], Table27103461[[#This Row],[F1]], Table27313562[[#This Row],[F1]])</f>
        <v>381.33333333333331</v>
      </c>
      <c r="P18">
        <f>AVERAGE(Table27101356[[#This Row],[F2]], Table27103461[[#This Row],[F2]], Table27313562[[#This Row],[F2]])</f>
        <v>2807</v>
      </c>
      <c r="Q18">
        <f>AVERAGE(A18,E18,I18)</f>
        <v>205</v>
      </c>
    </row>
    <row r="19" spans="1:17" x14ac:dyDescent="0.25">
      <c r="B19" t="s">
        <v>26</v>
      </c>
      <c r="C19">
        <v>925</v>
      </c>
      <c r="D19">
        <v>1621</v>
      </c>
      <c r="F19" t="s">
        <v>26</v>
      </c>
      <c r="G19">
        <v>1012</v>
      </c>
      <c r="H19">
        <v>1840</v>
      </c>
      <c r="J19" t="s">
        <v>26</v>
      </c>
      <c r="K19">
        <v>923</v>
      </c>
      <c r="L19">
        <v>1784</v>
      </c>
      <c r="N19" t="s">
        <v>26</v>
      </c>
      <c r="O19">
        <f>AVERAGE(Table27101356[[#This Row],[F1]], Table27103461[[#This Row],[F1]], Table27313562[[#This Row],[F1]])</f>
        <v>953.33333333333337</v>
      </c>
      <c r="P19">
        <f>AVERAGE(Table27101356[[#This Row],[F2]], Table27103461[[#This Row],[F2]], Table27313562[[#This Row],[F2]])</f>
        <v>1748.3333333333333</v>
      </c>
    </row>
    <row r="20" spans="1:17" x14ac:dyDescent="0.25">
      <c r="B20" t="s">
        <v>27</v>
      </c>
      <c r="C20">
        <v>404</v>
      </c>
      <c r="D20">
        <v>1653</v>
      </c>
      <c r="F20" t="s">
        <v>27</v>
      </c>
      <c r="G20">
        <v>323</v>
      </c>
      <c r="H20">
        <v>1394</v>
      </c>
      <c r="J20" t="s">
        <v>27</v>
      </c>
      <c r="K20">
        <v>388</v>
      </c>
      <c r="L20">
        <v>1601</v>
      </c>
      <c r="N20" t="s">
        <v>27</v>
      </c>
      <c r="O20">
        <f>AVERAGE(Table27101356[[#This Row],[F1]], Table27103461[[#This Row],[F1]], Table27313562[[#This Row],[F1]])</f>
        <v>371.66666666666669</v>
      </c>
      <c r="P20">
        <f>AVERAGE(Table27101356[[#This Row],[F2]], Table27103461[[#This Row],[F2]], Table27313562[[#This Row],[F2]])</f>
        <v>1549.3333333333333</v>
      </c>
    </row>
    <row r="21" spans="1:17" x14ac:dyDescent="0.25">
      <c r="B21" t="s">
        <v>28</v>
      </c>
      <c r="C21">
        <v>963</v>
      </c>
      <c r="D21">
        <v>1289</v>
      </c>
      <c r="F21" t="s">
        <v>28</v>
      </c>
      <c r="G21">
        <v>912</v>
      </c>
      <c r="H21">
        <v>1335</v>
      </c>
      <c r="J21" t="s">
        <v>28</v>
      </c>
      <c r="K21">
        <v>688</v>
      </c>
      <c r="L21">
        <v>1315</v>
      </c>
      <c r="N21" t="s">
        <v>28</v>
      </c>
      <c r="O21">
        <f>AVERAGE(Table27101356[[#This Row],[F1]], Table27103461[[#This Row],[F1]], Table27313562[[#This Row],[F1]])</f>
        <v>854.33333333333337</v>
      </c>
      <c r="P21">
        <f>AVERAGE(Table27101356[[#This Row],[F2]], Table27103461[[#This Row],[F2]], Table27313562[[#This Row],[F2]])</f>
        <v>1313</v>
      </c>
    </row>
    <row r="31" spans="1:17" x14ac:dyDescent="0.25">
      <c r="B31" t="s">
        <v>38</v>
      </c>
      <c r="F31" t="s">
        <v>37</v>
      </c>
      <c r="J31" t="s">
        <v>36</v>
      </c>
      <c r="N31" t="s">
        <v>66</v>
      </c>
    </row>
    <row r="32" spans="1:17" x14ac:dyDescent="0.25">
      <c r="A32" t="s">
        <v>34</v>
      </c>
      <c r="B32" t="s">
        <v>33</v>
      </c>
      <c r="C32" t="s">
        <v>29</v>
      </c>
      <c r="D32" t="s">
        <v>30</v>
      </c>
      <c r="E32" t="s">
        <v>34</v>
      </c>
      <c r="F32" t="s">
        <v>33</v>
      </c>
      <c r="G32" t="s">
        <v>29</v>
      </c>
      <c r="H32" t="s">
        <v>30</v>
      </c>
      <c r="I32" t="s">
        <v>34</v>
      </c>
      <c r="J32" t="s">
        <v>33</v>
      </c>
      <c r="K32" t="s">
        <v>29</v>
      </c>
      <c r="L32" t="s">
        <v>30</v>
      </c>
      <c r="N32" t="s">
        <v>41</v>
      </c>
      <c r="O32" t="s">
        <v>29</v>
      </c>
      <c r="P32" t="s">
        <v>30</v>
      </c>
      <c r="Q32" t="s">
        <v>42</v>
      </c>
    </row>
    <row r="33" spans="1:17" x14ac:dyDescent="0.25">
      <c r="A33">
        <v>191</v>
      </c>
      <c r="B33" t="s">
        <v>25</v>
      </c>
      <c r="C33">
        <v>368</v>
      </c>
      <c r="D33">
        <v>2338</v>
      </c>
      <c r="E33">
        <v>197</v>
      </c>
      <c r="F33" t="s">
        <v>25</v>
      </c>
      <c r="G33">
        <v>254</v>
      </c>
      <c r="H33">
        <v>2042</v>
      </c>
      <c r="I33">
        <v>190</v>
      </c>
      <c r="J33" t="s">
        <v>25</v>
      </c>
      <c r="K33">
        <v>316</v>
      </c>
      <c r="L33">
        <v>2105</v>
      </c>
      <c r="N33" t="s">
        <v>25</v>
      </c>
      <c r="O33">
        <f>AVERAGE(Table38111457[[#This Row],[F1]], Table38113864[[#This Row],[F1]], Table38373965[[#This Row],[F1]])</f>
        <v>312.66666666666669</v>
      </c>
      <c r="P33">
        <f>AVERAGE(Table38111457[[#This Row],[F2]], Table38113864[[#This Row],[F2]], Table38373965[[#This Row],[F2]])</f>
        <v>2161.6666666666665</v>
      </c>
      <c r="Q33">
        <f t="shared" ref="Q33" si="0">AVERAGE(A33, E33, I33)</f>
        <v>192.66666666666666</v>
      </c>
    </row>
    <row r="34" spans="1:17" x14ac:dyDescent="0.25">
      <c r="B34" t="s">
        <v>26</v>
      </c>
      <c r="C34">
        <v>942</v>
      </c>
      <c r="D34">
        <v>1644</v>
      </c>
      <c r="F34" t="s">
        <v>26</v>
      </c>
      <c r="G34">
        <v>852</v>
      </c>
      <c r="H34">
        <v>1674</v>
      </c>
      <c r="J34" t="s">
        <v>26</v>
      </c>
      <c r="K34">
        <v>690</v>
      </c>
      <c r="L34">
        <v>1508</v>
      </c>
      <c r="N34" t="s">
        <v>26</v>
      </c>
      <c r="O34">
        <f>AVERAGE(Table38111457[[#This Row],[F1]], Table38113864[[#This Row],[F1]], Table38373965[[#This Row],[F1]])</f>
        <v>828</v>
      </c>
      <c r="P34">
        <f>AVERAGE(Table38111457[[#This Row],[F2]], Table38113864[[#This Row],[F2]], Table38373965[[#This Row],[F2]])</f>
        <v>1608.6666666666667</v>
      </c>
    </row>
    <row r="35" spans="1:17" x14ac:dyDescent="0.25">
      <c r="B35" t="s">
        <v>27</v>
      </c>
      <c r="C35">
        <v>385</v>
      </c>
      <c r="D35">
        <v>1547</v>
      </c>
      <c r="F35" t="s">
        <v>27</v>
      </c>
      <c r="G35">
        <v>434</v>
      </c>
      <c r="H35">
        <v>1772</v>
      </c>
      <c r="J35" t="s">
        <v>27</v>
      </c>
      <c r="K35">
        <v>326</v>
      </c>
      <c r="L35">
        <v>1297</v>
      </c>
      <c r="N35" t="s">
        <v>27</v>
      </c>
      <c r="O35">
        <f>AVERAGE(Table38111457[[#This Row],[F1]], Table38113864[[#This Row],[F1]], Table38373965[[#This Row],[F1]])</f>
        <v>381.66666666666669</v>
      </c>
      <c r="P35">
        <f>AVERAGE(Table38111457[[#This Row],[F2]], Table38113864[[#This Row],[F2]], Table38373965[[#This Row],[F2]])</f>
        <v>1538.6666666666667</v>
      </c>
    </row>
    <row r="36" spans="1:17" x14ac:dyDescent="0.25">
      <c r="B36" t="s">
        <v>28</v>
      </c>
      <c r="C36">
        <v>959</v>
      </c>
      <c r="D36">
        <v>1231</v>
      </c>
      <c r="F36" t="s">
        <v>28</v>
      </c>
      <c r="G36">
        <v>759</v>
      </c>
      <c r="H36">
        <v>1179</v>
      </c>
      <c r="J36" t="s">
        <v>28</v>
      </c>
      <c r="K36">
        <v>622</v>
      </c>
      <c r="L36">
        <v>1091</v>
      </c>
      <c r="N36" t="s">
        <v>28</v>
      </c>
      <c r="O36">
        <f>AVERAGE(Table38111457[[#This Row],[F1]], Table38113864[[#This Row],[F1]], Table38373965[[#This Row],[F1]])</f>
        <v>780</v>
      </c>
      <c r="P36">
        <f>AVERAGE(Table38111457[[#This Row],[F2]], Table38113864[[#This Row],[F2]], Table38373965[[#This Row],[F2]])</f>
        <v>1167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Research Questions</vt:lpstr>
      <vt:lpstr>Test (summer)</vt:lpstr>
      <vt:lpstr>Kronst</vt:lpstr>
      <vt:lpstr>Hannah</vt:lpstr>
      <vt:lpstr>Elly</vt:lpstr>
      <vt:lpstr>Kevin</vt:lpstr>
      <vt:lpstr>Zoob</vt:lpstr>
      <vt:lpstr>Parker</vt:lpstr>
      <vt:lpstr>Girls</vt:lpstr>
      <vt:lpstr>Boys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ssc4mc</dc:creator>
  <cp:lastModifiedBy>ssc4mc</cp:lastModifiedBy>
  <dcterms:created xsi:type="dcterms:W3CDTF">2019-11-08T16:13:32Z</dcterms:created>
  <dcterms:modified xsi:type="dcterms:W3CDTF">2019-12-11T05:23:37Z</dcterms:modified>
</cp:coreProperties>
</file>