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90827\15 TOPICS\91 Mathematical Finance Lecture\00_Github\examples\CoxRossRubinsteinModel\"/>
    </mc:Choice>
  </mc:AlternateContent>
  <bookViews>
    <workbookView xWindow="-120" yWindow="-120" windowWidth="29040" windowHeight="15840"/>
  </bookViews>
  <sheets>
    <sheet name="European Option" sheetId="1" r:id="rId1"/>
  </sheets>
  <calcPr calcId="162913"/>
</workbook>
</file>

<file path=xl/calcChain.xml><?xml version="1.0" encoding="utf-8"?>
<calcChain xmlns="http://schemas.openxmlformats.org/spreadsheetml/2006/main">
  <c r="C18" i="1" l="1"/>
  <c r="D19" i="1" s="1"/>
  <c r="C10" i="1"/>
  <c r="C11" i="1"/>
  <c r="C9" i="1"/>
  <c r="C12" i="1" s="1"/>
  <c r="D35" i="1" l="1"/>
  <c r="E20" i="1"/>
  <c r="D18" i="1"/>
  <c r="C34" i="1"/>
  <c r="E36" i="1" l="1"/>
  <c r="F21" i="1"/>
  <c r="D34" i="1"/>
  <c r="E19" i="1"/>
  <c r="E18" i="1"/>
  <c r="E35" i="1" l="1"/>
  <c r="F20" i="1"/>
  <c r="E34" i="1"/>
  <c r="F19" i="1"/>
  <c r="F18" i="1"/>
  <c r="F37" i="1"/>
  <c r="G22" i="1"/>
  <c r="G38" i="1" l="1"/>
  <c r="H23" i="1"/>
  <c r="F34" i="1"/>
  <c r="G18" i="1"/>
  <c r="G19" i="1"/>
  <c r="F35" i="1"/>
  <c r="G20" i="1"/>
  <c r="F36" i="1"/>
  <c r="G21" i="1"/>
  <c r="G36" i="1" l="1"/>
  <c r="H21" i="1"/>
  <c r="G35" i="1"/>
  <c r="H20" i="1"/>
  <c r="G34" i="1"/>
  <c r="H18" i="1"/>
  <c r="H19" i="1"/>
  <c r="H39" i="1"/>
  <c r="I24" i="1"/>
  <c r="G37" i="1"/>
  <c r="H22" i="1"/>
  <c r="H37" i="1" l="1"/>
  <c r="I22" i="1"/>
  <c r="H35" i="1"/>
  <c r="I20" i="1"/>
  <c r="H34" i="1"/>
  <c r="I19" i="1"/>
  <c r="I18" i="1"/>
  <c r="H36" i="1"/>
  <c r="I21" i="1"/>
  <c r="H38" i="1"/>
  <c r="I23" i="1"/>
  <c r="I40" i="1"/>
  <c r="J25" i="1"/>
  <c r="I34" i="1" l="1"/>
  <c r="J18" i="1"/>
  <c r="J19" i="1"/>
  <c r="I35" i="1"/>
  <c r="J20" i="1"/>
  <c r="J41" i="1"/>
  <c r="K26" i="1"/>
  <c r="I36" i="1"/>
  <c r="J21" i="1"/>
  <c r="I39" i="1"/>
  <c r="J24" i="1"/>
  <c r="I38" i="1"/>
  <c r="J23" i="1"/>
  <c r="I37" i="1"/>
  <c r="J22" i="1"/>
  <c r="J38" i="1" l="1"/>
  <c r="K23" i="1"/>
  <c r="J39" i="1"/>
  <c r="K24" i="1"/>
  <c r="J35" i="1"/>
  <c r="K20" i="1"/>
  <c r="K42" i="1"/>
  <c r="L27" i="1"/>
  <c r="J40" i="1"/>
  <c r="K25" i="1"/>
  <c r="J36" i="1"/>
  <c r="K21" i="1"/>
  <c r="J34" i="1"/>
  <c r="K18" i="1"/>
  <c r="K19" i="1"/>
  <c r="J37" i="1"/>
  <c r="K22" i="1"/>
  <c r="K34" i="1" l="1"/>
  <c r="L19" i="1"/>
  <c r="L18" i="1"/>
  <c r="K36" i="1"/>
  <c r="L21" i="1"/>
  <c r="L43" i="1"/>
  <c r="M28" i="1"/>
  <c r="M44" i="1" s="1"/>
  <c r="M58" i="1" s="1"/>
  <c r="K35" i="1"/>
  <c r="L20" i="1"/>
  <c r="K37" i="1"/>
  <c r="L22" i="1"/>
  <c r="K40" i="1"/>
  <c r="L25" i="1"/>
  <c r="K41" i="1"/>
  <c r="L26" i="1"/>
  <c r="K39" i="1"/>
  <c r="L24" i="1"/>
  <c r="K38" i="1"/>
  <c r="L23" i="1"/>
  <c r="L41" i="1" l="1"/>
  <c r="M26" i="1"/>
  <c r="M42" i="1" s="1"/>
  <c r="M56" i="1" s="1"/>
  <c r="L39" i="1"/>
  <c r="M24" i="1"/>
  <c r="M40" i="1" s="1"/>
  <c r="M54" i="1" s="1"/>
  <c r="L38" i="1"/>
  <c r="M23" i="1"/>
  <c r="M39" i="1" s="1"/>
  <c r="M53" i="1" s="1"/>
  <c r="L53" i="1" s="1"/>
  <c r="L34" i="1"/>
  <c r="M19" i="1"/>
  <c r="M35" i="1" s="1"/>
  <c r="M49" i="1" s="1"/>
  <c r="L49" i="1" s="1"/>
  <c r="K49" i="1" s="1"/>
  <c r="M18" i="1"/>
  <c r="M34" i="1" s="1"/>
  <c r="M48" i="1" s="1"/>
  <c r="L42" i="1"/>
  <c r="M27" i="1"/>
  <c r="M43" i="1" s="1"/>
  <c r="M57" i="1" s="1"/>
  <c r="L57" i="1" s="1"/>
  <c r="L37" i="1"/>
  <c r="M22" i="1"/>
  <c r="M38" i="1" s="1"/>
  <c r="M52" i="1" s="1"/>
  <c r="L35" i="1"/>
  <c r="M20" i="1"/>
  <c r="M36" i="1" s="1"/>
  <c r="M50" i="1" s="1"/>
  <c r="L50" i="1" s="1"/>
  <c r="L40" i="1"/>
  <c r="M25" i="1"/>
  <c r="M41" i="1" s="1"/>
  <c r="M55" i="1" s="1"/>
  <c r="L55" i="1" s="1"/>
  <c r="L36" i="1"/>
  <c r="M21" i="1"/>
  <c r="M37" i="1" s="1"/>
  <c r="M51" i="1" s="1"/>
  <c r="L52" i="1" l="1"/>
  <c r="K52" i="1" s="1"/>
  <c r="L54" i="1"/>
  <c r="K54" i="1" s="1"/>
  <c r="L51" i="1"/>
  <c r="K51" i="1" s="1"/>
  <c r="J51" i="1" s="1"/>
  <c r="L56" i="1"/>
  <c r="K56" i="1" s="1"/>
  <c r="K50" i="1"/>
  <c r="J50" i="1" s="1"/>
  <c r="I50" i="1" s="1"/>
  <c r="K55" i="1"/>
  <c r="J55" i="1" s="1"/>
  <c r="L48" i="1"/>
  <c r="K48" i="1" s="1"/>
  <c r="J48" i="1" s="1"/>
  <c r="J49" i="1" l="1"/>
  <c r="I49" i="1" s="1"/>
  <c r="H49" i="1" s="1"/>
  <c r="J54" i="1"/>
  <c r="I48" i="1"/>
  <c r="H48" i="1" s="1"/>
  <c r="G48" i="1" s="1"/>
  <c r="K53" i="1"/>
  <c r="J53" i="1" s="1"/>
  <c r="J52" i="1" l="1"/>
  <c r="I53" i="1"/>
  <c r="I54" i="1"/>
  <c r="H53" i="1" l="1"/>
  <c r="I52" i="1"/>
  <c r="H52" i="1" s="1"/>
  <c r="G52" i="1" s="1"/>
  <c r="I51" i="1"/>
  <c r="H51" i="1" l="1"/>
  <c r="G51" i="1" s="1"/>
  <c r="F51" i="1" s="1"/>
  <c r="H50" i="1"/>
  <c r="G50" i="1" l="1"/>
  <c r="F50" i="1" s="1"/>
  <c r="E50" i="1" s="1"/>
  <c r="G49" i="1"/>
  <c r="F49" i="1" l="1"/>
  <c r="E49" i="1" s="1"/>
  <c r="D49" i="1" s="1"/>
  <c r="F48" i="1"/>
  <c r="E48" i="1" l="1"/>
  <c r="D48" i="1" s="1"/>
  <c r="C48" i="1" s="1"/>
</calcChain>
</file>

<file path=xl/sharedStrings.xml><?xml version="1.0" encoding="utf-8"?>
<sst xmlns="http://schemas.openxmlformats.org/spreadsheetml/2006/main" count="21" uniqueCount="21">
  <si>
    <t>r</t>
  </si>
  <si>
    <t>T</t>
  </si>
  <si>
    <t>N</t>
  </si>
  <si>
    <t>sigma</t>
  </si>
  <si>
    <t>S0</t>
  </si>
  <si>
    <t>k</t>
  </si>
  <si>
    <t>S</t>
  </si>
  <si>
    <t>C/P</t>
  </si>
  <si>
    <t>K</t>
  </si>
  <si>
    <t>~V</t>
  </si>
  <si>
    <t>r_N</t>
  </si>
  <si>
    <t>a_N</t>
  </si>
  <si>
    <t>b_N</t>
  </si>
  <si>
    <t>p_N*</t>
  </si>
  <si>
    <t>Model inputs</t>
  </si>
  <si>
    <t>Derived model parameters</t>
  </si>
  <si>
    <t>Binomail tree construction</t>
  </si>
  <si>
    <t>Instrument details</t>
  </si>
  <si>
    <t>Option pricing via backward scheme</t>
  </si>
  <si>
    <t>~Z</t>
  </si>
  <si>
    <t>Payoff process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</si>
</sst>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5" x14ac:knownFonts="1">
    <font>
      <sz val="10"/>
      <color theme="1"/>
      <name val="Roboto"/>
    </font>
    <font>
      <b/>
      <sz val="10"/>
      <color theme="1"/>
      <name val="Roboto"/>
    </font>
    <font>
      <sz val="10"/>
      <color rgb="FF00B050"/>
      <name val="Roboto"/>
    </font>
    <font>
      <sz val="10"/>
      <color rgb="FF0070C0"/>
      <name val="Roboto"/>
    </font>
    <font>
      <b/>
      <sz val="10"/>
      <color rgb="FF00B050"/>
      <name val="Roboto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top"/>
    </xf>
  </cellStyleXfs>
  <cellXfs count="33">
    <xf numFmtId="0" fontId="0" fillId="0" borderId="0" xfId="0">
      <alignment vertical="top"/>
    </xf>
    <xf numFmtId="0" fontId="1" fillId="0" borderId="0" xfId="0" applyFont="1">
      <alignment vertical="top"/>
    </xf>
    <xf numFmtId="0" fontId="1" fillId="0" borderId="2" xfId="0" applyFont="1" applyBorder="1">
      <alignment vertical="top"/>
    </xf>
    <xf numFmtId="0" fontId="2" fillId="0" borderId="2" xfId="0" applyFont="1" applyBorder="1">
      <alignment vertical="top"/>
    </xf>
    <xf numFmtId="0" fontId="1" fillId="0" borderId="3" xfId="0" applyFont="1" applyBorder="1">
      <alignment vertical="top"/>
    </xf>
    <xf numFmtId="0" fontId="2" fillId="0" borderId="3" xfId="0" applyFont="1" applyBorder="1">
      <alignment vertical="top"/>
    </xf>
    <xf numFmtId="0" fontId="1" fillId="0" borderId="4" xfId="0" applyFont="1" applyBorder="1">
      <alignment vertical="top"/>
    </xf>
    <xf numFmtId="0" fontId="2" fillId="0" borderId="4" xfId="0" applyFont="1" applyBorder="1">
      <alignment vertical="top"/>
    </xf>
    <xf numFmtId="164" fontId="3" fillId="0" borderId="2" xfId="0" applyNumberFormat="1" applyFont="1" applyBorder="1">
      <alignment vertical="top"/>
    </xf>
    <xf numFmtId="164" fontId="3" fillId="0" borderId="3" xfId="0" applyNumberFormat="1" applyFont="1" applyBorder="1">
      <alignment vertical="top"/>
    </xf>
    <xf numFmtId="164" fontId="3" fillId="0" borderId="4" xfId="0" applyNumberFormat="1" applyFont="1" applyBorder="1">
      <alignment vertical="top"/>
    </xf>
    <xf numFmtId="0" fontId="1" fillId="0" borderId="5" xfId="0" applyFont="1" applyBorder="1" applyAlignment="1">
      <alignment horizontal="center" vertical="top"/>
    </xf>
    <xf numFmtId="0" fontId="1" fillId="0" borderId="6" xfId="0" applyFont="1" applyBorder="1" applyAlignment="1">
      <alignment horizontal="center" vertical="top"/>
    </xf>
    <xf numFmtId="0" fontId="1" fillId="0" borderId="7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2" fontId="3" fillId="0" borderId="8" xfId="0" applyNumberFormat="1" applyFont="1" applyBorder="1">
      <alignment vertical="top"/>
    </xf>
    <xf numFmtId="2" fontId="3" fillId="0" borderId="9" xfId="0" applyNumberFormat="1" applyFont="1" applyBorder="1">
      <alignment vertical="top"/>
    </xf>
    <xf numFmtId="2" fontId="3" fillId="0" borderId="10" xfId="0" applyNumberFormat="1" applyFont="1" applyBorder="1">
      <alignment vertical="top"/>
    </xf>
    <xf numFmtId="2" fontId="3" fillId="0" borderId="11" xfId="0" applyNumberFormat="1" applyFont="1" applyBorder="1">
      <alignment vertical="top"/>
    </xf>
    <xf numFmtId="2" fontId="3" fillId="0" borderId="0" xfId="0" applyNumberFormat="1" applyFont="1" applyBorder="1">
      <alignment vertical="top"/>
    </xf>
    <xf numFmtId="2" fontId="3" fillId="0" borderId="12" xfId="0" applyNumberFormat="1" applyFont="1" applyBorder="1">
      <alignment vertical="top"/>
    </xf>
    <xf numFmtId="0" fontId="3" fillId="0" borderId="13" xfId="0" applyFont="1" applyBorder="1">
      <alignment vertical="top"/>
    </xf>
    <xf numFmtId="0" fontId="3" fillId="0" borderId="14" xfId="0" applyFont="1" applyBorder="1">
      <alignment vertical="top"/>
    </xf>
    <xf numFmtId="2" fontId="3" fillId="0" borderId="15" xfId="0" applyNumberFormat="1" applyFont="1" applyBorder="1">
      <alignment vertical="top"/>
    </xf>
    <xf numFmtId="0" fontId="1" fillId="0" borderId="2" xfId="0" applyFont="1" applyBorder="1" applyAlignment="1">
      <alignment horizontal="center" vertical="top"/>
    </xf>
    <xf numFmtId="0" fontId="0" fillId="0" borderId="3" xfId="0" applyBorder="1">
      <alignment vertical="top"/>
    </xf>
    <xf numFmtId="0" fontId="0" fillId="0" borderId="4" xfId="0" applyBorder="1">
      <alignment vertical="top"/>
    </xf>
    <xf numFmtId="2" fontId="3" fillId="0" borderId="13" xfId="0" applyNumberFormat="1" applyFont="1" applyBorder="1">
      <alignment vertical="top"/>
    </xf>
    <xf numFmtId="2" fontId="3" fillId="0" borderId="14" xfId="0" applyNumberFormat="1" applyFont="1" applyBorder="1">
      <alignment vertical="top"/>
    </xf>
    <xf numFmtId="0" fontId="1" fillId="0" borderId="0" xfId="0" applyFont="1" applyBorder="1">
      <alignment vertical="top"/>
    </xf>
    <xf numFmtId="0" fontId="2" fillId="0" borderId="0" xfId="0" applyFont="1" applyBorder="1">
      <alignment vertical="top"/>
    </xf>
    <xf numFmtId="0" fontId="0" fillId="0" borderId="0" xfId="0" applyFont="1" applyBorder="1">
      <alignment vertical="top"/>
    </xf>
    <xf numFmtId="0" fontId="4" fillId="0" borderId="14" xfId="0" applyFont="1" applyBorder="1">
      <alignment vertical="top"/>
    </xf>
  </cellXfs>
  <cellStyles count="1">
    <cellStyle name="Normal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Theme">
  <a:themeElements>
    <a:clrScheme name="d-fine V2">
      <a:dk1>
        <a:srgbClr val="003C50"/>
      </a:dk1>
      <a:lt1>
        <a:srgbClr val="FFFFFF"/>
      </a:lt1>
      <a:dk2>
        <a:srgbClr val="136B93"/>
      </a:dk2>
      <a:lt2>
        <a:srgbClr val="F07D00"/>
      </a:lt2>
      <a:accent1>
        <a:srgbClr val="1E9BD7"/>
      </a:accent1>
      <a:accent2>
        <a:srgbClr val="BE5A19"/>
      </a:accent2>
      <a:accent3>
        <a:srgbClr val="FFAA0A"/>
      </a:accent3>
      <a:accent4>
        <a:srgbClr val="EFEEEB"/>
      </a:accent4>
      <a:accent5>
        <a:srgbClr val="E0DFDA"/>
      </a:accent5>
      <a:accent6>
        <a:srgbClr val="99B1B9"/>
      </a:accent6>
      <a:hlink>
        <a:srgbClr val="8C0032"/>
      </a:hlink>
      <a:folHlink>
        <a:srgbClr val="46962D"/>
      </a:folHlink>
    </a:clrScheme>
    <a:fontScheme name="d-fine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3:R58"/>
  <sheetViews>
    <sheetView showGridLines="0" tabSelected="1" zoomScale="85" zoomScaleNormal="85" workbookViewId="0"/>
  </sheetViews>
  <sheetFormatPr defaultRowHeight="13" x14ac:dyDescent="0.3"/>
  <cols>
    <col min="3" max="13" width="9.26953125" bestFit="1" customWidth="1"/>
  </cols>
  <sheetData>
    <row r="3" spans="2:13" x14ac:dyDescent="0.3">
      <c r="B3" s="2" t="s">
        <v>1</v>
      </c>
      <c r="C3" s="3">
        <v>2</v>
      </c>
      <c r="E3" s="1" t="s">
        <v>14</v>
      </c>
    </row>
    <row r="4" spans="2:13" x14ac:dyDescent="0.3">
      <c r="B4" s="4" t="s">
        <v>2</v>
      </c>
      <c r="C4" s="5">
        <v>10</v>
      </c>
    </row>
    <row r="5" spans="2:13" x14ac:dyDescent="0.3">
      <c r="B5" s="4" t="s">
        <v>0</v>
      </c>
      <c r="C5" s="5">
        <v>0.03</v>
      </c>
    </row>
    <row r="6" spans="2:13" x14ac:dyDescent="0.3">
      <c r="B6" s="4" t="s">
        <v>3</v>
      </c>
      <c r="C6" s="5">
        <v>0.15</v>
      </c>
    </row>
    <row r="7" spans="2:13" x14ac:dyDescent="0.3">
      <c r="B7" s="6" t="s">
        <v>4</v>
      </c>
      <c r="C7" s="7">
        <v>1</v>
      </c>
    </row>
    <row r="9" spans="2:13" x14ac:dyDescent="0.3">
      <c r="B9" s="2" t="s">
        <v>10</v>
      </c>
      <c r="C9" s="8">
        <f>EXP(C5*C3/C4)-1</f>
        <v>6.0180360540649236E-3</v>
      </c>
      <c r="E9" s="1" t="s">
        <v>15</v>
      </c>
    </row>
    <row r="10" spans="2:13" x14ac:dyDescent="0.3">
      <c r="B10" s="4" t="s">
        <v>12</v>
      </c>
      <c r="C10" s="9">
        <f>EXP(C6*SQRT(C3/C4))-1</f>
        <v>6.9383206052367141E-2</v>
      </c>
    </row>
    <row r="11" spans="2:13" x14ac:dyDescent="0.3">
      <c r="B11" s="4" t="s">
        <v>11</v>
      </c>
      <c r="C11" s="9">
        <f>EXP(-C6*SQRT(C3/C4))-1</f>
        <v>-6.4881518299221841E-2</v>
      </c>
    </row>
    <row r="12" spans="2:13" x14ac:dyDescent="0.3">
      <c r="B12" s="6" t="s">
        <v>13</v>
      </c>
      <c r="C12" s="10">
        <f>(C9-C11)/(C10-C11)</f>
        <v>0.52805794445030407</v>
      </c>
    </row>
    <row r="14" spans="2:13" x14ac:dyDescent="0.3">
      <c r="G14" s="1" t="s">
        <v>16</v>
      </c>
    </row>
    <row r="16" spans="2:13" x14ac:dyDescent="0.3">
      <c r="B16" s="14" t="s">
        <v>5</v>
      </c>
      <c r="C16" s="11">
        <v>0</v>
      </c>
      <c r="D16" s="12">
        <v>1</v>
      </c>
      <c r="E16" s="12">
        <v>2</v>
      </c>
      <c r="F16" s="12">
        <v>3</v>
      </c>
      <c r="G16" s="12">
        <v>4</v>
      </c>
      <c r="H16" s="12">
        <v>5</v>
      </c>
      <c r="I16" s="12">
        <v>6</v>
      </c>
      <c r="J16" s="12">
        <v>7</v>
      </c>
      <c r="K16" s="12">
        <v>8</v>
      </c>
      <c r="L16" s="12">
        <v>9</v>
      </c>
      <c r="M16" s="13">
        <v>10</v>
      </c>
    </row>
    <row r="18" spans="2:18" x14ac:dyDescent="0.3">
      <c r="B18" s="24" t="s">
        <v>6</v>
      </c>
      <c r="C18" s="15">
        <f>C7</f>
        <v>1</v>
      </c>
      <c r="D18" s="16">
        <f>C18*(1+$C$10)</f>
        <v>1.0693832060523671</v>
      </c>
      <c r="E18" s="16">
        <f>D18*(1+$C$10)</f>
        <v>1.1435804413868396</v>
      </c>
      <c r="F18" s="16">
        <f>E18*(1+$C$10)</f>
        <v>1.2229257187890397</v>
      </c>
      <c r="G18" s="16">
        <f>F18*(1+$C$10)</f>
        <v>1.3077762259225187</v>
      </c>
      <c r="H18" s="16">
        <f>G18*(1+$C$10)</f>
        <v>1.3985139332760879</v>
      </c>
      <c r="I18" s="16">
        <f>H18*(1+$C$10)</f>
        <v>1.4955473136756892</v>
      </c>
      <c r="J18" s="16">
        <f>I18*(1+$C$10)</f>
        <v>1.5993131811015135</v>
      </c>
      <c r="K18" s="16">
        <f>J18*(1+$C$10)</f>
        <v>1.7102786570881465</v>
      </c>
      <c r="L18" s="16">
        <f>K18*(1+$C$10)</f>
        <v>1.8289432735598592</v>
      </c>
      <c r="M18" s="17">
        <f>L18*(1+$C$10)</f>
        <v>1.9558412215673537</v>
      </c>
    </row>
    <row r="19" spans="2:18" x14ac:dyDescent="0.3">
      <c r="B19" s="25"/>
      <c r="C19" s="18"/>
      <c r="D19" s="19">
        <f>C18*(1+$C$11)</f>
        <v>0.93511848170077816</v>
      </c>
      <c r="E19" s="19">
        <f>D18*(1+$C$11)</f>
        <v>1</v>
      </c>
      <c r="F19" s="19">
        <f>E18*(1+$C$11)</f>
        <v>1.0693832060523671</v>
      </c>
      <c r="G19" s="19">
        <f>F18*(1+$C$11)</f>
        <v>1.1435804413868396</v>
      </c>
      <c r="H19" s="19">
        <f>G18*(1+$C$11)</f>
        <v>1.2229257187890397</v>
      </c>
      <c r="I19" s="19">
        <f>H18*(1+$C$11)</f>
        <v>1.3077762259225187</v>
      </c>
      <c r="J19" s="19">
        <f>I18*(1+$C$11)</f>
        <v>1.3985139332760879</v>
      </c>
      <c r="K19" s="19">
        <f>J18*(1+$C$11)</f>
        <v>1.4955473136756889</v>
      </c>
      <c r="L19" s="19">
        <f>K18*(1+$C$11)</f>
        <v>1.5993131811015133</v>
      </c>
      <c r="M19" s="20">
        <f>L18*(1+$C$11)</f>
        <v>1.7102786570881465</v>
      </c>
    </row>
    <row r="20" spans="2:18" x14ac:dyDescent="0.3">
      <c r="B20" s="25"/>
      <c r="C20" s="18"/>
      <c r="D20" s="19"/>
      <c r="E20" s="19">
        <f>D19*(1+$C$11)</f>
        <v>0.87444657481836863</v>
      </c>
      <c r="F20" s="19">
        <f>E19*(1+$C$11)</f>
        <v>0.93511848170077816</v>
      </c>
      <c r="G20" s="19">
        <f>F19*(1+$C$11)</f>
        <v>1</v>
      </c>
      <c r="H20" s="19">
        <f>G19*(1+$C$11)</f>
        <v>1.0693832060523671</v>
      </c>
      <c r="I20" s="19">
        <f>H19*(1+$C$11)</f>
        <v>1.1435804413868396</v>
      </c>
      <c r="J20" s="19">
        <f>I19*(1+$C$11)</f>
        <v>1.2229257187890397</v>
      </c>
      <c r="K20" s="19">
        <f>J19*(1+$C$11)</f>
        <v>1.3077762259225187</v>
      </c>
      <c r="L20" s="19">
        <f>K19*(1+$C$11)</f>
        <v>1.3985139332760876</v>
      </c>
      <c r="M20" s="20">
        <f>L19*(1+$C$11)</f>
        <v>1.4955473136756887</v>
      </c>
    </row>
    <row r="21" spans="2:18" x14ac:dyDescent="0.3">
      <c r="B21" s="25"/>
      <c r="C21" s="18"/>
      <c r="D21" s="19"/>
      <c r="E21" s="19"/>
      <c r="F21" s="19">
        <f>E20*(1+$C$11)</f>
        <v>0.81771115337259881</v>
      </c>
      <c r="G21" s="19">
        <f>F20*(1+$C$11)</f>
        <v>0.87444657481836863</v>
      </c>
      <c r="H21" s="19">
        <f>G20*(1+$C$11)</f>
        <v>0.93511848170077816</v>
      </c>
      <c r="I21" s="19">
        <f>H20*(1+$C$11)</f>
        <v>1</v>
      </c>
      <c r="J21" s="19">
        <f>I20*(1+$C$11)</f>
        <v>1.0693832060523671</v>
      </c>
      <c r="K21" s="19">
        <f>J20*(1+$C$11)</f>
        <v>1.1435804413868396</v>
      </c>
      <c r="L21" s="19">
        <f>K20*(1+$C$11)</f>
        <v>1.2229257187890397</v>
      </c>
      <c r="M21" s="20">
        <f>L20*(1+$C$11)</f>
        <v>1.3077762259225185</v>
      </c>
    </row>
    <row r="22" spans="2:18" x14ac:dyDescent="0.3">
      <c r="B22" s="25"/>
      <c r="C22" s="18"/>
      <c r="D22" s="19"/>
      <c r="E22" s="19"/>
      <c r="F22" s="19"/>
      <c r="G22" s="19">
        <f>F21*(1+$C$11)</f>
        <v>0.76465681221157678</v>
      </c>
      <c r="H22" s="19">
        <f>G21*(1+$C$11)</f>
        <v>0.81771115337259881</v>
      </c>
      <c r="I22" s="19">
        <f>H21*(1+$C$11)</f>
        <v>0.87444657481836863</v>
      </c>
      <c r="J22" s="19">
        <f>I21*(1+$C$11)</f>
        <v>0.93511848170077816</v>
      </c>
      <c r="K22" s="19">
        <f>J21*(1+$C$11)</f>
        <v>1</v>
      </c>
      <c r="L22" s="19">
        <f>K21*(1+$C$11)</f>
        <v>1.0693832060523671</v>
      </c>
      <c r="M22" s="20">
        <f>L21*(1+$C$11)</f>
        <v>1.1435804413868396</v>
      </c>
    </row>
    <row r="23" spans="2:18" x14ac:dyDescent="0.3">
      <c r="B23" s="25"/>
      <c r="C23" s="18"/>
      <c r="D23" s="19"/>
      <c r="E23" s="19"/>
      <c r="F23" s="19"/>
      <c r="G23" s="19"/>
      <c r="H23" s="19">
        <f>G22*(1+$C$11)</f>
        <v>0.71504471725744667</v>
      </c>
      <c r="I23" s="19">
        <f>H22*(1+$C$11)</f>
        <v>0.76465681221157678</v>
      </c>
      <c r="J23" s="19">
        <f>I22*(1+$C$11)</f>
        <v>0.81771115337259881</v>
      </c>
      <c r="K23" s="19">
        <f>J22*(1+$C$11)</f>
        <v>0.87444657481836863</v>
      </c>
      <c r="L23" s="19">
        <f>K22*(1+$C$11)</f>
        <v>0.93511848170077816</v>
      </c>
      <c r="M23" s="20">
        <f>L22*(1+$C$11)</f>
        <v>1</v>
      </c>
      <c r="R23" s="31"/>
    </row>
    <row r="24" spans="2:18" x14ac:dyDescent="0.3">
      <c r="B24" s="25"/>
      <c r="C24" s="18"/>
      <c r="D24" s="19"/>
      <c r="E24" s="19"/>
      <c r="F24" s="19"/>
      <c r="G24" s="19"/>
      <c r="H24" s="19"/>
      <c r="I24" s="19">
        <f>H23*(1+$C$11)</f>
        <v>0.66865153034994573</v>
      </c>
      <c r="J24" s="19">
        <f>I23*(1+$C$11)</f>
        <v>0.71504471725744667</v>
      </c>
      <c r="K24" s="19">
        <f>J23*(1+$C$11)</f>
        <v>0.76465681221157678</v>
      </c>
      <c r="L24" s="19">
        <f>K23*(1+$C$11)</f>
        <v>0.81771115337259881</v>
      </c>
      <c r="M24" s="20">
        <f>L23*(1+$C$11)</f>
        <v>0.87444657481836863</v>
      </c>
    </row>
    <row r="25" spans="2:18" x14ac:dyDescent="0.3">
      <c r="B25" s="25"/>
      <c r="C25" s="18"/>
      <c r="D25" s="19"/>
      <c r="E25" s="19"/>
      <c r="F25" s="19"/>
      <c r="G25" s="19"/>
      <c r="H25" s="19"/>
      <c r="I25" s="19"/>
      <c r="J25" s="19">
        <f>I24*(1+$C$11)</f>
        <v>0.62526840384774307</v>
      </c>
      <c r="K25" s="19">
        <f>J24*(1+$C$11)</f>
        <v>0.66865153034994573</v>
      </c>
      <c r="L25" s="19">
        <f>K24*(1+$C$11)</f>
        <v>0.71504471725744667</v>
      </c>
      <c r="M25" s="20">
        <f>L24*(1+$C$11)</f>
        <v>0.76465681221157678</v>
      </c>
    </row>
    <row r="26" spans="2:18" x14ac:dyDescent="0.3">
      <c r="B26" s="25"/>
      <c r="C26" s="18"/>
      <c r="D26" s="19"/>
      <c r="E26" s="19"/>
      <c r="F26" s="19"/>
      <c r="G26" s="19"/>
      <c r="H26" s="19"/>
      <c r="I26" s="19"/>
      <c r="J26" s="19"/>
      <c r="K26" s="19">
        <f>J25*(1+$C$11)</f>
        <v>0.58470004046157054</v>
      </c>
      <c r="L26" s="19">
        <f>K25*(1+$C$11)</f>
        <v>0.62526840384774307</v>
      </c>
      <c r="M26" s="20">
        <f>L25*(1+$C$11)</f>
        <v>0.66865153034994573</v>
      </c>
    </row>
    <row r="27" spans="2:18" x14ac:dyDescent="0.3">
      <c r="B27" s="25"/>
      <c r="C27" s="18"/>
      <c r="D27" s="19"/>
      <c r="E27" s="19"/>
      <c r="F27" s="19"/>
      <c r="G27" s="19"/>
      <c r="H27" s="19"/>
      <c r="I27" s="19"/>
      <c r="J27" s="19"/>
      <c r="K27" s="19"/>
      <c r="L27" s="19">
        <f>K26*(1+$C$11)</f>
        <v>0.54676381408680741</v>
      </c>
      <c r="M27" s="20">
        <f>L26*(1+$C$11)</f>
        <v>0.58470004046157054</v>
      </c>
    </row>
    <row r="28" spans="2:18" x14ac:dyDescent="0.3">
      <c r="B28" s="26"/>
      <c r="C28" s="21"/>
      <c r="D28" s="22"/>
      <c r="E28" s="22"/>
      <c r="F28" s="22"/>
      <c r="G28" s="22"/>
      <c r="H28" s="22"/>
      <c r="I28" s="22"/>
      <c r="J28" s="22"/>
      <c r="K28" s="22"/>
      <c r="L28" s="22"/>
      <c r="M28" s="23">
        <f>L27*(1+$C$11)</f>
        <v>0.51128894767778188</v>
      </c>
    </row>
    <row r="30" spans="2:18" x14ac:dyDescent="0.3">
      <c r="B30" s="2" t="s">
        <v>7</v>
      </c>
      <c r="C30" s="3">
        <v>-1</v>
      </c>
      <c r="E30" s="1" t="s">
        <v>17</v>
      </c>
    </row>
    <row r="31" spans="2:18" x14ac:dyDescent="0.3">
      <c r="B31" s="6" t="s">
        <v>8</v>
      </c>
      <c r="C31" s="7">
        <v>1</v>
      </c>
    </row>
    <row r="32" spans="2:18" x14ac:dyDescent="0.3">
      <c r="B32" s="29"/>
      <c r="C32" s="30"/>
      <c r="G32" s="1" t="s">
        <v>20</v>
      </c>
    </row>
    <row r="33" spans="2:13" x14ac:dyDescent="0.3">
      <c r="B33" s="32"/>
      <c r="C33" s="30"/>
    </row>
    <row r="34" spans="2:13" x14ac:dyDescent="0.3">
      <c r="B34" s="24" t="s">
        <v>19</v>
      </c>
      <c r="C34" s="15">
        <f>MAX($C$30*(C18-$C$31),0)/(1+$C$9)^C$16</f>
        <v>0</v>
      </c>
      <c r="D34" s="16">
        <f>MAX($C$30*(D18-$C$31),0)/(1+$C$9)^D$16</f>
        <v>0</v>
      </c>
      <c r="E34" s="16">
        <f>MAX($C$30*(E18-$C$31),0)/(1+$C$9)^E$16</f>
        <v>0</v>
      </c>
      <c r="F34" s="16">
        <f>MAX($C$30*(F18-$C$31),0)/(1+$C$9)^F$16</f>
        <v>0</v>
      </c>
      <c r="G34" s="16">
        <f>MAX($C$30*(G18-$C$31),0)/(1+$C$9)^G$16</f>
        <v>0</v>
      </c>
      <c r="H34" s="16">
        <f>MAX($C$30*(H18-$C$31),0)/(1+$C$9)^H$16</f>
        <v>0</v>
      </c>
      <c r="I34" s="16">
        <f>MAX($C$30*(I18-$C$31),0)/(1+$C$9)^I$16</f>
        <v>0</v>
      </c>
      <c r="J34" s="16">
        <f>MAX($C$30*(J18-$C$31),0)/(1+$C$9)^J$16</f>
        <v>0</v>
      </c>
      <c r="K34" s="16">
        <f>MAX($C$30*(K18-$C$31),0)/(1+$C$9)^K$16</f>
        <v>0</v>
      </c>
      <c r="L34" s="16">
        <f>MAX($C$30*(L18-$C$31),0)/(1+$C$9)^L$16</f>
        <v>0</v>
      </c>
      <c r="M34" s="17">
        <f>MAX($C$30*(M18-$C$31),0)/(1+$C$9)^M$16</f>
        <v>0</v>
      </c>
    </row>
    <row r="35" spans="2:13" x14ac:dyDescent="0.3">
      <c r="B35" s="25"/>
      <c r="C35" s="18"/>
      <c r="D35" s="19">
        <f>MAX($C$30*(D19-$C$31),0)/(1+$C$9)^D$16</f>
        <v>6.4493394724520633E-2</v>
      </c>
      <c r="E35" s="19">
        <f>MAX($C$30*(E19-$C$31),0)/(1+$C$9)^E$16</f>
        <v>0</v>
      </c>
      <c r="F35" s="19">
        <f>MAX($C$30*(F19-$C$31),0)/(1+$C$9)^F$16</f>
        <v>0</v>
      </c>
      <c r="G35" s="19">
        <f>MAX($C$30*(G19-$C$31),0)/(1+$C$9)^G$16</f>
        <v>0</v>
      </c>
      <c r="H35" s="19">
        <f>MAX($C$30*(H19-$C$31),0)/(1+$C$9)^H$16</f>
        <v>0</v>
      </c>
      <c r="I35" s="19">
        <f>MAX($C$30*(I19-$C$31),0)/(1+$C$9)^I$16</f>
        <v>0</v>
      </c>
      <c r="J35" s="19">
        <f>MAX($C$30*(J19-$C$31),0)/(1+$C$9)^J$16</f>
        <v>0</v>
      </c>
      <c r="K35" s="19">
        <f>MAX($C$30*(K19-$C$31),0)/(1+$C$9)^K$16</f>
        <v>0</v>
      </c>
      <c r="L35" s="19">
        <f>MAX($C$30*(L19-$C$31),0)/(1+$C$9)^L$16</f>
        <v>0</v>
      </c>
      <c r="M35" s="20">
        <f>MAX($C$30*(M19-$C$31),0)/(1+$C$9)^M$16</f>
        <v>0</v>
      </c>
    </row>
    <row r="36" spans="2:13" x14ac:dyDescent="0.3">
      <c r="B36" s="25"/>
      <c r="C36" s="18"/>
      <c r="D36" s="19"/>
      <c r="E36" s="19">
        <f>MAX($C$30*(E20-$C$31),0)/(1+$C$9)^E$16</f>
        <v>0.12405578787489675</v>
      </c>
      <c r="F36" s="19">
        <f>MAX($C$30*(F20-$C$31),0)/(1+$C$9)^F$16</f>
        <v>6.3724098993737696E-2</v>
      </c>
      <c r="G36" s="19">
        <f>MAX($C$30*(G20-$C$31),0)/(1+$C$9)^G$16</f>
        <v>0</v>
      </c>
      <c r="H36" s="19">
        <f>MAX($C$30*(H20-$C$31),0)/(1+$C$9)^H$16</f>
        <v>0</v>
      </c>
      <c r="I36" s="19">
        <f>MAX($C$30*(I20-$C$31),0)/(1+$C$9)^I$16</f>
        <v>0</v>
      </c>
      <c r="J36" s="19">
        <f>MAX($C$30*(J20-$C$31),0)/(1+$C$9)^J$16</f>
        <v>0</v>
      </c>
      <c r="K36" s="19">
        <f>MAX($C$30*(K20-$C$31),0)/(1+$C$9)^K$16</f>
        <v>0</v>
      </c>
      <c r="L36" s="19">
        <f>MAX($C$30*(L20-$C$31),0)/(1+$C$9)^L$16</f>
        <v>0</v>
      </c>
      <c r="M36" s="20">
        <f>MAX($C$30*(M20-$C$31),0)/(1+$C$9)^M$16</f>
        <v>0</v>
      </c>
    </row>
    <row r="37" spans="2:13" x14ac:dyDescent="0.3">
      <c r="B37" s="25"/>
      <c r="C37" s="18"/>
      <c r="D37" s="19"/>
      <c r="E37" s="19"/>
      <c r="F37" s="19">
        <f>MAX($C$30*(F21-$C$31),0)/(1+$C$9)^F$16</f>
        <v>0.17903700179097226</v>
      </c>
      <c r="G37" s="19">
        <f>MAX($C$30*(G21-$C$31),0)/(1+$C$9)^G$16</f>
        <v>0.12257601481598553</v>
      </c>
      <c r="H37" s="19">
        <f>MAX($C$30*(H21-$C$31),0)/(1+$C$9)^H$16</f>
        <v>6.2963979643325618E-2</v>
      </c>
      <c r="I37" s="19">
        <f>MAX($C$30*(I21-$C$31),0)/(1+$C$9)^I$16</f>
        <v>0</v>
      </c>
      <c r="J37" s="19">
        <f>MAX($C$30*(J21-$C$31),0)/(1+$C$9)^J$16</f>
        <v>0</v>
      </c>
      <c r="K37" s="19">
        <f>MAX($C$30*(K21-$C$31),0)/(1+$C$9)^K$16</f>
        <v>0</v>
      </c>
      <c r="L37" s="19">
        <f>MAX($C$30*(L21-$C$31),0)/(1+$C$9)^L$16</f>
        <v>0</v>
      </c>
      <c r="M37" s="20">
        <f>MAX($C$30*(M21-$C$31),0)/(1+$C$9)^M$16</f>
        <v>0</v>
      </c>
    </row>
    <row r="38" spans="2:13" x14ac:dyDescent="0.3">
      <c r="B38" s="25"/>
      <c r="C38" s="18"/>
      <c r="D38" s="19"/>
      <c r="E38" s="19"/>
      <c r="F38" s="19"/>
      <c r="G38" s="19">
        <f>MAX($C$30*(G22-$C$31),0)/(1+$C$9)^G$16</f>
        <v>0.22976219112670965</v>
      </c>
      <c r="H38" s="19">
        <f>MAX($C$30*(H22-$C$31),0)/(1+$C$9)^H$16</f>
        <v>0.17690139702527047</v>
      </c>
      <c r="I38" s="19">
        <f>MAX($C$30*(I22-$C$31),0)/(1+$C$9)^I$16</f>
        <v>0.1211138929150202</v>
      </c>
      <c r="J38" s="19">
        <f>MAX($C$30*(J22-$C$31),0)/(1+$C$9)^J$16</f>
        <v>6.2212927214784462E-2</v>
      </c>
      <c r="K38" s="19">
        <f>MAX($C$30*(K22-$C$31),0)/(1+$C$9)^K$16</f>
        <v>0</v>
      </c>
      <c r="L38" s="19">
        <f>MAX($C$30*(L22-$C$31),0)/(1+$C$9)^L$16</f>
        <v>0</v>
      </c>
      <c r="M38" s="20">
        <f>MAX($C$30*(M22-$C$31),0)/(1+$C$9)^M$16</f>
        <v>0</v>
      </c>
    </row>
    <row r="39" spans="2:13" x14ac:dyDescent="0.3">
      <c r="B39" s="25"/>
      <c r="C39" s="18"/>
      <c r="D39" s="19"/>
      <c r="E39" s="19"/>
      <c r="F39" s="19"/>
      <c r="G39" s="19"/>
      <c r="H39" s="19">
        <f>MAX($C$30*(H23-$C$31),0)/(1+$C$9)^H$16</f>
        <v>0.2765335813985631</v>
      </c>
      <c r="I39" s="19">
        <f>MAX($C$30*(I23-$C$31),0)/(1+$C$9)^I$16</f>
        <v>0.22702152173747828</v>
      </c>
      <c r="J39" s="19">
        <f>MAX($C$30*(J23-$C$31),0)/(1+$C$9)^J$16</f>
        <v>0.17479126636642739</v>
      </c>
      <c r="K39" s="19">
        <f>MAX($C$30*(K23-$C$31),0)/(1+$C$9)^K$16</f>
        <v>0.11966921162392043</v>
      </c>
      <c r="L39" s="19">
        <f>MAX($C$30*(L23-$C$31),0)/(1+$C$9)^L$16</f>
        <v>6.1470833555266703E-2</v>
      </c>
      <c r="M39" s="20">
        <f>MAX($C$30*(M23-$C$31),0)/(1+$C$9)^M$16</f>
        <v>0</v>
      </c>
    </row>
    <row r="40" spans="2:13" x14ac:dyDescent="0.3">
      <c r="B40" s="25"/>
      <c r="C40" s="18"/>
      <c r="D40" s="19"/>
      <c r="E40" s="19"/>
      <c r="F40" s="19"/>
      <c r="G40" s="19"/>
      <c r="H40" s="19"/>
      <c r="I40" s="19">
        <f>MAX($C$30*(I24-$C$31),0)/(1+$C$9)^I$16</f>
        <v>0.319632085008412</v>
      </c>
      <c r="J40" s="19">
        <f>MAX($C$30*(J24-$C$31),0)/(1+$C$9)^J$16</f>
        <v>0.27323500943632228</v>
      </c>
      <c r="K40" s="19">
        <f>MAX($C$30*(K24-$C$31),0)/(1+$C$9)^K$16</f>
        <v>0.22431354383967211</v>
      </c>
      <c r="L40" s="19">
        <f>MAX($C$30*(L24-$C$31),0)/(1+$C$9)^L$16</f>
        <v>0.17270630595198189</v>
      </c>
      <c r="M40" s="20">
        <f>MAX($C$30*(M24-$C$31),0)/(1+$C$9)^M$16</f>
        <v>0.11824176290608389</v>
      </c>
    </row>
    <row r="41" spans="2:13" x14ac:dyDescent="0.3">
      <c r="B41" s="25"/>
      <c r="C41" s="18"/>
      <c r="D41" s="19"/>
      <c r="E41" s="19"/>
      <c r="F41" s="19"/>
      <c r="G41" s="19"/>
      <c r="H41" s="19"/>
      <c r="I41" s="19"/>
      <c r="J41" s="19">
        <f>MAX($C$30*(J25-$C$31),0)/(1+$C$9)^J$16</f>
        <v>0.35931880337609134</v>
      </c>
      <c r="K41" s="19">
        <f>MAX($C$30*(K25-$C$31),0)/(1+$C$9)^K$16</f>
        <v>0.31581942171989175</v>
      </c>
      <c r="L41" s="19">
        <f>MAX($C$30*(L25-$C$31),0)/(1+$C$9)^L$16</f>
        <v>0.26997578378759274</v>
      </c>
      <c r="M41" s="20">
        <f>MAX($C$30*(M25-$C$31),0)/(1+$C$9)^M$16</f>
        <v>0.22163786747979455</v>
      </c>
    </row>
    <row r="42" spans="2:13" x14ac:dyDescent="0.3">
      <c r="B42" s="25"/>
      <c r="C42" s="18"/>
      <c r="D42" s="19"/>
      <c r="E42" s="19"/>
      <c r="F42" s="19"/>
      <c r="G42" s="19"/>
      <c r="H42" s="19"/>
      <c r="I42" s="19"/>
      <c r="J42" s="19"/>
      <c r="K42" s="19">
        <f>MAX($C$30*(K26-$C$31),0)/(1+$C$9)^K$16</f>
        <v>0.39583642320799761</v>
      </c>
      <c r="L42" s="19">
        <f>MAX($C$30*(L26-$C$31),0)/(1+$C$9)^L$16</f>
        <v>0.35503274551531389</v>
      </c>
      <c r="M42" s="20">
        <f>MAX($C$30*(M26-$C$31),0)/(1+$C$9)^M$16</f>
        <v>0.31205223697383783</v>
      </c>
    </row>
    <row r="43" spans="2:13" x14ac:dyDescent="0.3">
      <c r="B43" s="25"/>
      <c r="C43" s="18"/>
      <c r="D43" s="19"/>
      <c r="E43" s="19"/>
      <c r="F43" s="19"/>
      <c r="G43" s="19"/>
      <c r="H43" s="19"/>
      <c r="I43" s="19"/>
      <c r="J43" s="19"/>
      <c r="K43" s="19"/>
      <c r="L43" s="19">
        <f>MAX($C$30*(L27-$C$31),0)/(1+$C$9)^L$16</f>
        <v>0.4294105143625766</v>
      </c>
      <c r="M43" s="20">
        <f>MAX($C$30*(M27-$C$31),0)/(1+$C$9)^M$16</f>
        <v>0.39111477269226619</v>
      </c>
    </row>
    <row r="44" spans="2:13" x14ac:dyDescent="0.3">
      <c r="B44" s="26"/>
      <c r="C44" s="21"/>
      <c r="D44" s="22"/>
      <c r="E44" s="22"/>
      <c r="F44" s="22"/>
      <c r="G44" s="22"/>
      <c r="H44" s="22"/>
      <c r="I44" s="22"/>
      <c r="J44" s="22"/>
      <c r="K44" s="22"/>
      <c r="L44" s="22"/>
      <c r="M44" s="23">
        <f>MAX($C$30*(M28-$C$31),0)/(1+$C$9)^M$16</f>
        <v>0.46025073624770091</v>
      </c>
    </row>
    <row r="46" spans="2:13" x14ac:dyDescent="0.3">
      <c r="G46" s="1" t="s">
        <v>18</v>
      </c>
    </row>
    <row r="48" spans="2:13" x14ac:dyDescent="0.3">
      <c r="B48" s="24" t="s">
        <v>9</v>
      </c>
      <c r="C48" s="15">
        <f>MAX($C$12*D48+(1-$C$12)*D49,C34)</f>
        <v>6.1569431106759942E-2</v>
      </c>
      <c r="D48" s="16">
        <f>MAX($C$12*E48+(1-$C$12)*E49,D34)</f>
        <v>3.5636487895058869E-2</v>
      </c>
      <c r="E48" s="16">
        <f>MAX($C$12*F48+(1-$C$12)*F49,E34)</f>
        <v>1.7544440625619183E-2</v>
      </c>
      <c r="F48" s="16">
        <f>MAX($C$12*G48+(1-$C$12)*G49,F34)</f>
        <v>6.6015563787102409E-3</v>
      </c>
      <c r="G48" s="16">
        <f>MAX($C$12*H48+(1-$C$12)*H49,G34)</f>
        <v>1.4391713379539324E-3</v>
      </c>
      <c r="H48" s="16">
        <f>MAX($C$12*I48+(1-$C$12)*I49,H34)</f>
        <v>0</v>
      </c>
      <c r="I48" s="16">
        <f>MAX($C$12*J48+(1-$C$12)*J49,I34)</f>
        <v>0</v>
      </c>
      <c r="J48" s="16">
        <f>MAX($C$12*K48+(1-$C$12)*K49,J34)</f>
        <v>0</v>
      </c>
      <c r="K48" s="16">
        <f>MAX($C$12*L48+(1-$C$12)*L49,K34)</f>
        <v>0</v>
      </c>
      <c r="L48" s="16">
        <f>MAX($C$12*M48+(1-$C$12)*M49,L34)</f>
        <v>0</v>
      </c>
      <c r="M48" s="17">
        <f>M34</f>
        <v>0</v>
      </c>
    </row>
    <row r="49" spans="2:13" x14ac:dyDescent="0.3">
      <c r="B49" s="25"/>
      <c r="C49" s="18"/>
      <c r="D49" s="19">
        <f t="shared" ref="D49" si="0">MAX($C$12*E49+(1-$C$12)*E50,D35)</f>
        <v>9.0585909983530291E-2</v>
      </c>
      <c r="E49" s="19">
        <f t="shared" ref="E49:F49" si="1">MAX($C$12*F49+(1-$C$12)*F50,E35)</f>
        <v>5.5879755431092318E-2</v>
      </c>
      <c r="F49" s="19">
        <f t="shared" si="1"/>
        <v>2.9788479684714798E-2</v>
      </c>
      <c r="G49" s="19">
        <f t="shared" ref="G49:H49" si="2">MAX($C$12*H49+(1-$C$12)*H50,G35)</f>
        <v>1.2377770642784704E-2</v>
      </c>
      <c r="H49" s="19">
        <f t="shared" si="2"/>
        <v>3.0494661813464646E-3</v>
      </c>
      <c r="I49" s="19">
        <f t="shared" ref="I49:J49" si="3">MAX($C$12*J49+(1-$C$12)*J50,I35)</f>
        <v>0</v>
      </c>
      <c r="J49" s="19">
        <f t="shared" si="3"/>
        <v>0</v>
      </c>
      <c r="K49" s="19">
        <f t="shared" ref="K49:L57" si="4">MAX($C$12*L49+(1-$C$12)*L50,K35)</f>
        <v>0</v>
      </c>
      <c r="L49" s="19">
        <f t="shared" si="4"/>
        <v>0</v>
      </c>
      <c r="M49" s="20">
        <f t="shared" ref="M49:M58" si="5">M35</f>
        <v>0</v>
      </c>
    </row>
    <row r="50" spans="2:13" x14ac:dyDescent="0.3">
      <c r="B50" s="25"/>
      <c r="C50" s="18"/>
      <c r="D50" s="19"/>
      <c r="E50" s="19">
        <f t="shared" ref="E50:F50" si="6">MAX($C$12*F50+(1-$C$12)*F51,E36)</f>
        <v>0.12941877180888445</v>
      </c>
      <c r="F50" s="19">
        <f t="shared" si="6"/>
        <v>8.5073393244680606E-2</v>
      </c>
      <c r="G50" s="19">
        <f t="shared" ref="G50:H50" si="7">MAX($C$12*H50+(1-$C$12)*H51,G36)</f>
        <v>4.9269395021652403E-2</v>
      </c>
      <c r="H50" s="19">
        <f t="shared" si="7"/>
        <v>2.2815249611206446E-2</v>
      </c>
      <c r="I50" s="19">
        <f t="shared" ref="I50:J50" si="8">MAX($C$12*J50+(1-$C$12)*J51,I36)</f>
        <v>6.4615266757580853E-3</v>
      </c>
      <c r="J50" s="19">
        <f t="shared" si="8"/>
        <v>0</v>
      </c>
      <c r="K50" s="19">
        <f t="shared" si="4"/>
        <v>0</v>
      </c>
      <c r="L50" s="19">
        <f t="shared" si="4"/>
        <v>0</v>
      </c>
      <c r="M50" s="20">
        <f t="shared" si="5"/>
        <v>0</v>
      </c>
    </row>
    <row r="51" spans="2:13" x14ac:dyDescent="0.3">
      <c r="B51" s="25"/>
      <c r="C51" s="18"/>
      <c r="D51" s="19"/>
      <c r="E51" s="19"/>
      <c r="F51" s="19">
        <f t="shared" ref="F51" si="9">MAX($C$12*G51+(1-$C$12)*G52,F37)</f>
        <v>0.17903700179097226</v>
      </c>
      <c r="G51" s="19">
        <f t="shared" ref="G51:H51" si="10">MAX($C$12*H51+(1-$C$12)*H52,G37)</f>
        <v>0.12513463695548555</v>
      </c>
      <c r="H51" s="19">
        <f t="shared" si="10"/>
        <v>7.8869049223604659E-2</v>
      </c>
      <c r="I51" s="19">
        <f t="shared" ref="I51:J51" si="11">MAX($C$12*J51+(1-$C$12)*J52,I37)</f>
        <v>4.1113498762459094E-2</v>
      </c>
      <c r="J51" s="19">
        <f t="shared" si="11"/>
        <v>1.3691355961553379E-2</v>
      </c>
      <c r="K51" s="19">
        <f t="shared" si="4"/>
        <v>0</v>
      </c>
      <c r="L51" s="19">
        <f t="shared" si="4"/>
        <v>0</v>
      </c>
      <c r="M51" s="20">
        <f t="shared" si="5"/>
        <v>0</v>
      </c>
    </row>
    <row r="52" spans="2:13" x14ac:dyDescent="0.3">
      <c r="B52" s="25"/>
      <c r="C52" s="18"/>
      <c r="D52" s="19"/>
      <c r="E52" s="19"/>
      <c r="F52" s="19"/>
      <c r="G52" s="19">
        <f t="shared" ref="G52:H52" si="12">MAX($C$12*H52+(1-$C$12)*H53,G38)</f>
        <v>0.22976219112670965</v>
      </c>
      <c r="H52" s="19">
        <f t="shared" si="12"/>
        <v>0.17690139702527047</v>
      </c>
      <c r="I52" s="19">
        <f t="shared" ref="I52:J52" si="13">MAX($C$12*J52+(1-$C$12)*J53,I38)</f>
        <v>0.1211138929150202</v>
      </c>
      <c r="J52" s="19">
        <f t="shared" si="13"/>
        <v>7.1796249302676987E-2</v>
      </c>
      <c r="K52" s="19">
        <f t="shared" si="4"/>
        <v>2.9010671544425791E-2</v>
      </c>
      <c r="L52" s="19">
        <f t="shared" si="4"/>
        <v>0</v>
      </c>
      <c r="M52" s="20">
        <f t="shared" si="5"/>
        <v>0</v>
      </c>
    </row>
    <row r="53" spans="2:13" x14ac:dyDescent="0.3">
      <c r="B53" s="25"/>
      <c r="C53" s="18"/>
      <c r="D53" s="19"/>
      <c r="E53" s="19"/>
      <c r="F53" s="19"/>
      <c r="G53" s="19"/>
      <c r="H53" s="19">
        <f t="shared" ref="H53" si="14">MAX($C$12*I53+(1-$C$12)*I54,H39)</f>
        <v>0.2765335813985631</v>
      </c>
      <c r="I53" s="19">
        <f t="shared" ref="I53:J53" si="15">MAX($C$12*J53+(1-$C$12)*J54,I39)</f>
        <v>0.22702152173747828</v>
      </c>
      <c r="J53" s="19">
        <f t="shared" si="15"/>
        <v>0.17479126636642739</v>
      </c>
      <c r="K53" s="19">
        <f t="shared" si="4"/>
        <v>0.11966921162392043</v>
      </c>
      <c r="L53" s="19">
        <f t="shared" si="4"/>
        <v>6.1470833555266703E-2</v>
      </c>
      <c r="M53" s="20">
        <f t="shared" si="5"/>
        <v>0</v>
      </c>
    </row>
    <row r="54" spans="2:13" x14ac:dyDescent="0.3">
      <c r="B54" s="25"/>
      <c r="C54" s="18"/>
      <c r="D54" s="19"/>
      <c r="E54" s="19"/>
      <c r="F54" s="19"/>
      <c r="G54" s="19"/>
      <c r="H54" s="19"/>
      <c r="I54" s="19">
        <f t="shared" ref="I54:J54" si="16">MAX($C$12*J54+(1-$C$12)*J55,I40)</f>
        <v>0.319632085008412</v>
      </c>
      <c r="J54" s="19">
        <f t="shared" si="16"/>
        <v>0.27323500943632228</v>
      </c>
      <c r="K54" s="19">
        <f t="shared" si="4"/>
        <v>0.22431354383967211</v>
      </c>
      <c r="L54" s="19">
        <f t="shared" si="4"/>
        <v>0.17270630595198189</v>
      </c>
      <c r="M54" s="20">
        <f t="shared" si="5"/>
        <v>0.11824176290608389</v>
      </c>
    </row>
    <row r="55" spans="2:13" x14ac:dyDescent="0.3">
      <c r="B55" s="25"/>
      <c r="C55" s="18"/>
      <c r="D55" s="19"/>
      <c r="E55" s="19"/>
      <c r="F55" s="19"/>
      <c r="G55" s="19"/>
      <c r="H55" s="19"/>
      <c r="I55" s="19"/>
      <c r="J55" s="19">
        <f t="shared" ref="J55" si="17">MAX($C$12*K55+(1-$C$12)*K56,J41)</f>
        <v>0.35931880337609134</v>
      </c>
      <c r="K55" s="19">
        <f t="shared" si="4"/>
        <v>0.31581942171989175</v>
      </c>
      <c r="L55" s="19">
        <f t="shared" si="4"/>
        <v>0.26997578378759274</v>
      </c>
      <c r="M55" s="20">
        <f t="shared" si="5"/>
        <v>0.22163786747979455</v>
      </c>
    </row>
    <row r="56" spans="2:13" x14ac:dyDescent="0.3">
      <c r="B56" s="25"/>
      <c r="C56" s="18"/>
      <c r="D56" s="19"/>
      <c r="E56" s="19"/>
      <c r="F56" s="19"/>
      <c r="G56" s="19"/>
      <c r="H56" s="19"/>
      <c r="I56" s="19"/>
      <c r="J56" s="19"/>
      <c r="K56" s="19">
        <f t="shared" si="4"/>
        <v>0.39583642320799761</v>
      </c>
      <c r="L56" s="19">
        <f t="shared" si="4"/>
        <v>0.35503274551531389</v>
      </c>
      <c r="M56" s="20">
        <f t="shared" si="5"/>
        <v>0.31205223697383783</v>
      </c>
    </row>
    <row r="57" spans="2:13" x14ac:dyDescent="0.3">
      <c r="B57" s="25"/>
      <c r="C57" s="18"/>
      <c r="D57" s="19"/>
      <c r="E57" s="19"/>
      <c r="F57" s="19"/>
      <c r="G57" s="19"/>
      <c r="H57" s="19"/>
      <c r="I57" s="19"/>
      <c r="J57" s="19"/>
      <c r="K57" s="19"/>
      <c r="L57" s="19">
        <f t="shared" si="4"/>
        <v>0.4294105143625766</v>
      </c>
      <c r="M57" s="20">
        <f t="shared" si="5"/>
        <v>0.39111477269226619</v>
      </c>
    </row>
    <row r="58" spans="2:13" x14ac:dyDescent="0.3">
      <c r="B58" s="26"/>
      <c r="C58" s="27"/>
      <c r="D58" s="28"/>
      <c r="E58" s="28"/>
      <c r="F58" s="28"/>
      <c r="G58" s="28"/>
      <c r="H58" s="28"/>
      <c r="I58" s="28"/>
      <c r="J58" s="28"/>
      <c r="K58" s="28"/>
      <c r="L58" s="28"/>
      <c r="M58" s="23">
        <f t="shared" si="5"/>
        <v>0.46025073624770091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fa7e5010-1311-4096-a344-326d1919664c">JFHTZT72FDVU-254938863-279</_dlc_DocId>
    <_dlc_DocIdUrl xmlns="fa7e5010-1311-4096-a344-326d1919664c">
      <Url>https://intranet.d-fine.de/intern/miscellaneous/TemplateFramework/_layouts/15/DocIdRedir.aspx?ID=JFHTZT72FDVU-254938863-279</Url>
      <Description>JFHTZT72FDVU-254938863-279</Description>
    </_dlc_DocIdUrl>
    <_Version xmlns="http://schemas.microsoft.com/sharepoint/v3/fields" xsi:nil="true"/>
    <Tools xmlns="255ceb00-0504-4451-971c-89cf8ee3ad27"/>
    <Comments xmlns="255ceb00-0504-4451-971c-89cf8ee3ad27" xsi:nil="true"/>
    <Document_x0020_Category xmlns="255ceb00-0504-4451-971c-89cf8ee3ad27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35AEE51B13C7A4784C7A6FB658DD0E0" ma:contentTypeVersion="9" ma:contentTypeDescription="Create a new document." ma:contentTypeScope="" ma:versionID="c2ccf66da846160ccad12796df698db1">
  <xsd:schema xmlns:xsd="http://www.w3.org/2001/XMLSchema" xmlns:xs="http://www.w3.org/2001/XMLSchema" xmlns:p="http://schemas.microsoft.com/office/2006/metadata/properties" xmlns:ns2="fa7e5010-1311-4096-a344-326d1919664c" xmlns:ns3="http://schemas.microsoft.com/sharepoint/v3/fields" xmlns:ns4="255ceb00-0504-4451-971c-89cf8ee3ad27" xmlns:ns5="953edb04-63dd-49ba-ad7b-e9d17e0e7f06" targetNamespace="http://schemas.microsoft.com/office/2006/metadata/properties" ma:root="true" ma:fieldsID="cd9e9067e801230649229059a2f6238c" ns2:_="" ns3:_="" ns4:_="" ns5:_="">
    <xsd:import namespace="fa7e5010-1311-4096-a344-326d1919664c"/>
    <xsd:import namespace="http://schemas.microsoft.com/sharepoint/v3/fields"/>
    <xsd:import namespace="255ceb00-0504-4451-971c-89cf8ee3ad27"/>
    <xsd:import namespace="953edb04-63dd-49ba-ad7b-e9d17e0e7f06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_Version" minOccurs="0"/>
                <xsd:element ref="ns4:Comments" minOccurs="0"/>
                <xsd:element ref="ns4:Tools" minOccurs="0"/>
                <xsd:element ref="ns4:Document_x0020_Category" minOccurs="0"/>
                <xsd:element ref="ns5:SharedWithUsers" minOccurs="0"/>
                <xsd:element ref="ns5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7e5010-1311-4096-a344-326d1919664c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/fields" elementFormDefault="qualified">
    <xsd:import namespace="http://schemas.microsoft.com/office/2006/documentManagement/types"/>
    <xsd:import namespace="http://schemas.microsoft.com/office/infopath/2007/PartnerControls"/>
    <xsd:element name="_Version" ma:index="11" nillable="true" ma:displayName="Version" ma:internalName="_Vers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55ceb00-0504-4451-971c-89cf8ee3ad27" elementFormDefault="qualified">
    <xsd:import namespace="http://schemas.microsoft.com/office/2006/documentManagement/types"/>
    <xsd:import namespace="http://schemas.microsoft.com/office/infopath/2007/PartnerControls"/>
    <xsd:element name="Comments" ma:index="12" nillable="true" ma:displayName="Comments" ma:internalName="Comments">
      <xsd:simpleType>
        <xsd:restriction base="dms:Note">
          <xsd:maxLength value="255"/>
        </xsd:restriction>
      </xsd:simpleType>
    </xsd:element>
    <xsd:element name="Tools" ma:index="13" nillable="true" ma:displayName="Tools" ma:internalName="Tools">
      <xsd:complexType>
        <xsd:complexContent>
          <xsd:extension base="dms:MultiChoice">
            <xsd:sequence>
              <xsd:element name="Value" maxOccurs="unbounded" minOccurs="0" nillable="true">
                <xsd:simpleType>
                  <xsd:restriction base="dms:Choice">
                    <xsd:enumeration value="Excel"/>
                    <xsd:enumeration value="Powerpoint"/>
                    <xsd:enumeration value="Word"/>
                    <xsd:enumeration value="Misc"/>
                  </xsd:restriction>
                </xsd:simpleType>
              </xsd:element>
            </xsd:sequence>
          </xsd:extension>
        </xsd:complexContent>
      </xsd:complexType>
    </xsd:element>
    <xsd:element name="Document_x0020_Category" ma:index="14" nillable="true" ma:displayName="Document Category" ma:internalName="Document_x0020_Category">
      <xsd:complexType>
        <xsd:complexContent>
          <xsd:extension base="dms:MultiChoice">
            <xsd:sequence>
              <xsd:element name="Value" maxOccurs="unbounded" minOccurs="0" nillable="true">
                <xsd:simpleType>
                  <xsd:restriction base="dms:Choice">
                    <xsd:enumeration value="AddIn"/>
                    <xsd:enumeration value="Configuration Files"/>
                    <xsd:enumeration value="Documentation"/>
                    <xsd:enumeration value="Patchnotes"/>
                    <xsd:enumeration value="Template"/>
                    <xsd:enumeration value="Other"/>
                  </xsd:restriction>
                </xsd:simpleType>
              </xsd:element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3edb04-63dd-49ba-ad7b-e9d17e0e7f06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Props1.xml><?xml version="1.0" encoding="utf-8"?>
<ds:datastoreItem xmlns:ds="http://schemas.openxmlformats.org/officeDocument/2006/customXml" ds:itemID="{BB0B7321-043A-43C5-BAA4-E29877D5579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017BB2C-A3F1-4167-848C-B358A8DC1CB9}">
  <ds:schemaRefs>
    <ds:schemaRef ds:uri="fa7e5010-1311-4096-a344-326d1919664c"/>
    <ds:schemaRef ds:uri="http://schemas.microsoft.com/sharepoint/v3/fields"/>
    <ds:schemaRef ds:uri="http://purl.org/dc/terms/"/>
    <ds:schemaRef ds:uri="255ceb00-0504-4451-971c-89cf8ee3ad2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953edb04-63dd-49ba-ad7b-e9d17e0e7f06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FF6E80A2-72F6-4920-8A44-B99818E21D0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a7e5010-1311-4096-a344-326d1919664c"/>
    <ds:schemaRef ds:uri="http://schemas.microsoft.com/sharepoint/v3/fields"/>
    <ds:schemaRef ds:uri="255ceb00-0504-4451-971c-89cf8ee3ad27"/>
    <ds:schemaRef ds:uri="953edb04-63dd-49ba-ad7b-e9d17e0e7f0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27E0ED53-E837-41F7-A9C9-5E67E49390EA}">
  <ds:schemaRefs>
    <ds:schemaRef ds:uri="http://schemas.microsoft.com/sharepoint/event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European Option</vt:lpstr>
    </vt:vector>
  </TitlesOfParts>
  <Company>d-fine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Schlenkrich, Sebastian</dc:creator>
  <cp:lastModifiedBy>Schlenkrich, Sebastian</cp:lastModifiedBy>
  <dcterms:created xsi:type="dcterms:W3CDTF">2014-05-13T17:20:27Z</dcterms:created>
  <dcterms:modified xsi:type="dcterms:W3CDTF">2021-12-09T18:22:28Z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0x010100135AEE51B13C7A4784C7A6FB658DD0E0</vt:lpwstr>
  </property>
  <property fmtid="{D5CDD505-2E9C-101B-9397-08002B2CF9AE}" pid="3" name="_dlc_DocIdItemGuid">
    <vt:lpwstr>62098c98-db6b-4b98-94bc-91e001f43595</vt:lpwstr>
  </property>
</Properties>
</file>