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perCent\NonConstricted\ChezySectionwise\"/>
    </mc:Choice>
  </mc:AlternateContent>
  <bookViews>
    <workbookView xWindow="0" yWindow="0" windowWidth="28800" windowHeight="14220" activeTab="3"/>
  </bookViews>
  <sheets>
    <sheet name="chezy" sheetId="1" r:id="rId1"/>
    <sheet name="kst" sheetId="4" r:id="rId2"/>
    <sheet name="Computation Accuracy" sheetId="3" r:id="rId3"/>
    <sheet name="ChannelOptimum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5" l="1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8" i="5"/>
  <c r="K9" i="5" l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8" i="5"/>
  <c r="I9" i="5" l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8" i="5"/>
  <c r="C6" i="5" l="1"/>
  <c r="D6" i="5"/>
  <c r="C61" i="5" l="1"/>
  <c r="D60" i="5"/>
  <c r="C60" i="5"/>
  <c r="P7" i="4" l="1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P21" i="4"/>
  <c r="Q21" i="4"/>
  <c r="R21" i="4"/>
  <c r="S21" i="4"/>
  <c r="T21" i="4"/>
  <c r="U21" i="4"/>
  <c r="P22" i="4"/>
  <c r="Q22" i="4"/>
  <c r="R22" i="4"/>
  <c r="S22" i="4"/>
  <c r="T22" i="4"/>
  <c r="U22" i="4"/>
  <c r="P23" i="4"/>
  <c r="Q23" i="4"/>
  <c r="R23" i="4"/>
  <c r="S23" i="4"/>
  <c r="T23" i="4"/>
  <c r="U23" i="4"/>
  <c r="P24" i="4"/>
  <c r="Q24" i="4"/>
  <c r="R24" i="4"/>
  <c r="S24" i="4"/>
  <c r="T24" i="4"/>
  <c r="U24" i="4"/>
  <c r="P25" i="4"/>
  <c r="Q25" i="4"/>
  <c r="R25" i="4"/>
  <c r="S25" i="4"/>
  <c r="T25" i="4"/>
  <c r="U25" i="4"/>
  <c r="P26" i="4"/>
  <c r="Q26" i="4"/>
  <c r="R26" i="4"/>
  <c r="S26" i="4"/>
  <c r="T26" i="4"/>
  <c r="U26" i="4"/>
  <c r="P27" i="4"/>
  <c r="Q27" i="4"/>
  <c r="R27" i="4"/>
  <c r="S27" i="4"/>
  <c r="T27" i="4"/>
  <c r="U27" i="4"/>
  <c r="P28" i="4"/>
  <c r="Q28" i="4"/>
  <c r="R28" i="4"/>
  <c r="S28" i="4"/>
  <c r="T28" i="4"/>
  <c r="U28" i="4"/>
  <c r="P29" i="4"/>
  <c r="Q29" i="4"/>
  <c r="R29" i="4"/>
  <c r="S29" i="4"/>
  <c r="T29" i="4"/>
  <c r="U29" i="4"/>
  <c r="P30" i="4"/>
  <c r="Q30" i="4"/>
  <c r="R30" i="4"/>
  <c r="S30" i="4"/>
  <c r="T30" i="4"/>
  <c r="U30" i="4"/>
  <c r="P31" i="4"/>
  <c r="Q31" i="4"/>
  <c r="R31" i="4"/>
  <c r="S31" i="4"/>
  <c r="T31" i="4"/>
  <c r="U31" i="4"/>
  <c r="P32" i="4"/>
  <c r="Q32" i="4"/>
  <c r="R32" i="4"/>
  <c r="S32" i="4"/>
  <c r="T32" i="4"/>
  <c r="U32" i="4"/>
  <c r="P33" i="4"/>
  <c r="Q33" i="4"/>
  <c r="R33" i="4"/>
  <c r="S33" i="4"/>
  <c r="T33" i="4"/>
  <c r="U33" i="4"/>
  <c r="P34" i="4"/>
  <c r="Q34" i="4"/>
  <c r="R34" i="4"/>
  <c r="S34" i="4"/>
  <c r="T34" i="4"/>
  <c r="U34" i="4"/>
  <c r="P35" i="4"/>
  <c r="Q35" i="4"/>
  <c r="R35" i="4"/>
  <c r="S35" i="4"/>
  <c r="T35" i="4"/>
  <c r="U35" i="4"/>
  <c r="P36" i="4"/>
  <c r="Q36" i="4"/>
  <c r="R36" i="4"/>
  <c r="S36" i="4"/>
  <c r="T36" i="4"/>
  <c r="U36" i="4"/>
  <c r="P37" i="4"/>
  <c r="Q37" i="4"/>
  <c r="R37" i="4"/>
  <c r="S37" i="4"/>
  <c r="T37" i="4"/>
  <c r="U37" i="4"/>
  <c r="P38" i="4"/>
  <c r="Q38" i="4"/>
  <c r="R38" i="4"/>
  <c r="S38" i="4"/>
  <c r="T38" i="4"/>
  <c r="U38" i="4"/>
  <c r="P39" i="4"/>
  <c r="Q39" i="4"/>
  <c r="R39" i="4"/>
  <c r="S39" i="4"/>
  <c r="T39" i="4"/>
  <c r="U39" i="4"/>
  <c r="P40" i="4"/>
  <c r="Q40" i="4"/>
  <c r="R40" i="4"/>
  <c r="S40" i="4"/>
  <c r="T40" i="4"/>
  <c r="U40" i="4"/>
  <c r="P41" i="4"/>
  <c r="Q41" i="4"/>
  <c r="R41" i="4"/>
  <c r="S41" i="4"/>
  <c r="T41" i="4"/>
  <c r="U41" i="4"/>
  <c r="P42" i="4"/>
  <c r="Q42" i="4"/>
  <c r="R42" i="4"/>
  <c r="S42" i="4"/>
  <c r="T42" i="4"/>
  <c r="U42" i="4"/>
  <c r="P43" i="4"/>
  <c r="Q43" i="4"/>
  <c r="R43" i="4"/>
  <c r="S43" i="4"/>
  <c r="T43" i="4"/>
  <c r="U43" i="4"/>
  <c r="P44" i="4"/>
  <c r="Q44" i="4"/>
  <c r="R44" i="4"/>
  <c r="S44" i="4"/>
  <c r="T44" i="4"/>
  <c r="U44" i="4"/>
  <c r="P45" i="4"/>
  <c r="Q45" i="4"/>
  <c r="R45" i="4"/>
  <c r="S45" i="4"/>
  <c r="T45" i="4"/>
  <c r="U45" i="4"/>
  <c r="P46" i="4"/>
  <c r="Q46" i="4"/>
  <c r="R46" i="4"/>
  <c r="S46" i="4"/>
  <c r="T46" i="4"/>
  <c r="U46" i="4"/>
  <c r="P47" i="4"/>
  <c r="Q47" i="4"/>
  <c r="R47" i="4"/>
  <c r="S47" i="4"/>
  <c r="T47" i="4"/>
  <c r="U47" i="4"/>
  <c r="P48" i="4"/>
  <c r="Q48" i="4"/>
  <c r="R48" i="4"/>
  <c r="S48" i="4"/>
  <c r="T48" i="4"/>
  <c r="U48" i="4"/>
  <c r="P49" i="4"/>
  <c r="Q49" i="4"/>
  <c r="R49" i="4"/>
  <c r="S49" i="4"/>
  <c r="T49" i="4"/>
  <c r="U49" i="4"/>
  <c r="P50" i="4"/>
  <c r="Q50" i="4"/>
  <c r="R50" i="4"/>
  <c r="S50" i="4"/>
  <c r="T50" i="4"/>
  <c r="U50" i="4"/>
  <c r="P51" i="4"/>
  <c r="Q51" i="4"/>
  <c r="R51" i="4"/>
  <c r="S51" i="4"/>
  <c r="T51" i="4"/>
  <c r="U51" i="4"/>
  <c r="P52" i="4"/>
  <c r="Q52" i="4"/>
  <c r="R52" i="4"/>
  <c r="S52" i="4"/>
  <c r="T52" i="4"/>
  <c r="U52" i="4"/>
  <c r="P53" i="4"/>
  <c r="Q53" i="4"/>
  <c r="R53" i="4"/>
  <c r="S53" i="4"/>
  <c r="T53" i="4"/>
  <c r="U53" i="4"/>
  <c r="P54" i="4"/>
  <c r="Q54" i="4"/>
  <c r="R54" i="4"/>
  <c r="S54" i="4"/>
  <c r="T54" i="4"/>
  <c r="U54" i="4"/>
  <c r="P55" i="4"/>
  <c r="Q55" i="4"/>
  <c r="R55" i="4"/>
  <c r="S55" i="4"/>
  <c r="T55" i="4"/>
  <c r="U55" i="4"/>
  <c r="P56" i="4"/>
  <c r="Q56" i="4"/>
  <c r="R56" i="4"/>
  <c r="S56" i="4"/>
  <c r="T56" i="4"/>
  <c r="U56" i="4"/>
  <c r="U6" i="4"/>
  <c r="T6" i="4"/>
  <c r="R6" i="4"/>
  <c r="S6" i="4"/>
  <c r="Q6" i="4"/>
  <c r="P6" i="4"/>
  <c r="AA2" i="4" l="1"/>
  <c r="Z2" i="4"/>
  <c r="Y2" i="4"/>
  <c r="U2" i="4"/>
  <c r="T2" i="4"/>
  <c r="S2" i="4"/>
  <c r="R2" i="4"/>
  <c r="Q2" i="4"/>
  <c r="V2" i="4"/>
  <c r="W2" i="4"/>
  <c r="X2" i="4"/>
  <c r="P2" i="4"/>
  <c r="L7" i="4" l="1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4" i="4"/>
  <c r="N24" i="4" s="1"/>
  <c r="L25" i="4"/>
  <c r="N25" i="4" s="1"/>
  <c r="L26" i="4"/>
  <c r="N26" i="4" s="1"/>
  <c r="L27" i="4"/>
  <c r="N27" i="4" s="1"/>
  <c r="L28" i="4"/>
  <c r="N28" i="4" s="1"/>
  <c r="L29" i="4"/>
  <c r="N29" i="4" s="1"/>
  <c r="L30" i="4"/>
  <c r="N30" i="4" s="1"/>
  <c r="L31" i="4"/>
  <c r="N31" i="4" s="1"/>
  <c r="L32" i="4"/>
  <c r="N32" i="4" s="1"/>
  <c r="L33" i="4"/>
  <c r="N33" i="4" s="1"/>
  <c r="L34" i="4"/>
  <c r="N34" i="4" s="1"/>
  <c r="L35" i="4"/>
  <c r="N35" i="4" s="1"/>
  <c r="L36" i="4"/>
  <c r="N36" i="4" s="1"/>
  <c r="L37" i="4"/>
  <c r="N37" i="4" s="1"/>
  <c r="L38" i="4"/>
  <c r="N38" i="4" s="1"/>
  <c r="L39" i="4"/>
  <c r="N39" i="4" s="1"/>
  <c r="L40" i="4"/>
  <c r="N40" i="4" s="1"/>
  <c r="L41" i="4"/>
  <c r="N41" i="4" s="1"/>
  <c r="L42" i="4"/>
  <c r="N42" i="4" s="1"/>
  <c r="L43" i="4"/>
  <c r="N43" i="4" s="1"/>
  <c r="L44" i="4"/>
  <c r="N44" i="4" s="1"/>
  <c r="L45" i="4"/>
  <c r="N45" i="4" s="1"/>
  <c r="L46" i="4"/>
  <c r="N46" i="4" s="1"/>
  <c r="L47" i="4"/>
  <c r="N47" i="4" s="1"/>
  <c r="L48" i="4"/>
  <c r="N48" i="4" s="1"/>
  <c r="L49" i="4"/>
  <c r="N49" i="4" s="1"/>
  <c r="L50" i="4"/>
  <c r="N50" i="4" s="1"/>
  <c r="L51" i="4"/>
  <c r="N51" i="4" s="1"/>
  <c r="L52" i="4"/>
  <c r="N52" i="4" s="1"/>
  <c r="L53" i="4"/>
  <c r="N53" i="4" s="1"/>
  <c r="L54" i="4"/>
  <c r="N54" i="4" s="1"/>
  <c r="L55" i="4"/>
  <c r="N55" i="4" s="1"/>
  <c r="L56" i="4"/>
  <c r="N56" i="4" s="1"/>
  <c r="L6" i="4"/>
  <c r="N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38" i="4"/>
  <c r="M38" i="4" s="1"/>
  <c r="K39" i="4"/>
  <c r="M39" i="4" s="1"/>
  <c r="K40" i="4"/>
  <c r="M40" i="4" s="1"/>
  <c r="K41" i="4"/>
  <c r="M41" i="4" s="1"/>
  <c r="K42" i="4"/>
  <c r="M42" i="4" s="1"/>
  <c r="K43" i="4"/>
  <c r="M43" i="4" s="1"/>
  <c r="K44" i="4"/>
  <c r="M44" i="4" s="1"/>
  <c r="K45" i="4"/>
  <c r="M45" i="4" s="1"/>
  <c r="K46" i="4"/>
  <c r="M46" i="4" s="1"/>
  <c r="K47" i="4"/>
  <c r="M47" i="4" s="1"/>
  <c r="K48" i="4"/>
  <c r="M48" i="4" s="1"/>
  <c r="K49" i="4"/>
  <c r="M49" i="4" s="1"/>
  <c r="K50" i="4"/>
  <c r="M50" i="4" s="1"/>
  <c r="K51" i="4"/>
  <c r="M51" i="4" s="1"/>
  <c r="K52" i="4"/>
  <c r="M52" i="4" s="1"/>
  <c r="K53" i="4"/>
  <c r="M53" i="4" s="1"/>
  <c r="K54" i="4"/>
  <c r="M54" i="4" s="1"/>
  <c r="K55" i="4"/>
  <c r="M55" i="4" s="1"/>
  <c r="K56" i="4"/>
  <c r="M56" i="4" s="1"/>
  <c r="K6" i="4"/>
  <c r="M6" i="4" s="1"/>
  <c r="AA3" i="5" l="1"/>
  <c r="AA2" i="5"/>
  <c r="T11" i="5" l="1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U10" i="5"/>
  <c r="T10" i="5"/>
  <c r="F9" i="5" l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8" i="5"/>
  <c r="E6" i="5"/>
  <c r="D4" i="3"/>
  <c r="E4" i="3"/>
  <c r="F4" i="3"/>
  <c r="C4" i="3"/>
  <c r="F3" i="5" l="1"/>
  <c r="F6" i="5"/>
  <c r="U55" i="3"/>
  <c r="R55" i="3"/>
  <c r="O55" i="3"/>
  <c r="L55" i="3"/>
  <c r="U54" i="3"/>
  <c r="R54" i="3"/>
  <c r="O54" i="3"/>
  <c r="L54" i="3"/>
  <c r="U53" i="3"/>
  <c r="R53" i="3"/>
  <c r="O53" i="3"/>
  <c r="L53" i="3"/>
  <c r="U52" i="3"/>
  <c r="R52" i="3"/>
  <c r="O52" i="3"/>
  <c r="L52" i="3"/>
  <c r="U51" i="3"/>
  <c r="R51" i="3"/>
  <c r="O51" i="3"/>
  <c r="L51" i="3"/>
  <c r="U50" i="3"/>
  <c r="R50" i="3"/>
  <c r="O50" i="3"/>
  <c r="L50" i="3"/>
  <c r="U49" i="3"/>
  <c r="R49" i="3"/>
  <c r="O49" i="3"/>
  <c r="L49" i="3"/>
  <c r="U48" i="3"/>
  <c r="R48" i="3"/>
  <c r="O48" i="3"/>
  <c r="L48" i="3"/>
  <c r="U47" i="3"/>
  <c r="R47" i="3"/>
  <c r="O47" i="3"/>
  <c r="L47" i="3"/>
  <c r="U46" i="3"/>
  <c r="R46" i="3"/>
  <c r="O46" i="3"/>
  <c r="L46" i="3"/>
  <c r="U45" i="3"/>
  <c r="R45" i="3"/>
  <c r="O45" i="3"/>
  <c r="L45" i="3"/>
  <c r="U44" i="3"/>
  <c r="R44" i="3"/>
  <c r="O44" i="3"/>
  <c r="L44" i="3"/>
  <c r="U43" i="3"/>
  <c r="R43" i="3"/>
  <c r="O43" i="3"/>
  <c r="L43" i="3"/>
  <c r="U42" i="3"/>
  <c r="R42" i="3"/>
  <c r="O42" i="3"/>
  <c r="L42" i="3"/>
  <c r="U41" i="3"/>
  <c r="R41" i="3"/>
  <c r="O41" i="3"/>
  <c r="L41" i="3"/>
  <c r="U40" i="3"/>
  <c r="R40" i="3"/>
  <c r="O40" i="3"/>
  <c r="L40" i="3"/>
  <c r="U39" i="3"/>
  <c r="R39" i="3"/>
  <c r="O39" i="3"/>
  <c r="L39" i="3"/>
  <c r="U38" i="3"/>
  <c r="R38" i="3"/>
  <c r="O38" i="3"/>
  <c r="L38" i="3"/>
  <c r="U37" i="3"/>
  <c r="R37" i="3"/>
  <c r="O37" i="3"/>
  <c r="L37" i="3"/>
  <c r="U36" i="3"/>
  <c r="R36" i="3"/>
  <c r="O36" i="3"/>
  <c r="L36" i="3"/>
  <c r="U35" i="3"/>
  <c r="R35" i="3"/>
  <c r="O35" i="3"/>
  <c r="L35" i="3"/>
  <c r="U34" i="3"/>
  <c r="R34" i="3"/>
  <c r="O34" i="3"/>
  <c r="L34" i="3"/>
  <c r="U33" i="3"/>
  <c r="R33" i="3"/>
  <c r="O33" i="3"/>
  <c r="L33" i="3"/>
  <c r="U32" i="3"/>
  <c r="R32" i="3"/>
  <c r="O32" i="3"/>
  <c r="L32" i="3"/>
  <c r="U31" i="3"/>
  <c r="R31" i="3"/>
  <c r="O31" i="3"/>
  <c r="L31" i="3"/>
  <c r="U30" i="3"/>
  <c r="R30" i="3"/>
  <c r="O30" i="3"/>
  <c r="L30" i="3"/>
  <c r="U29" i="3"/>
  <c r="R29" i="3"/>
  <c r="O29" i="3"/>
  <c r="L29" i="3"/>
  <c r="U28" i="3"/>
  <c r="R28" i="3"/>
  <c r="O28" i="3"/>
  <c r="L28" i="3"/>
  <c r="U27" i="3"/>
  <c r="R27" i="3"/>
  <c r="O27" i="3"/>
  <c r="L27" i="3"/>
  <c r="U26" i="3"/>
  <c r="R26" i="3"/>
  <c r="O26" i="3"/>
  <c r="L26" i="3"/>
  <c r="U25" i="3"/>
  <c r="R25" i="3"/>
  <c r="O25" i="3"/>
  <c r="L25" i="3"/>
  <c r="U24" i="3"/>
  <c r="R24" i="3"/>
  <c r="O24" i="3"/>
  <c r="L24" i="3"/>
  <c r="U23" i="3"/>
  <c r="R23" i="3"/>
  <c r="O23" i="3"/>
  <c r="L23" i="3"/>
  <c r="U22" i="3"/>
  <c r="R22" i="3"/>
  <c r="O22" i="3"/>
  <c r="L22" i="3"/>
  <c r="U21" i="3"/>
  <c r="R21" i="3"/>
  <c r="O21" i="3"/>
  <c r="L21" i="3"/>
  <c r="U20" i="3"/>
  <c r="R20" i="3"/>
  <c r="O20" i="3"/>
  <c r="L20" i="3"/>
  <c r="U19" i="3"/>
  <c r="R19" i="3"/>
  <c r="O19" i="3"/>
  <c r="L19" i="3"/>
  <c r="U18" i="3"/>
  <c r="R18" i="3"/>
  <c r="O18" i="3"/>
  <c r="L18" i="3"/>
  <c r="U17" i="3"/>
  <c r="R17" i="3"/>
  <c r="O17" i="3"/>
  <c r="L17" i="3"/>
  <c r="U16" i="3"/>
  <c r="R16" i="3"/>
  <c r="O16" i="3"/>
  <c r="L16" i="3"/>
  <c r="U15" i="3"/>
  <c r="R15" i="3"/>
  <c r="O15" i="3"/>
  <c r="L15" i="3"/>
  <c r="U14" i="3"/>
  <c r="R14" i="3"/>
  <c r="O14" i="3"/>
  <c r="L14" i="3"/>
  <c r="U13" i="3"/>
  <c r="R13" i="3"/>
  <c r="O13" i="3"/>
  <c r="L13" i="3"/>
  <c r="U12" i="3"/>
  <c r="R12" i="3"/>
  <c r="O12" i="3"/>
  <c r="L12" i="3"/>
  <c r="U11" i="3"/>
  <c r="R11" i="3"/>
  <c r="O11" i="3"/>
  <c r="L11" i="3"/>
  <c r="U10" i="3"/>
  <c r="R10" i="3"/>
  <c r="O10" i="3"/>
  <c r="L10" i="3"/>
  <c r="U9" i="3"/>
  <c r="R9" i="3"/>
  <c r="O9" i="3"/>
  <c r="L9" i="3"/>
  <c r="U8" i="3"/>
  <c r="R8" i="3"/>
  <c r="O8" i="3"/>
  <c r="L8" i="3"/>
  <c r="U7" i="3"/>
  <c r="R7" i="3"/>
  <c r="O7" i="3"/>
  <c r="L7" i="3"/>
  <c r="U6" i="3"/>
  <c r="R6" i="3"/>
  <c r="O6" i="3"/>
  <c r="L6" i="3"/>
  <c r="U5" i="3"/>
  <c r="R5" i="3"/>
  <c r="O5" i="3"/>
  <c r="L5" i="3"/>
  <c r="U4" i="3" l="1"/>
  <c r="L4" i="3"/>
  <c r="O4" i="3"/>
  <c r="R4" i="3"/>
  <c r="H7" i="5"/>
  <c r="H6" i="5" s="1"/>
  <c r="G7" i="5"/>
  <c r="G6" i="5" s="1"/>
  <c r="D7" i="5"/>
  <c r="C7" i="5"/>
  <c r="O7" i="5"/>
  <c r="P7" i="5"/>
  <c r="Q7" i="5"/>
  <c r="N7" i="5"/>
  <c r="O6" i="5"/>
  <c r="P6" i="5"/>
  <c r="Q6" i="5"/>
  <c r="N6" i="5"/>
  <c r="C2" i="5" l="1"/>
  <c r="D2" i="5" s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N16" i="1"/>
  <c r="O16" i="1"/>
  <c r="P16" i="1"/>
  <c r="M16" i="1"/>
  <c r="P67" i="1" l="1"/>
  <c r="M67" i="1"/>
  <c r="N67" i="1"/>
  <c r="O67" i="1"/>
</calcChain>
</file>

<file path=xl/sharedStrings.xml><?xml version="1.0" encoding="utf-8"?>
<sst xmlns="http://schemas.openxmlformats.org/spreadsheetml/2006/main" count="239" uniqueCount="114">
  <si>
    <t>US 1</t>
  </si>
  <si>
    <t>US 2</t>
  </si>
  <si>
    <t>US 3</t>
  </si>
  <si>
    <t>US 4</t>
  </si>
  <si>
    <t>US 5</t>
  </si>
  <si>
    <t xml:space="preserve">Probe </t>
  </si>
  <si>
    <t>[No.]</t>
  </si>
  <si>
    <t>[m]</t>
  </si>
  <si>
    <t>[deg]</t>
  </si>
  <si>
    <t>Q</t>
  </si>
  <si>
    <t>[m³/s]</t>
  </si>
  <si>
    <t>MATLAB OUTPUT SECTION</t>
  </si>
  <si>
    <t>[m¹'²/s]</t>
  </si>
  <si>
    <t>RATING CURVES from Qh_undisturbed.xlsx</t>
  </si>
  <si>
    <t>h US 1</t>
  </si>
  <si>
    <t>h US 2</t>
  </si>
  <si>
    <t>h US 3</t>
  </si>
  <si>
    <t>h US 4</t>
  </si>
  <si>
    <t>h US 5</t>
  </si>
  <si>
    <t>h = p1*Q + p2</t>
  </si>
  <si>
    <t>p1</t>
  </si>
  <si>
    <t>p2</t>
  </si>
  <si>
    <t>R²</t>
  </si>
  <si>
    <r>
      <t>x</t>
    </r>
    <r>
      <rPr>
        <vertAlign val="subscript"/>
        <sz val="12"/>
        <color theme="1"/>
        <rFont val="Times New Roman"/>
        <family val="2"/>
      </rPr>
      <t>abs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</si>
  <si>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off</t>
    </r>
  </si>
  <si>
    <r>
      <t>z</t>
    </r>
    <r>
      <rPr>
        <vertAlign val="subscript"/>
        <sz val="12"/>
        <color theme="1"/>
        <rFont val="Times New Roman"/>
        <family val="2"/>
      </rPr>
      <t>abs</t>
    </r>
  </si>
  <si>
    <r>
      <t>w</t>
    </r>
    <r>
      <rPr>
        <vertAlign val="subscript"/>
        <sz val="12"/>
        <color theme="1"/>
        <rFont val="Times New Roman"/>
        <family val="2"/>
      </rPr>
      <t>A</t>
    </r>
  </si>
  <si>
    <r>
      <t>w</t>
    </r>
    <r>
      <rPr>
        <vertAlign val="subscript"/>
        <sz val="12"/>
        <color theme="1"/>
        <rFont val="Times New Roman"/>
        <family val="2"/>
      </rPr>
      <t>P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</si>
  <si>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on</t>
    </r>
  </si>
  <si>
    <r>
      <t>α</t>
    </r>
    <r>
      <rPr>
        <vertAlign val="subscript"/>
        <sz val="12"/>
        <color theme="1"/>
        <rFont val="Times New Roman"/>
        <family val="2"/>
      </rPr>
      <t>A</t>
    </r>
  </si>
  <si>
    <r>
      <t>α</t>
    </r>
    <r>
      <rPr>
        <vertAlign val="subscript"/>
        <sz val="12"/>
        <color theme="1"/>
        <rFont val="Times New Roman"/>
        <family val="2"/>
      </rPr>
      <t>P</t>
    </r>
  </si>
  <si>
    <t>CHANNEL GEOMETRY from channel_geometry.xlsx</t>
  </si>
  <si>
    <t>without Bedload</t>
  </si>
  <si>
    <t>with Bedload</t>
  </si>
  <si>
    <t>C (US 1-2)</t>
  </si>
  <si>
    <t>C (US 2-3)</t>
  </si>
  <si>
    <t>C (US 3-4)</t>
  </si>
  <si>
    <t>C (US 4-5)</t>
  </si>
  <si>
    <t>kst (US 1-2)</t>
  </si>
  <si>
    <t>kst (US 2-3)</t>
  </si>
  <si>
    <t>kst (US 3-4)</t>
  </si>
  <si>
    <t>kst (US 4-5)</t>
  </si>
  <si>
    <t>SECTION 1-2</t>
  </si>
  <si>
    <r>
      <t>h</t>
    </r>
    <r>
      <rPr>
        <vertAlign val="subscript"/>
        <sz val="12"/>
        <color theme="1"/>
        <rFont val="Times New Roman"/>
        <family val="1"/>
      </rPr>
      <t>down</t>
    </r>
    <r>
      <rPr>
        <sz val="12"/>
        <color theme="1"/>
        <rFont val="Times New Roman"/>
        <family val="2"/>
      </rPr>
      <t xml:space="preserve"> (meas.)</t>
    </r>
  </si>
  <si>
    <r>
      <t>h</t>
    </r>
    <r>
      <rPr>
        <vertAlign val="subscript"/>
        <sz val="12"/>
        <color theme="1"/>
        <rFont val="Times New Roman"/>
        <family val="1"/>
      </rPr>
      <t>down</t>
    </r>
    <r>
      <rPr>
        <sz val="12"/>
        <color theme="1"/>
        <rFont val="Times New Roman"/>
        <family val="2"/>
      </rPr>
      <t xml:space="preserve"> (calc.)</t>
    </r>
  </si>
  <si>
    <t>SECTION 2-3</t>
  </si>
  <si>
    <t>SECTION 3-4</t>
  </si>
  <si>
    <t>SECTION 4-5</t>
  </si>
  <si>
    <t>AVERAGE</t>
  </si>
  <si>
    <t>--</t>
  </si>
  <si>
    <t>[%]</t>
  </si>
  <si>
    <t>C+BL (US 1-2)</t>
  </si>
  <si>
    <t>C+BL (US 2-3)</t>
  </si>
  <si>
    <t>C+BL (US 3-4)</t>
  </si>
  <si>
    <t>C+BL (US 4-5)</t>
  </si>
  <si>
    <t>RATIO C / C+BL</t>
  </si>
  <si>
    <t>US 1-2</t>
  </si>
  <si>
    <t>US 2-3</t>
  </si>
  <si>
    <t>US 3-4</t>
  </si>
  <si>
    <t>US4-5</t>
  </si>
  <si>
    <t>[-]</t>
  </si>
  <si>
    <t>AVERAGE:</t>
  </si>
  <si>
    <t>[m¹'³/s]</t>
  </si>
  <si>
    <t>kst+BL (US 1-2)</t>
  </si>
  <si>
    <t>kst+BL (US 2-3)</t>
  </si>
  <si>
    <t>kst+BL (US 3-4)</t>
  </si>
  <si>
    <t>kst+BL (US 4-5)</t>
  </si>
  <si>
    <r>
      <t xml:space="preserve">MATLAB: </t>
    </r>
    <r>
      <rPr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Times New Roman"/>
        <family val="2"/>
      </rPr>
      <t>(SECTIONWISE)</t>
    </r>
  </si>
  <si>
    <t>CHEZY CHANNEL</t>
  </si>
  <si>
    <t>STD</t>
  </si>
  <si>
    <t>C (channel)</t>
  </si>
  <si>
    <t>C(channel)+BL</t>
  </si>
  <si>
    <t>C(sectionwise)+BL</t>
  </si>
  <si>
    <t>C(sectionwise)</t>
  </si>
  <si>
    <t>kst (sectionwise)</t>
  </si>
  <si>
    <t>kst (sectionwise) +BL</t>
  </si>
  <si>
    <t>ε ( C )</t>
  </si>
  <si>
    <t>ε ( h )</t>
  </si>
  <si>
    <t>SEC 1-2</t>
  </si>
  <si>
    <t>SEC 2-3</t>
  </si>
  <si>
    <t>SEC 3-4</t>
  </si>
  <si>
    <t>SEC 4-5</t>
  </si>
  <si>
    <t xml:space="preserve"> ε</t>
  </si>
  <si>
    <r>
      <t xml:space="preserve"> ε(C)</t>
    </r>
    <r>
      <rPr>
        <b/>
        <vertAlign val="subscript"/>
        <sz val="12"/>
        <color theme="1"/>
        <rFont val="Times New Roman"/>
        <family val="1"/>
      </rPr>
      <t>opt</t>
    </r>
  </si>
  <si>
    <r>
      <t>∑ (ε(C)</t>
    </r>
    <r>
      <rPr>
        <b/>
        <vertAlign val="subscript"/>
        <sz val="12"/>
        <color theme="1"/>
        <rFont val="Times New Roman"/>
        <family val="1"/>
      </rPr>
      <t>opt</t>
    </r>
    <r>
      <rPr>
        <b/>
        <sz val="12"/>
        <color theme="1"/>
        <rFont val="Times New Roman"/>
        <family val="1"/>
      </rPr>
      <t>+ε(C)</t>
    </r>
    <r>
      <rPr>
        <b/>
        <vertAlign val="subscript"/>
        <sz val="12"/>
        <color theme="1"/>
        <rFont val="Times New Roman"/>
        <family val="1"/>
      </rPr>
      <t>num</t>
    </r>
    <r>
      <rPr>
        <b/>
        <sz val="12"/>
        <color theme="1"/>
        <rFont val="Times New Roman"/>
        <family val="1"/>
      </rPr>
      <t>)</t>
    </r>
  </si>
  <si>
    <t>CURVE FITTING:Chezy</t>
  </si>
  <si>
    <t>a =</t>
  </si>
  <si>
    <t>c =</t>
  </si>
  <si>
    <t>d =</t>
  </si>
  <si>
    <t>b =</t>
  </si>
  <si>
    <t>R²=</t>
  </si>
  <si>
    <t>C = a*exp(b*Q)+c*exp(d*Q)</t>
  </si>
  <si>
    <t>fit: C</t>
  </si>
  <si>
    <t>fit: C + BL</t>
  </si>
  <si>
    <t>Influence of Qb</t>
  </si>
  <si>
    <t>VERIFICATION OF Kst</t>
  </si>
  <si>
    <t>D90</t>
  </si>
  <si>
    <t>m</t>
  </si>
  <si>
    <t xml:space="preserve">Kst </t>
  </si>
  <si>
    <t>Dm</t>
  </si>
  <si>
    <t>Ks</t>
  </si>
  <si>
    <t>kst+Geschiebe</t>
  </si>
  <si>
    <t>kst ohne Geschiebe</t>
  </si>
  <si>
    <t>virt. US 6</t>
  </si>
  <si>
    <t>[s/m¹'³]</t>
  </si>
  <si>
    <t>Manning without Bedload</t>
  </si>
  <si>
    <t>Manning with Bedload</t>
  </si>
  <si>
    <t>Qb</t>
  </si>
  <si>
    <t>[kg/s]</t>
  </si>
  <si>
    <t>Q+Qb</t>
  </si>
  <si>
    <t>Data fit: undisturbed</t>
  </si>
  <si>
    <t xml:space="preserve">R² = </t>
  </si>
  <si>
    <t>Q(Qb) = a*Qb^b+c</t>
  </si>
  <si>
    <t>%-of 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</si>
</sst>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"/>
  </numFmts>
  <fonts count="9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0"/>
      <name val="Times New Roman"/>
      <family val="1"/>
    </font>
    <font>
      <b/>
      <vertAlign val="sub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quotePrefix="1" applyNumberForma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2" fontId="6" fillId="2" borderId="0" xfId="0" quotePrefix="1" applyNumberFormat="1" applyFont="1" applyFill="1" applyBorder="1" applyAlignment="1">
      <alignment horizontal="center"/>
    </xf>
    <xf numFmtId="2" fontId="6" fillId="2" borderId="5" xfId="0" quotePrefix="1" applyNumberFormat="1" applyFont="1" applyFill="1" applyBorder="1" applyAlignment="1">
      <alignment horizontal="center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6" fillId="2" borderId="0" xfId="0" quotePrefix="1" applyNumberFormat="1" applyFont="1" applyFill="1" applyBorder="1" applyAlignment="1">
      <alignment horizontal="right"/>
    </xf>
    <xf numFmtId="164" fontId="6" fillId="2" borderId="5" xfId="0" quotePrefix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chezy!$D$14</c:f>
              <c:strCache>
                <c:ptCount val="1"/>
                <c:pt idx="0">
                  <c:v>C (US 1-2)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chezy!$D$16:$D$66</c:f>
              <c:numCache>
                <c:formatCode>General</c:formatCode>
                <c:ptCount val="51"/>
                <c:pt idx="0">
                  <c:v>31.630207662231921</c:v>
                </c:pt>
                <c:pt idx="1">
                  <c:v>31.805485205253131</c:v>
                </c:pt>
                <c:pt idx="2">
                  <c:v>31.419096508345536</c:v>
                </c:pt>
                <c:pt idx="3">
                  <c:v>31.856913658751125</c:v>
                </c:pt>
                <c:pt idx="4">
                  <c:v>32.370144351013451</c:v>
                </c:pt>
                <c:pt idx="5">
                  <c:v>31.954508148334678</c:v>
                </c:pt>
                <c:pt idx="6">
                  <c:v>32.418403571676777</c:v>
                </c:pt>
                <c:pt idx="7">
                  <c:v>32.392216101621074</c:v>
                </c:pt>
                <c:pt idx="8">
                  <c:v>32.408700180469978</c:v>
                </c:pt>
                <c:pt idx="9">
                  <c:v>32.888948104399333</c:v>
                </c:pt>
                <c:pt idx="10">
                  <c:v>33.255207800935665</c:v>
                </c:pt>
                <c:pt idx="11">
                  <c:v>33.369633028276823</c:v>
                </c:pt>
                <c:pt idx="12">
                  <c:v>32.89857602246655</c:v>
                </c:pt>
                <c:pt idx="13">
                  <c:v>33.334969353601522</c:v>
                </c:pt>
                <c:pt idx="14">
                  <c:v>33.268749358309165</c:v>
                </c:pt>
                <c:pt idx="15">
                  <c:v>33.780613946162958</c:v>
                </c:pt>
                <c:pt idx="16">
                  <c:v>33.284600638367124</c:v>
                </c:pt>
                <c:pt idx="17">
                  <c:v>33.66572103887377</c:v>
                </c:pt>
                <c:pt idx="18">
                  <c:v>33.622836868766328</c:v>
                </c:pt>
                <c:pt idx="19">
                  <c:v>33.579990867498651</c:v>
                </c:pt>
                <c:pt idx="20">
                  <c:v>33.605564056733826</c:v>
                </c:pt>
                <c:pt idx="21">
                  <c:v>33.974567425601549</c:v>
                </c:pt>
                <c:pt idx="22">
                  <c:v>33.916167532590279</c:v>
                </c:pt>
                <c:pt idx="23">
                  <c:v>33.856768949214356</c:v>
                </c:pt>
                <c:pt idx="24">
                  <c:v>33.870337933740039</c:v>
                </c:pt>
                <c:pt idx="25">
                  <c:v>34.271272688736801</c:v>
                </c:pt>
                <c:pt idx="26">
                  <c:v>34.156980844392379</c:v>
                </c:pt>
                <c:pt idx="27">
                  <c:v>34.637555526594738</c:v>
                </c:pt>
                <c:pt idx="28">
                  <c:v>34.08650418978074</c:v>
                </c:pt>
                <c:pt idx="29">
                  <c:v>34.478411909370536</c:v>
                </c:pt>
                <c:pt idx="30">
                  <c:v>34.352330928950906</c:v>
                </c:pt>
                <c:pt idx="31">
                  <c:v>34.824834432584424</c:v>
                </c:pt>
                <c:pt idx="32">
                  <c:v>34.252857200144106</c:v>
                </c:pt>
                <c:pt idx="33">
                  <c:v>34.644513199396414</c:v>
                </c:pt>
                <c:pt idx="34">
                  <c:v>34.551198083719825</c:v>
                </c:pt>
                <c:pt idx="35">
                  <c:v>34.455916843457054</c:v>
                </c:pt>
                <c:pt idx="36">
                  <c:v>34.91843411727541</c:v>
                </c:pt>
                <c:pt idx="37">
                  <c:v>34.341843796335311</c:v>
                </c:pt>
                <c:pt idx="38">
                  <c:v>34.716185922582603</c:v>
                </c:pt>
                <c:pt idx="39">
                  <c:v>35.002132394404619</c:v>
                </c:pt>
                <c:pt idx="40">
                  <c:v>34.507432107557477</c:v>
                </c:pt>
                <c:pt idx="41">
                  <c:v>34.961176477673014</c:v>
                </c:pt>
                <c:pt idx="42">
                  <c:v>34.37491452519113</c:v>
                </c:pt>
                <c:pt idx="43">
                  <c:v>34.740885643835185</c:v>
                </c:pt>
                <c:pt idx="44">
                  <c:v>35.018553604679987</c:v>
                </c:pt>
                <c:pt idx="45">
                  <c:v>34.51556352583178</c:v>
                </c:pt>
                <c:pt idx="46">
                  <c:v>34.961547432546539</c:v>
                </c:pt>
                <c:pt idx="47">
                  <c:v>34.367823766363458</c:v>
                </c:pt>
                <c:pt idx="48">
                  <c:v>34.726456545480332</c:v>
                </c:pt>
                <c:pt idx="49">
                  <c:v>34.607456870853071</c:v>
                </c:pt>
                <c:pt idx="50">
                  <c:v>34.487566359001761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chezy!$E$14</c:f>
              <c:strCache>
                <c:ptCount val="1"/>
                <c:pt idx="0">
                  <c:v>C (US 2-3)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chezy!$E$16:$E$66</c:f>
              <c:numCache>
                <c:formatCode>General</c:formatCode>
                <c:ptCount val="51"/>
                <c:pt idx="0">
                  <c:v>19.869544042170592</c:v>
                </c:pt>
                <c:pt idx="1">
                  <c:v>20.271903687194595</c:v>
                </c:pt>
                <c:pt idx="2">
                  <c:v>20.622053103922617</c:v>
                </c:pt>
                <c:pt idx="3">
                  <c:v>20.430016731423827</c:v>
                </c:pt>
                <c:pt idx="4">
                  <c:v>20.591674293480434</c:v>
                </c:pt>
                <c:pt idx="5">
                  <c:v>21.168239742137327</c:v>
                </c:pt>
                <c:pt idx="6">
                  <c:v>20.954699704871913</c:v>
                </c:pt>
                <c:pt idx="7">
                  <c:v>21.104688650350234</c:v>
                </c:pt>
                <c:pt idx="8">
                  <c:v>21.41147243465543</c:v>
                </c:pt>
                <c:pt idx="9">
                  <c:v>21.441251556967323</c:v>
                </c:pt>
                <c:pt idx="10">
                  <c:v>21.858860009224205</c:v>
                </c:pt>
                <c:pt idx="11">
                  <c:v>21.885847293589801</c:v>
                </c:pt>
                <c:pt idx="12">
                  <c:v>21.881112736417634</c:v>
                </c:pt>
                <c:pt idx="13">
                  <c:v>21.982427493687755</c:v>
                </c:pt>
                <c:pt idx="14">
                  <c:v>22.359807617433255</c:v>
                </c:pt>
                <c:pt idx="15">
                  <c:v>22.680170893188478</c:v>
                </c:pt>
                <c:pt idx="16">
                  <c:v>22.406609476846111</c:v>
                </c:pt>
                <c:pt idx="17">
                  <c:v>22.808607092019251</c:v>
                </c:pt>
                <c:pt idx="18">
                  <c:v>22.809173641645415</c:v>
                </c:pt>
                <c:pt idx="19">
                  <c:v>22.777737907667305</c:v>
                </c:pt>
                <c:pt idx="20">
                  <c:v>22.857615755154036</c:v>
                </c:pt>
                <c:pt idx="21">
                  <c:v>22.963821918860525</c:v>
                </c:pt>
                <c:pt idx="22">
                  <c:v>23.53333240444552</c:v>
                </c:pt>
                <c:pt idx="23">
                  <c:v>23.21813369681897</c:v>
                </c:pt>
                <c:pt idx="24">
                  <c:v>23.62020823935169</c:v>
                </c:pt>
                <c:pt idx="25">
                  <c:v>23.628597007662492</c:v>
                </c:pt>
                <c:pt idx="26">
                  <c:v>23.930711649785273</c:v>
                </c:pt>
                <c:pt idx="27">
                  <c:v>23.607425894952041</c:v>
                </c:pt>
                <c:pt idx="28">
                  <c:v>23.997011146338686</c:v>
                </c:pt>
                <c:pt idx="29">
                  <c:v>23.964894481991621</c:v>
                </c:pt>
                <c:pt idx="30">
                  <c:v>24.291648943777282</c:v>
                </c:pt>
                <c:pt idx="31">
                  <c:v>23.9537387989511</c:v>
                </c:pt>
                <c:pt idx="32">
                  <c:v>24.339462745672314</c:v>
                </c:pt>
                <c:pt idx="33">
                  <c:v>24.297642772315015</c:v>
                </c:pt>
                <c:pt idx="34">
                  <c:v>24.619872738033006</c:v>
                </c:pt>
                <c:pt idx="35">
                  <c:v>24.268754297926961</c:v>
                </c:pt>
                <c:pt idx="36">
                  <c:v>24.651054760469812</c:v>
                </c:pt>
                <c:pt idx="37">
                  <c:v>24.631474530865376</c:v>
                </c:pt>
                <c:pt idx="38">
                  <c:v>24.918687439681804</c:v>
                </c:pt>
                <c:pt idx="39">
                  <c:v>24.547644730249928</c:v>
                </c:pt>
                <c:pt idx="40">
                  <c:v>24.934885516077358</c:v>
                </c:pt>
                <c:pt idx="41">
                  <c:v>24.907764437681188</c:v>
                </c:pt>
                <c:pt idx="42">
                  <c:v>24.878945105861376</c:v>
                </c:pt>
                <c:pt idx="43">
                  <c:v>24.78924580964522</c:v>
                </c:pt>
                <c:pt idx="44">
                  <c:v>24.816437976354727</c:v>
                </c:pt>
                <c:pt idx="45">
                  <c:v>25.191428472609168</c:v>
                </c:pt>
                <c:pt idx="46">
                  <c:v>25.124348117696236</c:v>
                </c:pt>
                <c:pt idx="47">
                  <c:v>25.434195290117579</c:v>
                </c:pt>
                <c:pt idx="48">
                  <c:v>25.049175449203815</c:v>
                </c:pt>
                <c:pt idx="49">
                  <c:v>25.421839434754208</c:v>
                </c:pt>
                <c:pt idx="50">
                  <c:v>25.380415304076333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chezy!$F$14</c:f>
              <c:strCache>
                <c:ptCount val="1"/>
                <c:pt idx="0">
                  <c:v>C (US 3-4)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chezy!$F$16:$F$66</c:f>
              <c:numCache>
                <c:formatCode>General</c:formatCode>
                <c:ptCount val="51"/>
                <c:pt idx="0">
                  <c:v>19.795185676546058</c:v>
                </c:pt>
                <c:pt idx="1">
                  <c:v>19.984864137927399</c:v>
                </c:pt>
                <c:pt idx="2">
                  <c:v>20.422661548676285</c:v>
                </c:pt>
                <c:pt idx="3">
                  <c:v>20.604934270101836</c:v>
                </c:pt>
                <c:pt idx="4">
                  <c:v>20.782489928797929</c:v>
                </c:pt>
                <c:pt idx="5">
                  <c:v>20.95544119632395</c:v>
                </c:pt>
                <c:pt idx="6">
                  <c:v>20.790410623914241</c:v>
                </c:pt>
                <c:pt idx="7">
                  <c:v>20.961319219836032</c:v>
                </c:pt>
                <c:pt idx="8">
                  <c:v>21.12815669641348</c:v>
                </c:pt>
                <c:pt idx="9">
                  <c:v>21.28196996343511</c:v>
                </c:pt>
                <c:pt idx="10">
                  <c:v>21.431230139992156</c:v>
                </c:pt>
                <c:pt idx="11">
                  <c:v>21.576559496994623</c:v>
                </c:pt>
                <c:pt idx="12">
                  <c:v>21.718049569497822</c:v>
                </c:pt>
                <c:pt idx="13">
                  <c:v>22.297320552631057</c:v>
                </c:pt>
                <c:pt idx="14">
                  <c:v>22.434105591939531</c:v>
                </c:pt>
                <c:pt idx="15">
                  <c:v>22.567239309562233</c:v>
                </c:pt>
                <c:pt idx="16">
                  <c:v>22.69680558631784</c:v>
                </c:pt>
                <c:pt idx="17">
                  <c:v>22.456400398678667</c:v>
                </c:pt>
                <c:pt idx="18">
                  <c:v>22.586137599780663</c:v>
                </c:pt>
                <c:pt idx="19">
                  <c:v>22.712697141383504</c:v>
                </c:pt>
                <c:pt idx="20">
                  <c:v>22.835578612289744</c:v>
                </c:pt>
                <c:pt idx="21">
                  <c:v>22.946808830293897</c:v>
                </c:pt>
                <c:pt idx="22">
                  <c:v>23.054977357988477</c:v>
                </c:pt>
                <c:pt idx="23">
                  <c:v>23.160152992683365</c:v>
                </c:pt>
                <c:pt idx="24">
                  <c:v>23.262402784889687</c:v>
                </c:pt>
                <c:pt idx="25">
                  <c:v>23.656470707605955</c:v>
                </c:pt>
                <c:pt idx="26">
                  <c:v>23.754281624200274</c:v>
                </c:pt>
                <c:pt idx="27">
                  <c:v>23.849323381498525</c:v>
                </c:pt>
                <c:pt idx="28">
                  <c:v>23.941657304921637</c:v>
                </c:pt>
                <c:pt idx="29">
                  <c:v>24.031343194928784</c:v>
                </c:pt>
                <c:pt idx="30">
                  <c:v>24.118439370990416</c:v>
                </c:pt>
                <c:pt idx="31">
                  <c:v>24.172974174753804</c:v>
                </c:pt>
                <c:pt idx="32">
                  <c:v>24.254958324876391</c:v>
                </c:pt>
                <c:pt idx="33">
                  <c:v>24.608398993151528</c:v>
                </c:pt>
                <c:pt idx="34">
                  <c:v>24.686464270720734</c:v>
                </c:pt>
                <c:pt idx="35">
                  <c:v>24.456181023673416</c:v>
                </c:pt>
                <c:pt idx="36">
                  <c:v>24.528705464485881</c:v>
                </c:pt>
                <c:pt idx="37">
                  <c:v>24.599015868050493</c:v>
                </c:pt>
                <c:pt idx="38">
                  <c:v>24.667160005920557</c:v>
                </c:pt>
                <c:pt idx="39">
                  <c:v>24.733184507703445</c:v>
                </c:pt>
                <c:pt idx="40">
                  <c:v>24.79713489257535</c:v>
                </c:pt>
                <c:pt idx="41">
                  <c:v>25.232559818260889</c:v>
                </c:pt>
                <c:pt idx="42">
                  <c:v>25.29339474390892</c:v>
                </c:pt>
                <c:pt idx="43">
                  <c:v>25.352256540773553</c:v>
                </c:pt>
                <c:pt idx="44">
                  <c:v>25.409187203617495</c:v>
                </c:pt>
                <c:pt idx="45">
                  <c:v>25.464227745518134</c:v>
                </c:pt>
                <c:pt idx="46">
                  <c:v>25.517418224287166</c:v>
                </c:pt>
                <c:pt idx="47">
                  <c:v>25.158218714909488</c:v>
                </c:pt>
                <c:pt idx="48">
                  <c:v>25.213961942497704</c:v>
                </c:pt>
                <c:pt idx="49">
                  <c:v>25.268025487974235</c:v>
                </c:pt>
                <c:pt idx="50">
                  <c:v>25.31981087097116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chezy!$G$14</c:f>
              <c:strCache>
                <c:ptCount val="1"/>
                <c:pt idx="0">
                  <c:v>C (US 4-5)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chezy!$G$16:$G$66</c:f>
              <c:numCache>
                <c:formatCode>General</c:formatCode>
                <c:ptCount val="51"/>
                <c:pt idx="0">
                  <c:v>25.559070366660549</c:v>
                </c:pt>
                <c:pt idx="1">
                  <c:v>25.498013289893954</c:v>
                </c:pt>
                <c:pt idx="2">
                  <c:v>25.399718147332123</c:v>
                </c:pt>
                <c:pt idx="3">
                  <c:v>25.667743508340706</c:v>
                </c:pt>
                <c:pt idx="4">
                  <c:v>25.642336596549676</c:v>
                </c:pt>
                <c:pt idx="5">
                  <c:v>26.259256006027854</c:v>
                </c:pt>
                <c:pt idx="6">
                  <c:v>26.155594788729708</c:v>
                </c:pt>
                <c:pt idx="7">
                  <c:v>26.028715858739176</c:v>
                </c:pt>
                <c:pt idx="8">
                  <c:v>26.252389415071843</c:v>
                </c:pt>
                <c:pt idx="9">
                  <c:v>26.520492654824309</c:v>
                </c:pt>
                <c:pt idx="10">
                  <c:v>26.78458536872299</c:v>
                </c:pt>
                <c:pt idx="11">
                  <c:v>26.911186542793885</c:v>
                </c:pt>
                <c:pt idx="12">
                  <c:v>26.496766700751472</c:v>
                </c:pt>
                <c:pt idx="13">
                  <c:v>27.079631085044078</c:v>
                </c:pt>
                <c:pt idx="14">
                  <c:v>26.887075305037953</c:v>
                </c:pt>
                <c:pt idx="15">
                  <c:v>26.753940746405583</c:v>
                </c:pt>
                <c:pt idx="16">
                  <c:v>27.325678216532729</c:v>
                </c:pt>
                <c:pt idx="17">
                  <c:v>27.148978845275693</c:v>
                </c:pt>
                <c:pt idx="18">
                  <c:v>26.965589029564775</c:v>
                </c:pt>
                <c:pt idx="19">
                  <c:v>27.119157500071026</c:v>
                </c:pt>
                <c:pt idx="20">
                  <c:v>27.33400237108016</c:v>
                </c:pt>
                <c:pt idx="21">
                  <c:v>27.133972780825427</c:v>
                </c:pt>
                <c:pt idx="22">
                  <c:v>27.276218678568554</c:v>
                </c:pt>
                <c:pt idx="23">
                  <c:v>27.479003621986486</c:v>
                </c:pt>
                <c:pt idx="24">
                  <c:v>27.266496376234123</c:v>
                </c:pt>
                <c:pt idx="25">
                  <c:v>27.807246291495861</c:v>
                </c:pt>
                <c:pt idx="26">
                  <c:v>27.552943145083567</c:v>
                </c:pt>
                <c:pt idx="27">
                  <c:v>27.362164167638507</c:v>
                </c:pt>
                <c:pt idx="28">
                  <c:v>27.893285385029071</c:v>
                </c:pt>
                <c:pt idx="29">
                  <c:v>27.938058076206115</c:v>
                </c:pt>
                <c:pt idx="30">
                  <c:v>27.425169980218541</c:v>
                </c:pt>
                <c:pt idx="31">
                  <c:v>27.946971278915182</c:v>
                </c:pt>
                <c:pt idx="32">
                  <c:v>27.635792403387335</c:v>
                </c:pt>
                <c:pt idx="33">
                  <c:v>27.804481924432139</c:v>
                </c:pt>
                <c:pt idx="34">
                  <c:v>27.541022816207864</c:v>
                </c:pt>
                <c:pt idx="35">
                  <c:v>27.650179973033154</c:v>
                </c:pt>
                <c:pt idx="36">
                  <c:v>27.809890046439094</c:v>
                </c:pt>
                <c:pt idx="37">
                  <c:v>27.550735814494608</c:v>
                </c:pt>
                <c:pt idx="38">
                  <c:v>28.053540884822944</c:v>
                </c:pt>
                <c:pt idx="39">
                  <c:v>27.720635418082981</c:v>
                </c:pt>
                <c:pt idx="40">
                  <c:v>27.869765196784762</c:v>
                </c:pt>
                <c:pt idx="41">
                  <c:v>27.589808994769918</c:v>
                </c:pt>
                <c:pt idx="42">
                  <c:v>27.676835292911559</c:v>
                </c:pt>
                <c:pt idx="43">
                  <c:v>27.783739211312955</c:v>
                </c:pt>
                <c:pt idx="44">
                  <c:v>27.541247754939974</c:v>
                </c:pt>
                <c:pt idx="45">
                  <c:v>28.026273858417689</c:v>
                </c:pt>
                <c:pt idx="46">
                  <c:v>27.676763755136506</c:v>
                </c:pt>
                <c:pt idx="47">
                  <c:v>27.809092832482854</c:v>
                </c:pt>
                <c:pt idx="48">
                  <c:v>27.523413764884648</c:v>
                </c:pt>
                <c:pt idx="49">
                  <c:v>27.999435777084827</c:v>
                </c:pt>
                <c:pt idx="50">
                  <c:v>27.641897526411466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chezy!$H$14</c:f>
              <c:strCache>
                <c:ptCount val="1"/>
                <c:pt idx="0">
                  <c:v>C+BL (US 1-2)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chezy!$H$16:$H$66</c:f>
              <c:numCache>
                <c:formatCode>General</c:formatCode>
                <c:ptCount val="51"/>
                <c:pt idx="0">
                  <c:v>31.54388908602359</c:v>
                </c:pt>
                <c:pt idx="1">
                  <c:v>31.166641950582544</c:v>
                </c:pt>
                <c:pt idx="2">
                  <c:v>31.660015131831951</c:v>
                </c:pt>
                <c:pt idx="3">
                  <c:v>31.666800701534406</c:v>
                </c:pt>
                <c:pt idx="4">
                  <c:v>32.221857243027983</c:v>
                </c:pt>
                <c:pt idx="5">
                  <c:v>31.812853469849497</c:v>
                </c:pt>
                <c:pt idx="6">
                  <c:v>32.239364737461422</c:v>
                </c:pt>
                <c:pt idx="7">
                  <c:v>32.257981882653638</c:v>
                </c:pt>
                <c:pt idx="8">
                  <c:v>32.28542777877179</c:v>
                </c:pt>
                <c:pt idx="9">
                  <c:v>32.761866666541316</c:v>
                </c:pt>
                <c:pt idx="10">
                  <c:v>33.131261324637158</c:v>
                </c:pt>
                <c:pt idx="11">
                  <c:v>33.249756739400382</c:v>
                </c:pt>
                <c:pt idx="12">
                  <c:v>32.777382708222838</c:v>
                </c:pt>
                <c:pt idx="13">
                  <c:v>33.224000705313109</c:v>
                </c:pt>
                <c:pt idx="14">
                  <c:v>33.577227869428789</c:v>
                </c:pt>
                <c:pt idx="15">
                  <c:v>33.676801231678937</c:v>
                </c:pt>
                <c:pt idx="16">
                  <c:v>33.177350558108714</c:v>
                </c:pt>
                <c:pt idx="17">
                  <c:v>33.61232556900967</c:v>
                </c:pt>
                <c:pt idx="18">
                  <c:v>33.95151209468218</c:v>
                </c:pt>
                <c:pt idx="19">
                  <c:v>34.03473811020605</c:v>
                </c:pt>
                <c:pt idx="20">
                  <c:v>33.497581466455479</c:v>
                </c:pt>
                <c:pt idx="21">
                  <c:v>33.514132707871205</c:v>
                </c:pt>
                <c:pt idx="22">
                  <c:v>33.882486921593099</c:v>
                </c:pt>
                <c:pt idx="23">
                  <c:v>33.824686952850641</c:v>
                </c:pt>
                <c:pt idx="24">
                  <c:v>34.313596249297518</c:v>
                </c:pt>
                <c:pt idx="25">
                  <c:v>33.780103591719069</c:v>
                </c:pt>
                <c:pt idx="26">
                  <c:v>34.180649837217743</c:v>
                </c:pt>
                <c:pt idx="27">
                  <c:v>34.49367192214708</c:v>
                </c:pt>
                <c:pt idx="28">
                  <c:v>34.547540629296542</c:v>
                </c:pt>
                <c:pt idx="29">
                  <c:v>33.970750802586593</c:v>
                </c:pt>
                <c:pt idx="30">
                  <c:v>33.962232222793588</c:v>
                </c:pt>
                <c:pt idx="31">
                  <c:v>34.351083303794042</c:v>
                </c:pt>
                <c:pt idx="32">
                  <c:v>34.223994483922503</c:v>
                </c:pt>
                <c:pt idx="33">
                  <c:v>34.69338198559182</c:v>
                </c:pt>
                <c:pt idx="34">
                  <c:v>34.112133486865091</c:v>
                </c:pt>
                <c:pt idx="35">
                  <c:v>34.081558026590173</c:v>
                </c:pt>
                <c:pt idx="36">
                  <c:v>34.460295048483701</c:v>
                </c:pt>
                <c:pt idx="37">
                  <c:v>34.321790351027687</c:v>
                </c:pt>
                <c:pt idx="38">
                  <c:v>34.78176997768746</c:v>
                </c:pt>
                <c:pt idx="39">
                  <c:v>34.181169688696897</c:v>
                </c:pt>
                <c:pt idx="40">
                  <c:v>34.148420526078773</c:v>
                </c:pt>
                <c:pt idx="41">
                  <c:v>34.518357225469359</c:v>
                </c:pt>
                <c:pt idx="42">
                  <c:v>34.800518545878163</c:v>
                </c:pt>
                <c:pt idx="43">
                  <c:v>34.306693478488555</c:v>
                </c:pt>
                <c:pt idx="44">
                  <c:v>34.755944238727821</c:v>
                </c:pt>
                <c:pt idx="45">
                  <c:v>34.171438243290133</c:v>
                </c:pt>
                <c:pt idx="46">
                  <c:v>34.53367233045195</c:v>
                </c:pt>
                <c:pt idx="47">
                  <c:v>34.420834136262627</c:v>
                </c:pt>
                <c:pt idx="48">
                  <c:v>34.306946143236296</c:v>
                </c:pt>
                <c:pt idx="49">
                  <c:v>34.749020828621305</c:v>
                </c:pt>
                <c:pt idx="50">
                  <c:v>34.130507713260663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chezy!$I$14</c:f>
              <c:strCache>
                <c:ptCount val="1"/>
                <c:pt idx="0">
                  <c:v>C+BL (US 2-3)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chezy!$I$16:$I$66</c:f>
              <c:numCache>
                <c:formatCode>General</c:formatCode>
                <c:ptCount val="51"/>
                <c:pt idx="0">
                  <c:v>20.106571687970423</c:v>
                </c:pt>
                <c:pt idx="1">
                  <c:v>19.929218306192169</c:v>
                </c:pt>
                <c:pt idx="2">
                  <c:v>20.324934807884009</c:v>
                </c:pt>
                <c:pt idx="3">
                  <c:v>20.668316795898285</c:v>
                </c:pt>
                <c:pt idx="4">
                  <c:v>20.468521581452098</c:v>
                </c:pt>
                <c:pt idx="5">
                  <c:v>20.623367960001392</c:v>
                </c:pt>
                <c:pt idx="6">
                  <c:v>21.193768243928076</c:v>
                </c:pt>
                <c:pt idx="7">
                  <c:v>20.971137907788037</c:v>
                </c:pt>
                <c:pt idx="8">
                  <c:v>21.383836951197591</c:v>
                </c:pt>
                <c:pt idx="9">
                  <c:v>21.417348904465367</c:v>
                </c:pt>
                <c:pt idx="10">
                  <c:v>21.421099122667602</c:v>
                </c:pt>
                <c:pt idx="11">
                  <c:v>21.525161698765309</c:v>
                </c:pt>
                <c:pt idx="12">
                  <c:v>21.900989971411722</c:v>
                </c:pt>
                <c:pt idx="13">
                  <c:v>22.220874545590036</c:v>
                </c:pt>
                <c:pt idx="14">
                  <c:v>21.958599599591921</c:v>
                </c:pt>
                <c:pt idx="15">
                  <c:v>22.358143380734283</c:v>
                </c:pt>
                <c:pt idx="16">
                  <c:v>22.364030334933844</c:v>
                </c:pt>
                <c:pt idx="17">
                  <c:v>22.336617357761785</c:v>
                </c:pt>
                <c:pt idx="18">
                  <c:v>22.421503147309362</c:v>
                </c:pt>
                <c:pt idx="19">
                  <c:v>22.5303605706833</c:v>
                </c:pt>
                <c:pt idx="20">
                  <c:v>23.093701296431014</c:v>
                </c:pt>
                <c:pt idx="21">
                  <c:v>22.784721454651017</c:v>
                </c:pt>
                <c:pt idx="22">
                  <c:v>23.187545842215194</c:v>
                </c:pt>
                <c:pt idx="23">
                  <c:v>23.199795466268167</c:v>
                </c:pt>
                <c:pt idx="24">
                  <c:v>23.500314008241379</c:v>
                </c:pt>
                <c:pt idx="25">
                  <c:v>23.18418923537088</c:v>
                </c:pt>
                <c:pt idx="26">
                  <c:v>23.572708566511999</c:v>
                </c:pt>
                <c:pt idx="27">
                  <c:v>23.574213500959669</c:v>
                </c:pt>
                <c:pt idx="28">
                  <c:v>23.868879210187469</c:v>
                </c:pt>
                <c:pt idx="29">
                  <c:v>23.539368296049503</c:v>
                </c:pt>
                <c:pt idx="30">
                  <c:v>23.922035592778869</c:v>
                </c:pt>
                <c:pt idx="31">
                  <c:v>23.913893284991719</c:v>
                </c:pt>
                <c:pt idx="32">
                  <c:v>24.203344336059086</c:v>
                </c:pt>
                <c:pt idx="33">
                  <c:v>23.853637292691658</c:v>
                </c:pt>
                <c:pt idx="34">
                  <c:v>24.239219972197226</c:v>
                </c:pt>
                <c:pt idx="35">
                  <c:v>24.222403075470204</c:v>
                </c:pt>
                <c:pt idx="36">
                  <c:v>24.203589079410705</c:v>
                </c:pt>
                <c:pt idx="37">
                  <c:v>24.130621955558588</c:v>
                </c:pt>
                <c:pt idx="38">
                  <c:v>24.160235528527188</c:v>
                </c:pt>
                <c:pt idx="39">
                  <c:v>24.227362723346221</c:v>
                </c:pt>
                <c:pt idx="40">
                  <c:v>24.476509220056705</c:v>
                </c:pt>
                <c:pt idx="41">
                  <c:v>24.786304920683261</c:v>
                </c:pt>
                <c:pt idx="42">
                  <c:v>24.418650434254474</c:v>
                </c:pt>
                <c:pt idx="43">
                  <c:v>24.789349462356842</c:v>
                </c:pt>
                <c:pt idx="44">
                  <c:v>24.756114369732835</c:v>
                </c:pt>
                <c:pt idx="45">
                  <c:v>25.031473700912994</c:v>
                </c:pt>
                <c:pt idx="46">
                  <c:v>24.634930192242336</c:v>
                </c:pt>
                <c:pt idx="47">
                  <c:v>24.647540028227777</c:v>
                </c:pt>
                <c:pt idx="48">
                  <c:v>25.014255379296763</c:v>
                </c:pt>
                <c:pt idx="49">
                  <c:v>24.942080851975795</c:v>
                </c:pt>
                <c:pt idx="50">
                  <c:v>25.244184365175148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chezy!$J$14</c:f>
              <c:strCache>
                <c:ptCount val="1"/>
                <c:pt idx="0">
                  <c:v>C+BL (US 3-4)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chezy!$J$16:$J$66</c:f>
              <c:numCache>
                <c:formatCode>General</c:formatCode>
                <c:ptCount val="51"/>
                <c:pt idx="0">
                  <c:v>19.424883659314137</c:v>
                </c:pt>
                <c:pt idx="1">
                  <c:v>19.607666478970291</c:v>
                </c:pt>
                <c:pt idx="2">
                  <c:v>19.785622392362011</c:v>
                </c:pt>
                <c:pt idx="3">
                  <c:v>19.958869651447504</c:v>
                </c:pt>
                <c:pt idx="4">
                  <c:v>20.433512445219542</c:v>
                </c:pt>
                <c:pt idx="5">
                  <c:v>20.600179704337087</c:v>
                </c:pt>
                <c:pt idx="6">
                  <c:v>20.762406946180594</c:v>
                </c:pt>
                <c:pt idx="7">
                  <c:v>20.920301295307659</c:v>
                </c:pt>
                <c:pt idx="8">
                  <c:v>21.073966905230819</c:v>
                </c:pt>
                <c:pt idx="9">
                  <c:v>21.223505054720267</c:v>
                </c:pt>
                <c:pt idx="10">
                  <c:v>21.369014240501343</c:v>
                </c:pt>
                <c:pt idx="11">
                  <c:v>21.510590266500401</c:v>
                </c:pt>
                <c:pt idx="12">
                  <c:v>21.377994214561351</c:v>
                </c:pt>
                <c:pt idx="13">
                  <c:v>21.510307836695805</c:v>
                </c:pt>
                <c:pt idx="14">
                  <c:v>21.639006115007092</c:v>
                </c:pt>
                <c:pt idx="15">
                  <c:v>22.011701653253876</c:v>
                </c:pt>
                <c:pt idx="16">
                  <c:v>22.134805685600121</c:v>
                </c:pt>
                <c:pt idx="17">
                  <c:v>22.254503715489363</c:v>
                </c:pt>
                <c:pt idx="18">
                  <c:v>22.370874835724152</c:v>
                </c:pt>
                <c:pt idx="19">
                  <c:v>22.455714298760125</c:v>
                </c:pt>
                <c:pt idx="20">
                  <c:v>22.56552230755689</c:v>
                </c:pt>
                <c:pt idx="21">
                  <c:v>22.672232334432721</c:v>
                </c:pt>
                <c:pt idx="22">
                  <c:v>22.775915420053181</c:v>
                </c:pt>
                <c:pt idx="23">
                  <c:v>22.876640765561447</c:v>
                </c:pt>
                <c:pt idx="24">
                  <c:v>22.97447578791386</c:v>
                </c:pt>
                <c:pt idx="25">
                  <c:v>23.069486173297538</c:v>
                </c:pt>
                <c:pt idx="26">
                  <c:v>23.161735928705546</c:v>
                </c:pt>
                <c:pt idx="27">
                  <c:v>23.251287431741815</c:v>
                </c:pt>
                <c:pt idx="28">
                  <c:v>23.338201478724947</c:v>
                </c:pt>
                <c:pt idx="29">
                  <c:v>23.716351527401415</c:v>
                </c:pt>
                <c:pt idx="30">
                  <c:v>23.799193256205029</c:v>
                </c:pt>
                <c:pt idx="31">
                  <c:v>23.879539977241642</c:v>
                </c:pt>
                <c:pt idx="32">
                  <c:v>23.957447299879156</c:v>
                </c:pt>
                <c:pt idx="33">
                  <c:v>24.032969452302414</c:v>
                </c:pt>
                <c:pt idx="34">
                  <c:v>24.106159321191722</c:v>
                </c:pt>
                <c:pt idx="35">
                  <c:v>24.177068490090225</c:v>
                </c:pt>
                <c:pt idx="36">
                  <c:v>24.245747276509437</c:v>
                </c:pt>
                <c:pt idx="37">
                  <c:v>24.312244767819994</c:v>
                </c:pt>
                <c:pt idx="38">
                  <c:v>24.376608855972787</c:v>
                </c:pt>
                <c:pt idx="39">
                  <c:v>24.438886271093637</c:v>
                </c:pt>
                <c:pt idx="40">
                  <c:v>24.499122613993276</c:v>
                </c:pt>
                <c:pt idx="41">
                  <c:v>24.557362387631954</c:v>
                </c:pt>
                <c:pt idx="42">
                  <c:v>24.218407577262209</c:v>
                </c:pt>
                <c:pt idx="43">
                  <c:v>24.274944539262542</c:v>
                </c:pt>
                <c:pt idx="44">
                  <c:v>24.329655468118169</c:v>
                </c:pt>
                <c:pt idx="45">
                  <c:v>24.382579449088166</c:v>
                </c:pt>
                <c:pt idx="46">
                  <c:v>24.433143803223004</c:v>
                </c:pt>
                <c:pt idx="47">
                  <c:v>24.482606251197613</c:v>
                </c:pt>
                <c:pt idx="48">
                  <c:v>24.530393625951859</c:v>
                </c:pt>
                <c:pt idx="49">
                  <c:v>24.575927063630878</c:v>
                </c:pt>
                <c:pt idx="50">
                  <c:v>24.619853490654481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chezy!$K$14</c:f>
              <c:strCache>
                <c:ptCount val="1"/>
                <c:pt idx="0">
                  <c:v>C+BL (US 4-5)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chezy!$K$16:$K$66</c:f>
              <c:numCache>
                <c:formatCode>General</c:formatCode>
                <c:ptCount val="51"/>
                <c:pt idx="0">
                  <c:v>30.406718792882291</c:v>
                </c:pt>
                <c:pt idx="1">
                  <c:v>31.165629262198721</c:v>
                </c:pt>
                <c:pt idx="2">
                  <c:v>31.379060040210206</c:v>
                </c:pt>
                <c:pt idx="3">
                  <c:v>30.958176577069853</c:v>
                </c:pt>
                <c:pt idx="4">
                  <c:v>31.700211547842056</c:v>
                </c:pt>
                <c:pt idx="5">
                  <c:v>31.887761128108561</c:v>
                </c:pt>
                <c:pt idx="6">
                  <c:v>31.432123144299247</c:v>
                </c:pt>
                <c:pt idx="7">
                  <c:v>32.158090095142164</c:v>
                </c:pt>
                <c:pt idx="8">
                  <c:v>32.321872112830057</c:v>
                </c:pt>
                <c:pt idx="9">
                  <c:v>31.834970443128579</c:v>
                </c:pt>
                <c:pt idx="10">
                  <c:v>32.545606119888916</c:v>
                </c:pt>
                <c:pt idx="11">
                  <c:v>32.283609483221255</c:v>
                </c:pt>
                <c:pt idx="12">
                  <c:v>32.578405856796635</c:v>
                </c:pt>
                <c:pt idx="13">
                  <c:v>32.360990700584878</c:v>
                </c:pt>
                <c:pt idx="14">
                  <c:v>32.582770798373801</c:v>
                </c:pt>
                <c:pt idx="15">
                  <c:v>32.859684652466385</c:v>
                </c:pt>
                <c:pt idx="16">
                  <c:v>32.638599315842235</c:v>
                </c:pt>
                <c:pt idx="17">
                  <c:v>33.318236017241048</c:v>
                </c:pt>
                <c:pt idx="18">
                  <c:v>33.41621695426258</c:v>
                </c:pt>
                <c:pt idx="19">
                  <c:v>33.259168907713658</c:v>
                </c:pt>
                <c:pt idx="20">
                  <c:v>32.982124519353079</c:v>
                </c:pt>
                <c:pt idx="21">
                  <c:v>33.177500986024818</c:v>
                </c:pt>
                <c:pt idx="22">
                  <c:v>33.41831597657572</c:v>
                </c:pt>
                <c:pt idx="23">
                  <c:v>33.154007392958583</c:v>
                </c:pt>
                <c:pt idx="24">
                  <c:v>33.80546432747289</c:v>
                </c:pt>
                <c:pt idx="25">
                  <c:v>33.448642699021605</c:v>
                </c:pt>
                <c:pt idx="26">
                  <c:v>33.671715251693072</c:v>
                </c:pt>
                <c:pt idx="27">
                  <c:v>33.386471574360527</c:v>
                </c:pt>
                <c:pt idx="28">
                  <c:v>34.023802343228226</c:v>
                </c:pt>
                <c:pt idx="29">
                  <c:v>34.067759758970595</c:v>
                </c:pt>
                <c:pt idx="30">
                  <c:v>33.853668912303419</c:v>
                </c:pt>
                <c:pt idx="31">
                  <c:v>33.54085497197876</c:v>
                </c:pt>
                <c:pt idx="32">
                  <c:v>34.17392768142237</c:v>
                </c:pt>
                <c:pt idx="33">
                  <c:v>34.201949329015243</c:v>
                </c:pt>
                <c:pt idx="34">
                  <c:v>33.971462289381165</c:v>
                </c:pt>
                <c:pt idx="35">
                  <c:v>33.644285591248355</c:v>
                </c:pt>
                <c:pt idx="36">
                  <c:v>34.262801185630664</c:v>
                </c:pt>
                <c:pt idx="37">
                  <c:v>34.276515042073669</c:v>
                </c:pt>
                <c:pt idx="38">
                  <c:v>34.031649726552288</c:v>
                </c:pt>
                <c:pt idx="39">
                  <c:v>33.698121503680774</c:v>
                </c:pt>
                <c:pt idx="40">
                  <c:v>34.296688925265563</c:v>
                </c:pt>
                <c:pt idx="41">
                  <c:v>33.873718727111296</c:v>
                </c:pt>
                <c:pt idx="42">
                  <c:v>34.040134699831825</c:v>
                </c:pt>
                <c:pt idx="43">
                  <c:v>33.694569695261784</c:v>
                </c:pt>
                <c:pt idx="44">
                  <c:v>34.281237812976208</c:v>
                </c:pt>
                <c:pt idx="45">
                  <c:v>33.847082159462573</c:v>
                </c:pt>
                <c:pt idx="46">
                  <c:v>33.960053765478861</c:v>
                </c:pt>
                <c:pt idx="47">
                  <c:v>33.646337019714004</c:v>
                </c:pt>
                <c:pt idx="48">
                  <c:v>33.699810067401593</c:v>
                </c:pt>
                <c:pt idx="49">
                  <c:v>34.28543594478122</c:v>
                </c:pt>
                <c:pt idx="50">
                  <c:v>33.838594864336486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59504"/>
        <c:axId val="229463984"/>
      </c:scatterChart>
      <c:valAx>
        <c:axId val="229459504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29463984"/>
        <c:crosses val="autoZero"/>
        <c:crossBetween val="midCat"/>
        <c:majorUnit val="5.0000000000000012E-4"/>
      </c:valAx>
      <c:valAx>
        <c:axId val="2294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Chézy coefficient [m¹'²/s]</a:t>
                </a:r>
              </a:p>
            </c:rich>
          </c:tx>
          <c:layout>
            <c:manualLayout>
              <c:xMode val="edge"/>
              <c:yMode val="edge"/>
              <c:x val="9.0496233135576448E-3"/>
              <c:y val="0.358138153522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294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8"/>
          <c:order val="8"/>
          <c:tx>
            <c:strRef>
              <c:f>kst!$K$4</c:f>
              <c:strCache>
                <c:ptCount val="1"/>
                <c:pt idx="0">
                  <c:v>kst ohne Geschiebe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kst!$B$6:$B$56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kst!$K$6:$K$57</c:f>
              <c:numCache>
                <c:formatCode>General</c:formatCode>
                <c:ptCount val="52"/>
                <c:pt idx="0">
                  <c:v>44.595523189846659</c:v>
                </c:pt>
                <c:pt idx="1">
                  <c:v>44.878517160898873</c:v>
                </c:pt>
                <c:pt idx="2">
                  <c:v>44.972189215665693</c:v>
                </c:pt>
                <c:pt idx="3">
                  <c:v>45.252174922669539</c:v>
                </c:pt>
                <c:pt idx="4">
                  <c:v>45.593121320878822</c:v>
                </c:pt>
                <c:pt idx="5">
                  <c:v>45.980354562411534</c:v>
                </c:pt>
                <c:pt idx="6">
                  <c:v>45.938689769433431</c:v>
                </c:pt>
                <c:pt idx="7">
                  <c:v>45.978732820094933</c:v>
                </c:pt>
                <c:pt idx="8">
                  <c:v>46.263265127898975</c:v>
                </c:pt>
                <c:pt idx="9">
                  <c:v>46.648671823210023</c:v>
                </c:pt>
                <c:pt idx="10">
                  <c:v>47.153210090555206</c:v>
                </c:pt>
                <c:pt idx="11">
                  <c:v>47.302229025668161</c:v>
                </c:pt>
                <c:pt idx="12">
                  <c:v>46.920448961722059</c:v>
                </c:pt>
                <c:pt idx="13">
                  <c:v>47.642840612364857</c:v>
                </c:pt>
                <c:pt idx="14">
                  <c:v>47.722357673282929</c:v>
                </c:pt>
                <c:pt idx="15">
                  <c:v>48.064257441755487</c:v>
                </c:pt>
                <c:pt idx="16">
                  <c:v>47.984760086680943</c:v>
                </c:pt>
                <c:pt idx="17">
                  <c:v>48.120316692754997</c:v>
                </c:pt>
                <c:pt idx="18">
                  <c:v>48.041409173890017</c:v>
                </c:pt>
                <c:pt idx="19">
                  <c:v>48.09366344395594</c:v>
                </c:pt>
                <c:pt idx="20">
                  <c:v>48.248949705871993</c:v>
                </c:pt>
                <c:pt idx="21">
                  <c:v>48.3918251737961</c:v>
                </c:pt>
                <c:pt idx="22">
                  <c:v>48.695169055353162</c:v>
                </c:pt>
                <c:pt idx="23">
                  <c:v>48.62360495467194</c:v>
                </c:pt>
                <c:pt idx="24">
                  <c:v>48.724336280862445</c:v>
                </c:pt>
                <c:pt idx="25">
                  <c:v>49.283439692596552</c:v>
                </c:pt>
                <c:pt idx="26">
                  <c:v>49.263156226408896</c:v>
                </c:pt>
                <c:pt idx="27">
                  <c:v>49.256202464012389</c:v>
                </c:pt>
                <c:pt idx="28">
                  <c:v>49.416601186581495</c:v>
                </c:pt>
                <c:pt idx="29">
                  <c:v>49.603322590908526</c:v>
                </c:pt>
                <c:pt idx="30">
                  <c:v>49.468359783323443</c:v>
                </c:pt>
                <c:pt idx="31">
                  <c:v>49.748720687234638</c:v>
                </c:pt>
                <c:pt idx="32">
                  <c:v>49.525343123316567</c:v>
                </c:pt>
                <c:pt idx="33">
                  <c:v>49.875551869862456</c:v>
                </c:pt>
                <c:pt idx="34">
                  <c:v>49.859620781889134</c:v>
                </c:pt>
                <c:pt idx="35">
                  <c:v>49.571219032630523</c:v>
                </c:pt>
                <c:pt idx="36">
                  <c:v>50.014285095917792</c:v>
                </c:pt>
                <c:pt idx="37">
                  <c:v>49.627874408126495</c:v>
                </c:pt>
                <c:pt idx="38">
                  <c:v>50.138527350190351</c:v>
                </c:pt>
                <c:pt idx="39">
                  <c:v>49.952650028814432</c:v>
                </c:pt>
                <c:pt idx="40">
                  <c:v>49.955696706139335</c:v>
                </c:pt>
                <c:pt idx="41">
                  <c:v>50.180361992317103</c:v>
                </c:pt>
                <c:pt idx="42">
                  <c:v>49.931316058003908</c:v>
                </c:pt>
                <c:pt idx="43">
                  <c:v>50.093509557936216</c:v>
                </c:pt>
                <c:pt idx="44">
                  <c:v>50.11477050337875</c:v>
                </c:pt>
                <c:pt idx="45">
                  <c:v>50.252079523916386</c:v>
                </c:pt>
                <c:pt idx="46">
                  <c:v>50.26192827575499</c:v>
                </c:pt>
                <c:pt idx="47">
                  <c:v>50.001686569014694</c:v>
                </c:pt>
                <c:pt idx="48">
                  <c:v>49.859140215317957</c:v>
                </c:pt>
                <c:pt idx="49">
                  <c:v>50.165558284132018</c:v>
                </c:pt>
                <c:pt idx="50">
                  <c:v>49.928408702084482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kst!$L$4</c:f>
              <c:strCache>
                <c:ptCount val="1"/>
                <c:pt idx="0">
                  <c:v>kst+Geschiebe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587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kst!$B$6:$B$56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kst!$L$6:$L$57</c:f>
              <c:numCache>
                <c:formatCode>General</c:formatCode>
                <c:ptCount val="52"/>
                <c:pt idx="0">
                  <c:v>46.65644597358564</c:v>
                </c:pt>
                <c:pt idx="1">
                  <c:v>46.780474213358268</c:v>
                </c:pt>
                <c:pt idx="2">
                  <c:v>47.32655820982756</c:v>
                </c:pt>
                <c:pt idx="3">
                  <c:v>47.334907788736068</c:v>
                </c:pt>
                <c:pt idx="4">
                  <c:v>48.003532899142506</c:v>
                </c:pt>
                <c:pt idx="5">
                  <c:v>48.001427391491312</c:v>
                </c:pt>
                <c:pt idx="6">
                  <c:v>48.288507893202436</c:v>
                </c:pt>
                <c:pt idx="7">
                  <c:v>48.548330968946914</c:v>
                </c:pt>
                <c:pt idx="8">
                  <c:v>48.850749594885336</c:v>
                </c:pt>
                <c:pt idx="9">
                  <c:v>48.89374782043901</c:v>
                </c:pt>
                <c:pt idx="10">
                  <c:v>49.407935459853384</c:v>
                </c:pt>
                <c:pt idx="11">
                  <c:v>49.415256413349702</c:v>
                </c:pt>
                <c:pt idx="12">
                  <c:v>49.40073763060262</c:v>
                </c:pt>
                <c:pt idx="13">
                  <c:v>49.674360547248547</c:v>
                </c:pt>
                <c:pt idx="14">
                  <c:v>49.832841538183004</c:v>
                </c:pt>
                <c:pt idx="15">
                  <c:v>50.304118002322227</c:v>
                </c:pt>
                <c:pt idx="16">
                  <c:v>49.995569484950067</c:v>
                </c:pt>
                <c:pt idx="17">
                  <c:v>50.495803010051226</c:v>
                </c:pt>
                <c:pt idx="18">
                  <c:v>50.744627660106651</c:v>
                </c:pt>
                <c:pt idx="19">
                  <c:v>50.760801328672812</c:v>
                </c:pt>
                <c:pt idx="20">
                  <c:v>50.656702815461728</c:v>
                </c:pt>
                <c:pt idx="21">
                  <c:v>50.614580847922262</c:v>
                </c:pt>
                <c:pt idx="22">
                  <c:v>51.076451531245901</c:v>
                </c:pt>
                <c:pt idx="23">
                  <c:v>50.944317285798064</c:v>
                </c:pt>
                <c:pt idx="24">
                  <c:v>51.593109321111839</c:v>
                </c:pt>
                <c:pt idx="25">
                  <c:v>51.05389691930452</c:v>
                </c:pt>
                <c:pt idx="26">
                  <c:v>51.507105223897597</c:v>
                </c:pt>
                <c:pt idx="27">
                  <c:v>51.52765393802126</c:v>
                </c:pt>
                <c:pt idx="28">
                  <c:v>51.963827161981811</c:v>
                </c:pt>
                <c:pt idx="29">
                  <c:v>51.698244998588649</c:v>
                </c:pt>
                <c:pt idx="30">
                  <c:v>51.766263964253035</c:v>
                </c:pt>
                <c:pt idx="31">
                  <c:v>51.798557749608548</c:v>
                </c:pt>
                <c:pt idx="32">
                  <c:v>52.146046803439674</c:v>
                </c:pt>
                <c:pt idx="33">
                  <c:v>52.208375793153692</c:v>
                </c:pt>
                <c:pt idx="34">
                  <c:v>52.008810101796726</c:v>
                </c:pt>
                <c:pt idx="35">
                  <c:v>51.836158898513119</c:v>
                </c:pt>
                <c:pt idx="36">
                  <c:v>52.259308138492536</c:v>
                </c:pt>
                <c:pt idx="37">
                  <c:v>52.164288601082831</c:v>
                </c:pt>
                <c:pt idx="38">
                  <c:v>52.266128640345364</c:v>
                </c:pt>
                <c:pt idx="39">
                  <c:v>51.870470072789814</c:v>
                </c:pt>
                <c:pt idx="40">
                  <c:v>52.214441377455685</c:v>
                </c:pt>
                <c:pt idx="41">
                  <c:v>52.322820247706247</c:v>
                </c:pt>
                <c:pt idx="42">
                  <c:v>52.177392412695937</c:v>
                </c:pt>
                <c:pt idx="43">
                  <c:v>51.956874358408506</c:v>
                </c:pt>
                <c:pt idx="44">
                  <c:v>52.384235149018245</c:v>
                </c:pt>
                <c:pt idx="45">
                  <c:v>52.045156930053537</c:v>
                </c:pt>
                <c:pt idx="46">
                  <c:v>52.065602209040875</c:v>
                </c:pt>
                <c:pt idx="47">
                  <c:v>51.867678335655185</c:v>
                </c:pt>
                <c:pt idx="48">
                  <c:v>51.988947190817747</c:v>
                </c:pt>
                <c:pt idx="49">
                  <c:v>52.393023089553424</c:v>
                </c:pt>
                <c:pt idx="50">
                  <c:v>52.04021026274232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29888"/>
        <c:axId val="283230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kst!$C$4</c15:sqref>
                        </c15:formulaRef>
                      </c:ext>
                    </c:extLst>
                    <c:strCache>
                      <c:ptCount val="1"/>
                      <c:pt idx="0">
                        <c:v>kst (US 1-2)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kst!$C$6:$C$56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59.723634848582137</c:v>
                      </c:pt>
                      <c:pt idx="1">
                        <c:v>59.991469204716175</c:v>
                      </c:pt>
                      <c:pt idx="2">
                        <c:v>59.21190284587454</c:v>
                      </c:pt>
                      <c:pt idx="3">
                        <c:v>59.97511968877749</c:v>
                      </c:pt>
                      <c:pt idx="4">
                        <c:v>60.879094924974268</c:v>
                      </c:pt>
                      <c:pt idx="5">
                        <c:v>60.047648997086526</c:v>
                      </c:pt>
                      <c:pt idx="6">
                        <c:v>60.847227634598106</c:v>
                      </c:pt>
                      <c:pt idx="7">
                        <c:v>60.748750707588123</c:v>
                      </c:pt>
                      <c:pt idx="8">
                        <c:v>60.727108159551697</c:v>
                      </c:pt>
                      <c:pt idx="9">
                        <c:v>61.559638202072179</c:v>
                      </c:pt>
                      <c:pt idx="10">
                        <c:v>62.185036186607377</c:v>
                      </c:pt>
                      <c:pt idx="11">
                        <c:v>62.339219855249269</c:v>
                      </c:pt>
                      <c:pt idx="12">
                        <c:v>61.412126729728932</c:v>
                      </c:pt>
                      <c:pt idx="13">
                        <c:v>62.156908180893495</c:v>
                      </c:pt>
                      <c:pt idx="14">
                        <c:v>61.986805061442602</c:v>
                      </c:pt>
                      <c:pt idx="15">
                        <c:v>62.870918635050437</c:v>
                      </c:pt>
                      <c:pt idx="16">
                        <c:v>61.902292000965041</c:v>
                      </c:pt>
                      <c:pt idx="17">
                        <c:v>62.554196116755413</c:v>
                      </c:pt>
                      <c:pt idx="18">
                        <c:v>62.418192882362824</c:v>
                      </c:pt>
                      <c:pt idx="19">
                        <c:v>62.289664943654124</c:v>
                      </c:pt>
                      <c:pt idx="20">
                        <c:v>62.27525222140919</c:v>
                      </c:pt>
                      <c:pt idx="21">
                        <c:v>62.903747216790364</c:v>
                      </c:pt>
                      <c:pt idx="22">
                        <c:v>62.740878350574526</c:v>
                      </c:pt>
                      <c:pt idx="23">
                        <c:v>62.583374609880799</c:v>
                      </c:pt>
                      <c:pt idx="24">
                        <c:v>62.548385552457539</c:v>
                      </c:pt>
                      <c:pt idx="25">
                        <c:v>63.223578557698026</c:v>
                      </c:pt>
                      <c:pt idx="26">
                        <c:v>62.970931114431473</c:v>
                      </c:pt>
                      <c:pt idx="27">
                        <c:v>63.79198739174322</c:v>
                      </c:pt>
                      <c:pt idx="28">
                        <c:v>62.736414648499874</c:v>
                      </c:pt>
                      <c:pt idx="29">
                        <c:v>63.394060083128252</c:v>
                      </c:pt>
                      <c:pt idx="30">
                        <c:v>63.121988924646175</c:v>
                      </c:pt>
                      <c:pt idx="31">
                        <c:v>63.926844469463184</c:v>
                      </c:pt>
                      <c:pt idx="32">
                        <c:v>62.8366910510439</c:v>
                      </c:pt>
                      <c:pt idx="33">
                        <c:v>63.494088288354355</c:v>
                      </c:pt>
                      <c:pt idx="34">
                        <c:v>63.272933603045722</c:v>
                      </c:pt>
                      <c:pt idx="35">
                        <c:v>63.048844973399</c:v>
                      </c:pt>
                      <c:pt idx="36">
                        <c:v>63.833897165575877</c:v>
                      </c:pt>
                      <c:pt idx="37">
                        <c:v>62.742609221262455</c:v>
                      </c:pt>
                      <c:pt idx="38">
                        <c:v>63.366452512319512</c:v>
                      </c:pt>
                      <c:pt idx="39">
                        <c:v>63.839686779938177</c:v>
                      </c:pt>
                      <c:pt idx="40">
                        <c:v>62.889770187059391</c:v>
                      </c:pt>
                      <c:pt idx="41">
                        <c:v>63.657464436006734</c:v>
                      </c:pt>
                      <c:pt idx="42">
                        <c:v>62.554628983780148</c:v>
                      </c:pt>
                      <c:pt idx="43">
                        <c:v>63.162522342316393</c:v>
                      </c:pt>
                      <c:pt idx="44">
                        <c:v>63.620583929659077</c:v>
                      </c:pt>
                      <c:pt idx="45">
                        <c:v>62.661010770872231</c:v>
                      </c:pt>
                      <c:pt idx="46">
                        <c:v>63.413375596236499</c:v>
                      </c:pt>
                      <c:pt idx="47">
                        <c:v>62.302890016259752</c:v>
                      </c:pt>
                      <c:pt idx="48">
                        <c:v>62.89685865975931</c:v>
                      </c:pt>
                      <c:pt idx="49">
                        <c:v>62.636908600608756</c:v>
                      </c:pt>
                      <c:pt idx="50">
                        <c:v>62.375967896576839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kst!$D$4</c15:sqref>
                        </c15:formulaRef>
                      </c:ext>
                    </c:extLst>
                    <c:strCache>
                      <c:ptCount val="1"/>
                      <c:pt idx="0">
                        <c:v>kst (US 2-3)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kst!$D$6:$D$56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36.86185450628205</c:v>
                      </c:pt>
                      <c:pt idx="1">
                        <c:v>37.575779408698075</c:v>
                      </c:pt>
                      <c:pt idx="2">
                        <c:v>38.191998929166097</c:v>
                      </c:pt>
                      <c:pt idx="3">
                        <c:v>37.811506465100251</c:v>
                      </c:pt>
                      <c:pt idx="4">
                        <c:v>38.07852429656046</c:v>
                      </c:pt>
                      <c:pt idx="5">
                        <c:v>39.111916657905098</c:v>
                      </c:pt>
                      <c:pt idx="6">
                        <c:v>38.692717126550271</c:v>
                      </c:pt>
                      <c:pt idx="7">
                        <c:v>38.937544430164273</c:v>
                      </c:pt>
                      <c:pt idx="8">
                        <c:v>39.471221013398974</c:v>
                      </c:pt>
                      <c:pt idx="9">
                        <c:v>39.500940357702831</c:v>
                      </c:pt>
                      <c:pt idx="10">
                        <c:v>40.230738463447636</c:v>
                      </c:pt>
                      <c:pt idx="11">
                        <c:v>40.256111746722191</c:v>
                      </c:pt>
                      <c:pt idx="12">
                        <c:v>40.219372537900092</c:v>
                      </c:pt>
                      <c:pt idx="13">
                        <c:v>40.369799286058971</c:v>
                      </c:pt>
                      <c:pt idx="14">
                        <c:v>41.030771357325776</c:v>
                      </c:pt>
                      <c:pt idx="15">
                        <c:v>41.586365112243307</c:v>
                      </c:pt>
                      <c:pt idx="16">
                        <c:v>41.061109532703306</c:v>
                      </c:pt>
                      <c:pt idx="17">
                        <c:v>41.757678400694147</c:v>
                      </c:pt>
                      <c:pt idx="18">
                        <c:v>41.73522649488941</c:v>
                      </c:pt>
                      <c:pt idx="19">
                        <c:v>41.650363043021194</c:v>
                      </c:pt>
                      <c:pt idx="20">
                        <c:v>41.761078036143672</c:v>
                      </c:pt>
                      <c:pt idx="21">
                        <c:v>41.924010267090246</c:v>
                      </c:pt>
                      <c:pt idx="22">
                        <c:v>42.932094516651965</c:v>
                      </c:pt>
                      <c:pt idx="23">
                        <c:v>42.333154181568133</c:v>
                      </c:pt>
                      <c:pt idx="24">
                        <c:v>43.027749467161861</c:v>
                      </c:pt>
                      <c:pt idx="25">
                        <c:v>43.012026195959074</c:v>
                      </c:pt>
                      <c:pt idx="26">
                        <c:v>43.530800090742261</c:v>
                      </c:pt>
                      <c:pt idx="27">
                        <c:v>42.920522046377314</c:v>
                      </c:pt>
                      <c:pt idx="28">
                        <c:v>43.589537694987534</c:v>
                      </c:pt>
                      <c:pt idx="29">
                        <c:v>43.50919759246004</c:v>
                      </c:pt>
                      <c:pt idx="30">
                        <c:v>44.063157959777158</c:v>
                      </c:pt>
                      <c:pt idx="31">
                        <c:v>43.428586488918441</c:v>
                      </c:pt>
                      <c:pt idx="32">
                        <c:v>44.089042148341299</c:v>
                      </c:pt>
                      <c:pt idx="33">
                        <c:v>43.991877801849995</c:v>
                      </c:pt>
                      <c:pt idx="34">
                        <c:v>44.536447968536443</c:v>
                      </c:pt>
                      <c:pt idx="35">
                        <c:v>43.880247510929344</c:v>
                      </c:pt>
                      <c:pt idx="36">
                        <c:v>44.533059860089793</c:v>
                      </c:pt>
                      <c:pt idx="37">
                        <c:v>44.468199632660465</c:v>
                      </c:pt>
                      <c:pt idx="38">
                        <c:v>44.957083117845393</c:v>
                      </c:pt>
                      <c:pt idx="39">
                        <c:v>44.266113074151853</c:v>
                      </c:pt>
                      <c:pt idx="40">
                        <c:v>44.927585745356112</c:v>
                      </c:pt>
                      <c:pt idx="41">
                        <c:v>44.849764850529247</c:v>
                      </c:pt>
                      <c:pt idx="42">
                        <c:v>44.769138576965496</c:v>
                      </c:pt>
                      <c:pt idx="43">
                        <c:v>44.584021918631684</c:v>
                      </c:pt>
                      <c:pt idx="44">
                        <c:v>44.599888374085886</c:v>
                      </c:pt>
                      <c:pt idx="45">
                        <c:v>45.236569512368298</c:v>
                      </c:pt>
                      <c:pt idx="46">
                        <c:v>45.09669259168323</c:v>
                      </c:pt>
                      <c:pt idx="47">
                        <c:v>45.615664259954194</c:v>
                      </c:pt>
                      <c:pt idx="48">
                        <c:v>44.906070765546744</c:v>
                      </c:pt>
                      <c:pt idx="49">
                        <c:v>45.537396979689696</c:v>
                      </c:pt>
                      <c:pt idx="50">
                        <c:v>45.435535870516276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kst!$E$4</c15:sqref>
                        </c15:formulaRef>
                      </c:ext>
                    </c:extLst>
                    <c:strCache>
                      <c:ptCount val="1"/>
                      <c:pt idx="0">
                        <c:v>kst (US 3-4)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kst!$E$6:$E$56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35.311703564346594</c:v>
                      </c:pt>
                      <c:pt idx="1">
                        <c:v>35.623009047596071</c:v>
                      </c:pt>
                      <c:pt idx="2">
                        <c:v>36.375921832341831</c:v>
                      </c:pt>
                      <c:pt idx="3">
                        <c:v>36.673055857986455</c:v>
                      </c:pt>
                      <c:pt idx="4">
                        <c:v>36.961496958504192</c:v>
                      </c:pt>
                      <c:pt idx="5">
                        <c:v>37.241466464774106</c:v>
                      </c:pt>
                      <c:pt idx="6">
                        <c:v>36.932062274428638</c:v>
                      </c:pt>
                      <c:pt idx="7">
                        <c:v>37.209605497042254</c:v>
                      </c:pt>
                      <c:pt idx="8">
                        <c:v>37.479675289694015</c:v>
                      </c:pt>
                      <c:pt idx="9">
                        <c:v>37.725239911941394</c:v>
                      </c:pt>
                      <c:pt idx="10">
                        <c:v>37.962450268045295</c:v>
                      </c:pt>
                      <c:pt idx="11">
                        <c:v>38.192495625271242</c:v>
                      </c:pt>
                      <c:pt idx="12">
                        <c:v>38.415554212758153</c:v>
                      </c:pt>
                      <c:pt idx="13">
                        <c:v>39.412239671357241</c:v>
                      </c:pt>
                      <c:pt idx="14">
                        <c:v>39.626073999233192</c:v>
                      </c:pt>
                      <c:pt idx="15">
                        <c:v>39.83329607872497</c:v>
                      </c:pt>
                      <c:pt idx="16">
                        <c:v>40.034068385119191</c:v>
                      </c:pt>
                      <c:pt idx="17">
                        <c:v>39.593583770388982</c:v>
                      </c:pt>
                      <c:pt idx="18">
                        <c:v>39.796021355136979</c:v>
                      </c:pt>
                      <c:pt idx="19">
                        <c:v>39.992724654781171</c:v>
                      </c:pt>
                      <c:pt idx="20">
                        <c:v>40.182751757247871</c:v>
                      </c:pt>
                      <c:pt idx="21">
                        <c:v>40.351066192257207</c:v>
                      </c:pt>
                      <c:pt idx="22">
                        <c:v>40.513897769607063</c:v>
                      </c:pt>
                      <c:pt idx="23">
                        <c:v>40.671378601378088</c:v>
                      </c:pt>
                      <c:pt idx="24">
                        <c:v>40.823637280111747</c:v>
                      </c:pt>
                      <c:pt idx="25">
                        <c:v>41.487592320196569</c:v>
                      </c:pt>
                      <c:pt idx="26">
                        <c:v>41.631572426486706</c:v>
                      </c:pt>
                      <c:pt idx="27">
                        <c:v>41.770634841500097</c:v>
                      </c:pt>
                      <c:pt idx="28">
                        <c:v>41.904896577871085</c:v>
                      </c:pt>
                      <c:pt idx="29">
                        <c:v>42.03447159318452</c:v>
                      </c:pt>
                      <c:pt idx="30">
                        <c:v>42.159470881432767</c:v>
                      </c:pt>
                      <c:pt idx="31">
                        <c:v>42.235130900694479</c:v>
                      </c:pt>
                      <c:pt idx="32">
                        <c:v>42.351171875415581</c:v>
                      </c:pt>
                      <c:pt idx="33">
                        <c:v>42.940863814581718</c:v>
                      </c:pt>
                      <c:pt idx="34">
                        <c:v>43.049705786132321</c:v>
                      </c:pt>
                      <c:pt idx="35">
                        <c:v>42.628767421195889</c:v>
                      </c:pt>
                      <c:pt idx="36">
                        <c:v>42.728266181727619</c:v>
                      </c:pt>
                      <c:pt idx="37">
                        <c:v>42.823898521805695</c:v>
                      </c:pt>
                      <c:pt idx="38">
                        <c:v>42.915754478200952</c:v>
                      </c:pt>
                      <c:pt idx="39">
                        <c:v>43.003921824523111</c:v>
                      </c:pt>
                      <c:pt idx="40">
                        <c:v>43.088486136111705</c:v>
                      </c:pt>
                      <c:pt idx="41">
                        <c:v>43.818147684522664</c:v>
                      </c:pt>
                      <c:pt idx="42">
                        <c:v>43.896920199188855</c:v>
                      </c:pt>
                      <c:pt idx="43">
                        <c:v>43.972283366283101</c:v>
                      </c:pt>
                      <c:pt idx="44">
                        <c:v>44.044315738442727</c:v>
                      </c:pt>
                      <c:pt idx="45">
                        <c:v>44.11309393555586</c:v>
                      </c:pt>
                      <c:pt idx="46">
                        <c:v>44.178692698828542</c:v>
                      </c:pt>
                      <c:pt idx="47">
                        <c:v>43.542650653433739</c:v>
                      </c:pt>
                      <c:pt idx="48">
                        <c:v>43.614012019473776</c:v>
                      </c:pt>
                      <c:pt idx="49">
                        <c:v>43.682489854466574</c:v>
                      </c:pt>
                      <c:pt idx="50">
                        <c:v>43.746976449241686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kst!$F$4</c15:sqref>
                        </c15:formulaRef>
                      </c:ext>
                    </c:extLst>
                    <c:strCache>
                      <c:ptCount val="1"/>
                      <c:pt idx="0">
                        <c:v>kst (US 4-5)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kst!$F$6:$F$56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46.484899840175842</c:v>
                      </c:pt>
                      <c:pt idx="1">
                        <c:v>46.323810982585172</c:v>
                      </c:pt>
                      <c:pt idx="2">
                        <c:v>46.108933255280306</c:v>
                      </c:pt>
                      <c:pt idx="3">
                        <c:v>46.549017678813968</c:v>
                      </c:pt>
                      <c:pt idx="4">
                        <c:v>46.45336910347639</c:v>
                      </c:pt>
                      <c:pt idx="5">
                        <c:v>47.520386129880414</c:v>
                      </c:pt>
                      <c:pt idx="6">
                        <c:v>47.282752042156716</c:v>
                      </c:pt>
                      <c:pt idx="7">
                        <c:v>47.019030645585062</c:v>
                      </c:pt>
                      <c:pt idx="8">
                        <c:v>47.375056048951187</c:v>
                      </c:pt>
                      <c:pt idx="9">
                        <c:v>47.808868821123703</c:v>
                      </c:pt>
                      <c:pt idx="10">
                        <c:v>48.234615444120521</c:v>
                      </c:pt>
                      <c:pt idx="11">
                        <c:v>48.421088875429945</c:v>
                      </c:pt>
                      <c:pt idx="12">
                        <c:v>47.634742366501051</c:v>
                      </c:pt>
                      <c:pt idx="13">
                        <c:v>48.632415311149707</c:v>
                      </c:pt>
                      <c:pt idx="14">
                        <c:v>48.245780275130123</c:v>
                      </c:pt>
                      <c:pt idx="15">
                        <c:v>47.966449941003233</c:v>
                      </c:pt>
                      <c:pt idx="16">
                        <c:v>48.941570427936227</c:v>
                      </c:pt>
                      <c:pt idx="17">
                        <c:v>48.575808483181461</c:v>
                      </c:pt>
                      <c:pt idx="18">
                        <c:v>48.216195963170847</c:v>
                      </c:pt>
                      <c:pt idx="19">
                        <c:v>48.441901134367264</c:v>
                      </c:pt>
                      <c:pt idx="20">
                        <c:v>48.77671680868724</c:v>
                      </c:pt>
                      <c:pt idx="21">
                        <c:v>48.388477019046583</c:v>
                      </c:pt>
                      <c:pt idx="22">
                        <c:v>48.593805584579073</c:v>
                      </c:pt>
                      <c:pt idx="23">
                        <c:v>48.906512425860747</c:v>
                      </c:pt>
                      <c:pt idx="24">
                        <c:v>48.497572823718627</c:v>
                      </c:pt>
                      <c:pt idx="25">
                        <c:v>49.410561696532532</c:v>
                      </c:pt>
                      <c:pt idx="26">
                        <c:v>48.919321273975115</c:v>
                      </c:pt>
                      <c:pt idx="27">
                        <c:v>48.541665576428919</c:v>
                      </c:pt>
                      <c:pt idx="28">
                        <c:v>49.43555582496748</c:v>
                      </c:pt>
                      <c:pt idx="29">
                        <c:v>49.475561094861291</c:v>
                      </c:pt>
                      <c:pt idx="30">
                        <c:v>48.528821367437679</c:v>
                      </c:pt>
                      <c:pt idx="31">
                        <c:v>49.404320889862447</c:v>
                      </c:pt>
                      <c:pt idx="32">
                        <c:v>48.824467418465467</c:v>
                      </c:pt>
                      <c:pt idx="33">
                        <c:v>49.075377574663754</c:v>
                      </c:pt>
                      <c:pt idx="34">
                        <c:v>48.579395769842051</c:v>
                      </c:pt>
                      <c:pt idx="35">
                        <c:v>48.727016224997826</c:v>
                      </c:pt>
                      <c:pt idx="36">
                        <c:v>48.961917176277858</c:v>
                      </c:pt>
                      <c:pt idx="37">
                        <c:v>48.47679025677737</c:v>
                      </c:pt>
                      <c:pt idx="38">
                        <c:v>49.314819292395526</c:v>
                      </c:pt>
                      <c:pt idx="39">
                        <c:v>48.700878436644579</c:v>
                      </c:pt>
                      <c:pt idx="40">
                        <c:v>48.916944756030141</c:v>
                      </c:pt>
                      <c:pt idx="41">
                        <c:v>48.396070998209765</c:v>
                      </c:pt>
                      <c:pt idx="42">
                        <c:v>48.504576472081148</c:v>
                      </c:pt>
                      <c:pt idx="43">
                        <c:v>48.65521060451367</c:v>
                      </c:pt>
                      <c:pt idx="44">
                        <c:v>48.194293971327312</c:v>
                      </c:pt>
                      <c:pt idx="45">
                        <c:v>48.997643876869148</c:v>
                      </c:pt>
                      <c:pt idx="46">
                        <c:v>48.358952216271682</c:v>
                      </c:pt>
                      <c:pt idx="47">
                        <c:v>48.545541346411078</c:v>
                      </c:pt>
                      <c:pt idx="48">
                        <c:v>48.019619416492013</c:v>
                      </c:pt>
                      <c:pt idx="49">
                        <c:v>48.805437701763054</c:v>
                      </c:pt>
                      <c:pt idx="50">
                        <c:v>48.155154592003115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kst!$G$4</c15:sqref>
                        </c15:formulaRef>
                      </c:ext>
                    </c:extLst>
                    <c:strCache>
                      <c:ptCount val="1"/>
                      <c:pt idx="0">
                        <c:v>kst+BL (US 1-2)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kst!$G$6:$G$56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59.548658000652004</c:v>
                      </c:pt>
                      <c:pt idx="1">
                        <c:v>58.785229580450178</c:v>
                      </c:pt>
                      <c:pt idx="2">
                        <c:v>59.644441167359709</c:v>
                      </c:pt>
                      <c:pt idx="3">
                        <c:v>59.60727900082054</c:v>
                      </c:pt>
                      <c:pt idx="4">
                        <c:v>60.579764729229979</c:v>
                      </c:pt>
                      <c:pt idx="5">
                        <c:v>59.761952502329628</c:v>
                      </c:pt>
                      <c:pt idx="6">
                        <c:v>60.503135803951238</c:v>
                      </c:pt>
                      <c:pt idx="7">
                        <c:v>60.478580904515077</c:v>
                      </c:pt>
                      <c:pt idx="8">
                        <c:v>60.479221556052529</c:v>
                      </c:pt>
                      <c:pt idx="9">
                        <c:v>61.304384004204991</c:v>
                      </c:pt>
                      <c:pt idx="10">
                        <c:v>61.936328402405586</c:v>
                      </c:pt>
                      <c:pt idx="11">
                        <c:v>62.098918238364774</c:v>
                      </c:pt>
                      <c:pt idx="12">
                        <c:v>61.169379907225277</c:v>
                      </c:pt>
                      <c:pt idx="13">
                        <c:v>61.934898015910903</c:v>
                      </c:pt>
                      <c:pt idx="14">
                        <c:v>62.535596777923253</c:v>
                      </c:pt>
                      <c:pt idx="15">
                        <c:v>62.663624672203902</c:v>
                      </c:pt>
                      <c:pt idx="16">
                        <c:v>61.688299173806399</c:v>
                      </c:pt>
                      <c:pt idx="17">
                        <c:v>62.430785524693178</c:v>
                      </c:pt>
                      <c:pt idx="18">
                        <c:v>63.00453530380387</c:v>
                      </c:pt>
                      <c:pt idx="19">
                        <c:v>63.103087570294015</c:v>
                      </c:pt>
                      <c:pt idx="20">
                        <c:v>62.060601164767995</c:v>
                      </c:pt>
                      <c:pt idx="21">
                        <c:v>62.029418831126812</c:v>
                      </c:pt>
                      <c:pt idx="22">
                        <c:v>62.657080643266426</c:v>
                      </c:pt>
                      <c:pt idx="23">
                        <c:v>62.496640983617993</c:v>
                      </c:pt>
                      <c:pt idx="24">
                        <c:v>63.334734155727297</c:v>
                      </c:pt>
                      <c:pt idx="25">
                        <c:v>62.308868804205993</c:v>
                      </c:pt>
                      <c:pt idx="26">
                        <c:v>62.983675913947003</c:v>
                      </c:pt>
                      <c:pt idx="27">
                        <c:v>63.507813401761119</c:v>
                      </c:pt>
                      <c:pt idx="28">
                        <c:v>63.554683855523862</c:v>
                      </c:pt>
                      <c:pt idx="29">
                        <c:v>62.450237035732108</c:v>
                      </c:pt>
                      <c:pt idx="30">
                        <c:v>62.376556391184408</c:v>
                      </c:pt>
                      <c:pt idx="31">
                        <c:v>63.028745450267429</c:v>
                      </c:pt>
                      <c:pt idx="32">
                        <c:v>62.756793329557674</c:v>
                      </c:pt>
                      <c:pt idx="33">
                        <c:v>63.555795418949522</c:v>
                      </c:pt>
                      <c:pt idx="34">
                        <c:v>62.450902622614791</c:v>
                      </c:pt>
                      <c:pt idx="35">
                        <c:v>62.337518733442309</c:v>
                      </c:pt>
                      <c:pt idx="36">
                        <c:v>62.970252002003868</c:v>
                      </c:pt>
                      <c:pt idx="37">
                        <c:v>62.680287723676855</c:v>
                      </c:pt>
                      <c:pt idx="38">
                        <c:v>63.460597819883354</c:v>
                      </c:pt>
                      <c:pt idx="39">
                        <c:v>62.325554373546289</c:v>
                      </c:pt>
                      <c:pt idx="40">
                        <c:v>62.211364081649968</c:v>
                      </c:pt>
                      <c:pt idx="41">
                        <c:v>62.827249512837966</c:v>
                      </c:pt>
                      <c:pt idx="42">
                        <c:v>63.294015862053101</c:v>
                      </c:pt>
                      <c:pt idx="43">
                        <c:v>62.350069592962633</c:v>
                      </c:pt>
                      <c:pt idx="44">
                        <c:v>63.109263431312215</c:v>
                      </c:pt>
                      <c:pt idx="45">
                        <c:v>62.0142454208884</c:v>
                      </c:pt>
                      <c:pt idx="46">
                        <c:v>62.615446266445161</c:v>
                      </c:pt>
                      <c:pt idx="47">
                        <c:v>62.366374905169714</c:v>
                      </c:pt>
                      <c:pt idx="48">
                        <c:v>62.116011482182458</c:v>
                      </c:pt>
                      <c:pt idx="49">
                        <c:v>62.860997467429534</c:v>
                      </c:pt>
                      <c:pt idx="50">
                        <c:v>61.706582128336521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kst!$H$4</c15:sqref>
                        </c15:formulaRef>
                      </c:ext>
                    </c:extLst>
                    <c:strCache>
                      <c:ptCount val="1"/>
                      <c:pt idx="0">
                        <c:v>kst+BL (US 2-3)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kst!$H$6:$H$56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37.277838499477035</c:v>
                      </c:pt>
                      <c:pt idx="1">
                        <c:v>36.924005959552908</c:v>
                      </c:pt>
                      <c:pt idx="2">
                        <c:v>37.624614974239059</c:v>
                      </c:pt>
                      <c:pt idx="3">
                        <c:v>38.227438924793475</c:v>
                      </c:pt>
                      <c:pt idx="4">
                        <c:v>37.833058042104724</c:v>
                      </c:pt>
                      <c:pt idx="5">
                        <c:v>38.087100029049004</c:v>
                      </c:pt>
                      <c:pt idx="6">
                        <c:v>39.10772473125067</c:v>
                      </c:pt>
                      <c:pt idx="7">
                        <c:v>38.671988384177503</c:v>
                      </c:pt>
                      <c:pt idx="8">
                        <c:v>39.39309248698644</c:v>
                      </c:pt>
                      <c:pt idx="9">
                        <c:v>39.430303251139328</c:v>
                      </c:pt>
                      <c:pt idx="10">
                        <c:v>39.409253370371324</c:v>
                      </c:pt>
                      <c:pt idx="11">
                        <c:v>39.56467003270749</c:v>
                      </c:pt>
                      <c:pt idx="12">
                        <c:v>40.22331150284954</c:v>
                      </c:pt>
                      <c:pt idx="13">
                        <c:v>40.778440701997724</c:v>
                      </c:pt>
                      <c:pt idx="14">
                        <c:v>40.273233703670329</c:v>
                      </c:pt>
                      <c:pt idx="15">
                        <c:v>40.965963778267465</c:v>
                      </c:pt>
                      <c:pt idx="16">
                        <c:v>40.953011217950944</c:v>
                      </c:pt>
                      <c:pt idx="17">
                        <c:v>40.875057559245612</c:v>
                      </c:pt>
                      <c:pt idx="18">
                        <c:v>40.995258034628243</c:v>
                      </c:pt>
                      <c:pt idx="19">
                        <c:v>41.163077866558567</c:v>
                      </c:pt>
                      <c:pt idx="20">
                        <c:v>42.16054843079413</c:v>
                      </c:pt>
                      <c:pt idx="21">
                        <c:v>41.571751249571989</c:v>
                      </c:pt>
                      <c:pt idx="22">
                        <c:v>42.268810414883653</c:v>
                      </c:pt>
                      <c:pt idx="23">
                        <c:v>42.260021293720605</c:v>
                      </c:pt>
                      <c:pt idx="24">
                        <c:v>42.776143524151991</c:v>
                      </c:pt>
                      <c:pt idx="25">
                        <c:v>42.177931135884307</c:v>
                      </c:pt>
                      <c:pt idx="26">
                        <c:v>42.845817490337957</c:v>
                      </c:pt>
                      <c:pt idx="27">
                        <c:v>42.817916441246055</c:v>
                      </c:pt>
                      <c:pt idx="28">
                        <c:v>43.322319242524898</c:v>
                      </c:pt>
                      <c:pt idx="29">
                        <c:v>42.702286825960691</c:v>
                      </c:pt>
                      <c:pt idx="30">
                        <c:v>43.357712308347082</c:v>
                      </c:pt>
                      <c:pt idx="31">
                        <c:v>43.312825322902057</c:v>
                      </c:pt>
                      <c:pt idx="32">
                        <c:v>43.806795682705044</c:v>
                      </c:pt>
                      <c:pt idx="33">
                        <c:v>43.151556440774364</c:v>
                      </c:pt>
                      <c:pt idx="34">
                        <c:v>43.811695367676187</c:v>
                      </c:pt>
                      <c:pt idx="35">
                        <c:v>43.751694489611147</c:v>
                      </c:pt>
                      <c:pt idx="36">
                        <c:v>43.688329588501126</c:v>
                      </c:pt>
                      <c:pt idx="37">
                        <c:v>43.532915733361079</c:v>
                      </c:pt>
                      <c:pt idx="38">
                        <c:v>43.552003833470657</c:v>
                      </c:pt>
                      <c:pt idx="39">
                        <c:v>43.644267980073522</c:v>
                      </c:pt>
                      <c:pt idx="40">
                        <c:v>44.064246141189855</c:v>
                      </c:pt>
                      <c:pt idx="41">
                        <c:v>44.584307648639324</c:v>
                      </c:pt>
                      <c:pt idx="42">
                        <c:v>43.903093491997168</c:v>
                      </c:pt>
                      <c:pt idx="43">
                        <c:v>44.532362242318797</c:v>
                      </c:pt>
                      <c:pt idx="44">
                        <c:v>44.444348845950145</c:v>
                      </c:pt>
                      <c:pt idx="45">
                        <c:v>44.910257644606666</c:v>
                      </c:pt>
                      <c:pt idx="46">
                        <c:v>44.176869352824788</c:v>
                      </c:pt>
                      <c:pt idx="47">
                        <c:v>44.16594677888402</c:v>
                      </c:pt>
                      <c:pt idx="48">
                        <c:v>44.786566890173184</c:v>
                      </c:pt>
                      <c:pt idx="49">
                        <c:v>44.638473480115159</c:v>
                      </c:pt>
                      <c:pt idx="50">
                        <c:v>45.142719232025016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kst!$I$4</c15:sqref>
                        </c15:formulaRef>
                      </c:ext>
                    </c:extLst>
                    <c:strCache>
                      <c:ptCount val="1"/>
                      <c:pt idx="0">
                        <c:v>kst+BL (US 3-4)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kst!$I$6:$I$56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34.622072633405068</c:v>
                      </c:pt>
                      <c:pt idx="1">
                        <c:v>34.920922095872243</c:v>
                      </c:pt>
                      <c:pt idx="2">
                        <c:v>35.210863864573703</c:v>
                      </c:pt>
                      <c:pt idx="3">
                        <c:v>35.492130494112473</c:v>
                      </c:pt>
                      <c:pt idx="4">
                        <c:v>36.308665355820025</c:v>
                      </c:pt>
                      <c:pt idx="5">
                        <c:v>36.577274452257484</c:v>
                      </c:pt>
                      <c:pt idx="6">
                        <c:v>36.83774380398836</c:v>
                      </c:pt>
                      <c:pt idx="7">
                        <c:v>37.090282941830701</c:v>
                      </c:pt>
                      <c:pt idx="8">
                        <c:v>37.335095310785853</c:v>
                      </c:pt>
                      <c:pt idx="9">
                        <c:v>37.572378474552657</c:v>
                      </c:pt>
                      <c:pt idx="10">
                        <c:v>37.802324312155243</c:v>
                      </c:pt>
                      <c:pt idx="11">
                        <c:v>38.025119207029206</c:v>
                      </c:pt>
                      <c:pt idx="12">
                        <c:v>37.77038216535405</c:v>
                      </c:pt>
                      <c:pt idx="13">
                        <c:v>37.976835490917232</c:v>
                      </c:pt>
                      <c:pt idx="14">
                        <c:v>38.176747326730101</c:v>
                      </c:pt>
                      <c:pt idx="15">
                        <c:v>38.806673813527759</c:v>
                      </c:pt>
                      <c:pt idx="16">
                        <c:v>38.996120791502264</c:v>
                      </c:pt>
                      <c:pt idx="17">
                        <c:v>39.179436021069769</c:v>
                      </c:pt>
                      <c:pt idx="18">
                        <c:v>39.356771981325856</c:v>
                      </c:pt>
                      <c:pt idx="19">
                        <c:v>39.485785376523907</c:v>
                      </c:pt>
                      <c:pt idx="20">
                        <c:v>39.651419813568239</c:v>
                      </c:pt>
                      <c:pt idx="21">
                        <c:v>39.811513636369796</c:v>
                      </c:pt>
                      <c:pt idx="22">
                        <c:v>39.966203109246358</c:v>
                      </c:pt>
                      <c:pt idx="23">
                        <c:v>40.115620794284283</c:v>
                      </c:pt>
                      <c:pt idx="24">
                        <c:v>40.259895666917977</c:v>
                      </c:pt>
                      <c:pt idx="25">
                        <c:v>40.39915322738036</c:v>
                      </c:pt>
                      <c:pt idx="26">
                        <c:v>40.533515608191067</c:v>
                      </c:pt>
                      <c:pt idx="27">
                        <c:v>40.663101677841581</c:v>
                      </c:pt>
                      <c:pt idx="28">
                        <c:v>40.788027140829833</c:v>
                      </c:pt>
                      <c:pt idx="29">
                        <c:v>41.421562959323076</c:v>
                      </c:pt>
                      <c:pt idx="30">
                        <c:v>41.538956496283816</c:v>
                      </c:pt>
                      <c:pt idx="31">
                        <c:v>41.651964169659429</c:v>
                      </c:pt>
                      <c:pt idx="32">
                        <c:v>41.760691264597249</c:v>
                      </c:pt>
                      <c:pt idx="33">
                        <c:v>41.865240318486336</c:v>
                      </c:pt>
                      <c:pt idx="34">
                        <c:v>41.965711202939055</c:v>
                      </c:pt>
                      <c:pt idx="35">
                        <c:v>42.062201202979317</c:v>
                      </c:pt>
                      <c:pt idx="36">
                        <c:v>42.15480509354505</c:v>
                      </c:pt>
                      <c:pt idx="37">
                        <c:v>42.243615213407871</c:v>
                      </c:pt>
                      <c:pt idx="38">
                        <c:v>42.32872153660837</c:v>
                      </c:pt>
                      <c:pt idx="39">
                        <c:v>42.410211741501165</c:v>
                      </c:pt>
                      <c:pt idx="40">
                        <c:v>42.488171277500641</c:v>
                      </c:pt>
                      <c:pt idx="41">
                        <c:v>42.562683429612925</c:v>
                      </c:pt>
                      <c:pt idx="42">
                        <c:v>41.960686228280281</c:v>
                      </c:pt>
                      <c:pt idx="43">
                        <c:v>42.033096776253466</c:v>
                      </c:pt>
                      <c:pt idx="44">
                        <c:v>42.102365486443837</c:v>
                      </c:pt>
                      <c:pt idx="45">
                        <c:v>42.168565170809003</c:v>
                      </c:pt>
                      <c:pt idx="46">
                        <c:v>42.230635553168213</c:v>
                      </c:pt>
                      <c:pt idx="47">
                        <c:v>42.290906886053428</c:v>
                      </c:pt>
                      <c:pt idx="48">
                        <c:v>42.348317082131175</c:v>
                      </c:pt>
                      <c:pt idx="49">
                        <c:v>42.401796297801205</c:v>
                      </c:pt>
                      <c:pt idx="50">
                        <c:v>42.45254188923272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kst!$J$4</c15:sqref>
                        </c15:formulaRef>
                      </c:ext>
                    </c:extLst>
                    <c:strCache>
                      <c:ptCount val="1"/>
                      <c:pt idx="0">
                        <c:v>kst+BL (US 4-5)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kst!$J$6:$J$56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55.177214760808447</c:v>
                      </c:pt>
                      <c:pt idx="1">
                        <c:v>56.49173921755775</c:v>
                      </c:pt>
                      <c:pt idx="2">
                        <c:v>56.826312833137763</c:v>
                      </c:pt>
                      <c:pt idx="3">
                        <c:v>56.012782735217762</c:v>
                      </c:pt>
                      <c:pt idx="4">
                        <c:v>57.292643469415317</c:v>
                      </c:pt>
                      <c:pt idx="5">
                        <c:v>57.579382582329153</c:v>
                      </c:pt>
                      <c:pt idx="6">
                        <c:v>56.705427233619488</c:v>
                      </c:pt>
                      <c:pt idx="7">
                        <c:v>57.952471645264382</c:v>
                      </c:pt>
                      <c:pt idx="8">
                        <c:v>58.195589025716508</c:v>
                      </c:pt>
                      <c:pt idx="9">
                        <c:v>57.267925551859065</c:v>
                      </c:pt>
                      <c:pt idx="10">
                        <c:v>58.483835754481383</c:v>
                      </c:pt>
                      <c:pt idx="11">
                        <c:v>57.972318175297353</c:v>
                      </c:pt>
                      <c:pt idx="12">
                        <c:v>58.439876946981585</c:v>
                      </c:pt>
                      <c:pt idx="13">
                        <c:v>58.007267980168336</c:v>
                      </c:pt>
                      <c:pt idx="14">
                        <c:v>58.345788344408348</c:v>
                      </c:pt>
                      <c:pt idx="15">
                        <c:v>58.78020974528976</c:v>
                      </c:pt>
                      <c:pt idx="16">
                        <c:v>58.344846756540683</c:v>
                      </c:pt>
                      <c:pt idx="17">
                        <c:v>59.49793293519636</c:v>
                      </c:pt>
                      <c:pt idx="18">
                        <c:v>59.62194532066863</c:v>
                      </c:pt>
                      <c:pt idx="19">
                        <c:v>59.291254501314754</c:v>
                      </c:pt>
                      <c:pt idx="20">
                        <c:v>58.754241852716547</c:v>
                      </c:pt>
                      <c:pt idx="21">
                        <c:v>59.045639674620446</c:v>
                      </c:pt>
                      <c:pt idx="22">
                        <c:v>59.413711957587175</c:v>
                      </c:pt>
                      <c:pt idx="23">
                        <c:v>58.90498607156939</c:v>
                      </c:pt>
                      <c:pt idx="24">
                        <c:v>60.001663937650122</c:v>
                      </c:pt>
                      <c:pt idx="25">
                        <c:v>59.329634509747407</c:v>
                      </c:pt>
                      <c:pt idx="26">
                        <c:v>59.665411883114359</c:v>
                      </c:pt>
                      <c:pt idx="27">
                        <c:v>59.121784231236298</c:v>
                      </c:pt>
                      <c:pt idx="28">
                        <c:v>60.190278409048659</c:v>
                      </c:pt>
                      <c:pt idx="29">
                        <c:v>60.218893173338721</c:v>
                      </c:pt>
                      <c:pt idx="30">
                        <c:v>59.791830661196833</c:v>
                      </c:pt>
                      <c:pt idx="31">
                        <c:v>59.200696055605285</c:v>
                      </c:pt>
                      <c:pt idx="32">
                        <c:v>60.259906936898723</c:v>
                      </c:pt>
                      <c:pt idx="33">
                        <c:v>60.260910994404561</c:v>
                      </c:pt>
                      <c:pt idx="34">
                        <c:v>59.806931213956886</c:v>
                      </c:pt>
                      <c:pt idx="35">
                        <c:v>59.193221168019718</c:v>
                      </c:pt>
                      <c:pt idx="36">
                        <c:v>60.223845869920098</c:v>
                      </c:pt>
                      <c:pt idx="37">
                        <c:v>60.200335733885495</c:v>
                      </c:pt>
                      <c:pt idx="38">
                        <c:v>59.723191371419063</c:v>
                      </c:pt>
                      <c:pt idx="39">
                        <c:v>59.101846196038274</c:v>
                      </c:pt>
                      <c:pt idx="40">
                        <c:v>60.093984009482284</c:v>
                      </c:pt>
                      <c:pt idx="41">
                        <c:v>59.317040399734751</c:v>
                      </c:pt>
                      <c:pt idx="42">
                        <c:v>59.551774068453192</c:v>
                      </c:pt>
                      <c:pt idx="43">
                        <c:v>58.911968822099112</c:v>
                      </c:pt>
                      <c:pt idx="44">
                        <c:v>59.880962832366777</c:v>
                      </c:pt>
                      <c:pt idx="45">
                        <c:v>59.087559483910084</c:v>
                      </c:pt>
                      <c:pt idx="46">
                        <c:v>59.239457663725339</c:v>
                      </c:pt>
                      <c:pt idx="47">
                        <c:v>58.647484772513607</c:v>
                      </c:pt>
                      <c:pt idx="48">
                        <c:v>58.7048933087842</c:v>
                      </c:pt>
                      <c:pt idx="49">
                        <c:v>59.670825112867803</c:v>
                      </c:pt>
                      <c:pt idx="50">
                        <c:v>58.858997801375047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8322988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Abfluss[m³/s]</a:t>
                </a:r>
              </a:p>
            </c:rich>
          </c:tx>
          <c:layout>
            <c:manualLayout>
              <c:xMode val="edge"/>
              <c:yMode val="edge"/>
              <c:x val="0.48335706915559323"/>
              <c:y val="0.931250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3230448"/>
        <c:crosses val="autoZero"/>
        <c:crossBetween val="midCat"/>
        <c:majorUnit val="5.0000000000000012E-4"/>
      </c:valAx>
      <c:valAx>
        <c:axId val="283230448"/>
        <c:scaling>
          <c:orientation val="minMax"/>
          <c:max val="54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Stricklerwert k</a:t>
                </a:r>
                <a:r>
                  <a:rPr lang="fr-CH" baseline="-25000"/>
                  <a:t>st</a:t>
                </a:r>
                <a:r>
                  <a:rPr lang="fr-CH"/>
                  <a:t> [m¹'³/s]</a:t>
                </a:r>
              </a:p>
            </c:rich>
          </c:tx>
          <c:layout>
            <c:manualLayout>
              <c:xMode val="edge"/>
              <c:yMode val="edge"/>
              <c:x val="3.0705130468556903E-3"/>
              <c:y val="0.27688812335958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32298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ChannelOptimum!$C$4</c:f>
              <c:strCache>
                <c:ptCount val="1"/>
                <c:pt idx="0">
                  <c:v>C(sectionwise)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ChannelOptimum!$C$8:$C$58</c:f>
              <c:numCache>
                <c:formatCode>0.0000</c:formatCode>
                <c:ptCount val="51"/>
                <c:pt idx="0">
                  <c:v>25.670020294375636</c:v>
                </c:pt>
                <c:pt idx="1">
                  <c:v>26.060881561639277</c:v>
                </c:pt>
                <c:pt idx="2">
                  <c:v>26.13932700723668</c:v>
                </c:pt>
                <c:pt idx="3">
                  <c:v>26.21320962028096</c:v>
                </c:pt>
                <c:pt idx="4">
                  <c:v>26.507713676838975</c:v>
                </c:pt>
                <c:pt idx="5">
                  <c:v>26.580780660832115</c:v>
                </c:pt>
                <c:pt idx="6">
                  <c:v>26.79368166862443</c:v>
                </c:pt>
                <c:pt idx="7">
                  <c:v>26.832510705827769</c:v>
                </c:pt>
                <c:pt idx="8">
                  <c:v>26.915250301463924</c:v>
                </c:pt>
                <c:pt idx="9">
                  <c:v>27.147114663793928</c:v>
                </c:pt>
                <c:pt idx="10">
                  <c:v>27.46254299595471</c:v>
                </c:pt>
                <c:pt idx="11">
                  <c:v>27.615151529360361</c:v>
                </c:pt>
                <c:pt idx="12">
                  <c:v>27.465026685180764</c:v>
                </c:pt>
                <c:pt idx="13">
                  <c:v>27.71675669756581</c:v>
                </c:pt>
                <c:pt idx="14">
                  <c:v>28.009809519540994</c:v>
                </c:pt>
                <c:pt idx="15">
                  <c:v>28.283924858050522</c:v>
                </c:pt>
                <c:pt idx="16">
                  <c:v>27.985614385985922</c:v>
                </c:pt>
                <c:pt idx="17">
                  <c:v>28.298925076764249</c:v>
                </c:pt>
                <c:pt idx="18">
                  <c:v>28.253261381135282</c:v>
                </c:pt>
                <c:pt idx="19">
                  <c:v>28.217903163031849</c:v>
                </c:pt>
                <c:pt idx="20">
                  <c:v>28.449312516804078</c:v>
                </c:pt>
                <c:pt idx="21">
                  <c:v>28.523520882866478</c:v>
                </c:pt>
                <c:pt idx="22">
                  <c:v>28.625356080948283</c:v>
                </c:pt>
                <c:pt idx="23">
                  <c:v>28.729138668034306</c:v>
                </c:pt>
                <c:pt idx="24">
                  <c:v>28.781798334549908</c:v>
                </c:pt>
                <c:pt idx="25">
                  <c:v>28.925530391507571</c:v>
                </c:pt>
                <c:pt idx="26">
                  <c:v>29.164997856340072</c:v>
                </c:pt>
                <c:pt idx="27">
                  <c:v>29.244345781250406</c:v>
                </c:pt>
                <c:pt idx="28">
                  <c:v>29.069151278814722</c:v>
                </c:pt>
                <c:pt idx="29">
                  <c:v>29.346601954117613</c:v>
                </c:pt>
                <c:pt idx="30">
                  <c:v>29.323437591855125</c:v>
                </c:pt>
                <c:pt idx="31">
                  <c:v>29.425443007973186</c:v>
                </c:pt>
                <c:pt idx="32">
                  <c:v>29.31857927103048</c:v>
                </c:pt>
                <c:pt idx="33">
                  <c:v>29.530847638327732</c:v>
                </c:pt>
                <c:pt idx="34">
                  <c:v>29.659379065075385</c:v>
                </c:pt>
                <c:pt idx="35">
                  <c:v>29.410975685608882</c:v>
                </c:pt>
                <c:pt idx="36">
                  <c:v>29.799327031248971</c:v>
                </c:pt>
                <c:pt idx="37">
                  <c:v>29.673953999670537</c:v>
                </c:pt>
                <c:pt idx="38">
                  <c:v>29.796192576142857</c:v>
                </c:pt>
                <c:pt idx="39">
                  <c:v>29.701765163376187</c:v>
                </c:pt>
                <c:pt idx="40">
                  <c:v>29.723365767366563</c:v>
                </c:pt>
                <c:pt idx="41">
                  <c:v>29.984684048150758</c:v>
                </c:pt>
                <c:pt idx="42">
                  <c:v>29.760882003526746</c:v>
                </c:pt>
                <c:pt idx="43">
                  <c:v>29.998014238695905</c:v>
                </c:pt>
                <c:pt idx="44">
                  <c:v>29.980416175644446</c:v>
                </c:pt>
                <c:pt idx="45">
                  <c:v>30.005012980636391</c:v>
                </c:pt>
                <c:pt idx="46">
                  <c:v>30.024874562334674</c:v>
                </c:pt>
                <c:pt idx="47">
                  <c:v>30.014586345802478</c:v>
                </c:pt>
                <c:pt idx="48">
                  <c:v>30.019560950738839</c:v>
                </c:pt>
                <c:pt idx="49">
                  <c:v>30.028195644853461</c:v>
                </c:pt>
                <c:pt idx="50">
                  <c:v>29.907976924273449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ChannelOptimum!$D$4</c:f>
              <c:strCache>
                <c:ptCount val="1"/>
                <c:pt idx="0">
                  <c:v>C(sectionwise)+BL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ChannelOptimum!$D$8:$D$58</c:f>
              <c:numCache>
                <c:formatCode>0.0000</c:formatCode>
                <c:ptCount val="51"/>
                <c:pt idx="0">
                  <c:v>25.370515806547608</c:v>
                </c:pt>
                <c:pt idx="1">
                  <c:v>25.46728899948593</c:v>
                </c:pt>
                <c:pt idx="2">
                  <c:v>25.787408093072045</c:v>
                </c:pt>
                <c:pt idx="3">
                  <c:v>25.81304093148751</c:v>
                </c:pt>
                <c:pt idx="4">
                  <c:v>26.206025704385418</c:v>
                </c:pt>
                <c:pt idx="5">
                  <c:v>26.231040565574133</c:v>
                </c:pt>
                <c:pt idx="6">
                  <c:v>26.406915767967334</c:v>
                </c:pt>
                <c:pt idx="7">
                  <c:v>26.576877795222877</c:v>
                </c:pt>
                <c:pt idx="8">
                  <c:v>26.766275937007563</c:v>
                </c:pt>
                <c:pt idx="9">
                  <c:v>26.809422767213881</c:v>
                </c:pt>
                <c:pt idx="10">
                  <c:v>27.116745201923756</c:v>
                </c:pt>
                <c:pt idx="11">
                  <c:v>27.142279546971835</c:v>
                </c:pt>
                <c:pt idx="12">
                  <c:v>27.158693187748138</c:v>
                </c:pt>
                <c:pt idx="13">
                  <c:v>27.329043447045958</c:v>
                </c:pt>
                <c:pt idx="14">
                  <c:v>27.439401095600399</c:v>
                </c:pt>
                <c:pt idx="15">
                  <c:v>27.726582729533369</c:v>
                </c:pt>
                <c:pt idx="16">
                  <c:v>27.578696473621228</c:v>
                </c:pt>
                <c:pt idx="17">
                  <c:v>27.880420664875466</c:v>
                </c:pt>
                <c:pt idx="18">
                  <c:v>28.040026757994568</c:v>
                </c:pt>
                <c:pt idx="19">
                  <c:v>28.069995471840784</c:v>
                </c:pt>
                <c:pt idx="20">
                  <c:v>28.034732397449115</c:v>
                </c:pt>
                <c:pt idx="21">
                  <c:v>28.037146870744941</c:v>
                </c:pt>
                <c:pt idx="22">
                  <c:v>28.316066040109298</c:v>
                </c:pt>
                <c:pt idx="23">
                  <c:v>28.263782644409709</c:v>
                </c:pt>
                <c:pt idx="24">
                  <c:v>28.648462593231411</c:v>
                </c:pt>
                <c:pt idx="25">
                  <c:v>28.370605424852272</c:v>
                </c:pt>
                <c:pt idx="26">
                  <c:v>28.64670239603209</c:v>
                </c:pt>
                <c:pt idx="27">
                  <c:v>28.676411107302272</c:v>
                </c:pt>
                <c:pt idx="28">
                  <c:v>28.944605915359297</c:v>
                </c:pt>
                <c:pt idx="29">
                  <c:v>28.823557596252027</c:v>
                </c:pt>
                <c:pt idx="30">
                  <c:v>28.884282496020226</c:v>
                </c:pt>
                <c:pt idx="31">
                  <c:v>28.921342884501538</c:v>
                </c:pt>
                <c:pt idx="32">
                  <c:v>29.139678450320776</c:v>
                </c:pt>
                <c:pt idx="33">
                  <c:v>29.195484514900286</c:v>
                </c:pt>
                <c:pt idx="34">
                  <c:v>29.1072437674088</c:v>
                </c:pt>
                <c:pt idx="35">
                  <c:v>29.031328795849738</c:v>
                </c:pt>
                <c:pt idx="36">
                  <c:v>29.293108147508626</c:v>
                </c:pt>
                <c:pt idx="37">
                  <c:v>29.260293029119985</c:v>
                </c:pt>
                <c:pt idx="38">
                  <c:v>29.33756602218493</c:v>
                </c:pt>
                <c:pt idx="39">
                  <c:v>29.136385046704383</c:v>
                </c:pt>
                <c:pt idx="40">
                  <c:v>29.355185321348578</c:v>
                </c:pt>
                <c:pt idx="41">
                  <c:v>29.433935815223968</c:v>
                </c:pt>
                <c:pt idx="42">
                  <c:v>29.369427814306668</c:v>
                </c:pt>
                <c:pt idx="43">
                  <c:v>29.26638929384243</c:v>
                </c:pt>
                <c:pt idx="44">
                  <c:v>29.530737972388756</c:v>
                </c:pt>
                <c:pt idx="45">
                  <c:v>29.358143388188466</c:v>
                </c:pt>
                <c:pt idx="46">
                  <c:v>29.390450022849038</c:v>
                </c:pt>
                <c:pt idx="47">
                  <c:v>29.299329358850507</c:v>
                </c:pt>
                <c:pt idx="48">
                  <c:v>29.38785130397163</c:v>
                </c:pt>
                <c:pt idx="49">
                  <c:v>29.638116172252303</c:v>
                </c:pt>
                <c:pt idx="50">
                  <c:v>29.458285108356694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ChannelOptimum!$N$4</c:f>
              <c:strCache>
                <c:ptCount val="1"/>
                <c:pt idx="0">
                  <c:v>C (channel)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ChannelOptimum!$M$8:$M$58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ChannelOptimum!$N$8:$N$58</c:f>
              <c:numCache>
                <c:formatCode>0.0000</c:formatCode>
                <c:ptCount val="51"/>
                <c:pt idx="0">
                  <c:v>24.565999951160119</c:v>
                </c:pt>
                <c:pt idx="1">
                  <c:v>25.036798640473599</c:v>
                </c:pt>
                <c:pt idx="2">
                  <c:v>25.353359235671054</c:v>
                </c:pt>
                <c:pt idx="3">
                  <c:v>25.035477673839473</c:v>
                </c:pt>
                <c:pt idx="4">
                  <c:v>25.406512359775604</c:v>
                </c:pt>
                <c:pt idx="5">
                  <c:v>25.388647605624691</c:v>
                </c:pt>
                <c:pt idx="6">
                  <c:v>25.49883468208359</c:v>
                </c:pt>
                <c:pt idx="7">
                  <c:v>26.118853065348041</c:v>
                </c:pt>
                <c:pt idx="8">
                  <c:v>26.155894923079927</c:v>
                </c:pt>
                <c:pt idx="9">
                  <c:v>26.119802140832086</c:v>
                </c:pt>
                <c:pt idx="10">
                  <c:v>26.068623314008867</c:v>
                </c:pt>
                <c:pt idx="11">
                  <c:v>26.496562366804064</c:v>
                </c:pt>
                <c:pt idx="12">
                  <c:v>26.778540102977082</c:v>
                </c:pt>
                <c:pt idx="13">
                  <c:v>26.392930668464082</c:v>
                </c:pt>
                <c:pt idx="14">
                  <c:v>26.769558201311767</c:v>
                </c:pt>
                <c:pt idx="15">
                  <c:v>27.076649293690789</c:v>
                </c:pt>
                <c:pt idx="16">
                  <c:v>26.675600624532414</c:v>
                </c:pt>
                <c:pt idx="17">
                  <c:v>27.011423175096141</c:v>
                </c:pt>
                <c:pt idx="18">
                  <c:v>26.908135143228201</c:v>
                </c:pt>
                <c:pt idx="19">
                  <c:v>27.339718195766096</c:v>
                </c:pt>
                <c:pt idx="20">
                  <c:v>27.259747768504823</c:v>
                </c:pt>
                <c:pt idx="21">
                  <c:v>27.155177257830466</c:v>
                </c:pt>
                <c:pt idx="22">
                  <c:v>27.572836647522237</c:v>
                </c:pt>
                <c:pt idx="23">
                  <c:v>27.483653902990746</c:v>
                </c:pt>
                <c:pt idx="24">
                  <c:v>27.370071806292948</c:v>
                </c:pt>
                <c:pt idx="25">
                  <c:v>27.783092037961225</c:v>
                </c:pt>
                <c:pt idx="26">
                  <c:v>27.685627618523547</c:v>
                </c:pt>
                <c:pt idx="27">
                  <c:v>27.555673633338419</c:v>
                </c:pt>
                <c:pt idx="28">
                  <c:v>27.972800176745103</c:v>
                </c:pt>
                <c:pt idx="29">
                  <c:v>27.867885180889949</c:v>
                </c:pt>
                <c:pt idx="30">
                  <c:v>28.180327658755267</c:v>
                </c:pt>
                <c:pt idx="31">
                  <c:v>27.722574964870905</c:v>
                </c:pt>
                <c:pt idx="32">
                  <c:v>28.067711470505333</c:v>
                </c:pt>
                <c:pt idx="33">
                  <c:v>28.340795817355485</c:v>
                </c:pt>
                <c:pt idx="34">
                  <c:v>27.874856615760972</c:v>
                </c:pt>
                <c:pt idx="35">
                  <c:v>28.251946809894925</c:v>
                </c:pt>
                <c:pt idx="36">
                  <c:v>28.13280604251273</c:v>
                </c:pt>
                <c:pt idx="37">
                  <c:v>27.989986181053634</c:v>
                </c:pt>
                <c:pt idx="38">
                  <c:v>28.386463413922947</c:v>
                </c:pt>
                <c:pt idx="39">
                  <c:v>28.29767729283213</c:v>
                </c:pt>
                <c:pt idx="40">
                  <c:v>28.561522982692633</c:v>
                </c:pt>
                <c:pt idx="41">
                  <c:v>28.081092311522415</c:v>
                </c:pt>
                <c:pt idx="42">
                  <c:v>28.450375707203449</c:v>
                </c:pt>
                <c:pt idx="43">
                  <c:v>28.3202402874151</c:v>
                </c:pt>
                <c:pt idx="44">
                  <c:v>28.614968177987105</c:v>
                </c:pt>
                <c:pt idx="45">
                  <c:v>28.128592387936202</c:v>
                </c:pt>
                <c:pt idx="46">
                  <c:v>28.182551533361583</c:v>
                </c:pt>
                <c:pt idx="47">
                  <c:v>28.144238091046844</c:v>
                </c:pt>
                <c:pt idx="48">
                  <c:v>28.718871857937884</c:v>
                </c:pt>
                <c:pt idx="49">
                  <c:v>28.723709980243012</c:v>
                </c:pt>
                <c:pt idx="50">
                  <c:v>28.219541592209108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ChannelOptimum!$O$4</c:f>
              <c:strCache>
                <c:ptCount val="1"/>
                <c:pt idx="0">
                  <c:v>C(channel)+BL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ChannelOptimum!$M$8:$M$58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ChannelOptimum!$O$8:$O$58</c:f>
              <c:numCache>
                <c:formatCode>0.0000</c:formatCode>
                <c:ptCount val="51"/>
                <c:pt idx="0">
                  <c:v>24.189915451616908</c:v>
                </c:pt>
                <c:pt idx="1">
                  <c:v>24.659939566110591</c:v>
                </c:pt>
                <c:pt idx="2">
                  <c:v>24.975687172183438</c:v>
                </c:pt>
                <c:pt idx="3">
                  <c:v>24.666380067447712</c:v>
                </c:pt>
                <c:pt idx="4">
                  <c:v>25.067309342033699</c:v>
                </c:pt>
                <c:pt idx="5">
                  <c:v>24.991310455095821</c:v>
                </c:pt>
                <c:pt idx="6">
                  <c:v>25.452097526443261</c:v>
                </c:pt>
                <c:pt idx="7">
                  <c:v>25.430178988648599</c:v>
                </c:pt>
                <c:pt idx="8">
                  <c:v>25.40320622098924</c:v>
                </c:pt>
                <c:pt idx="9">
                  <c:v>25.499880113369294</c:v>
                </c:pt>
                <c:pt idx="10">
                  <c:v>26.109263006734775</c:v>
                </c:pt>
                <c:pt idx="11">
                  <c:v>25.74482421147383</c:v>
                </c:pt>
                <c:pt idx="12">
                  <c:v>26.123497781345201</c:v>
                </c:pt>
                <c:pt idx="13">
                  <c:v>26.434213413454557</c:v>
                </c:pt>
                <c:pt idx="14">
                  <c:v>26.053188399284672</c:v>
                </c:pt>
                <c:pt idx="15">
                  <c:v>26.424702700022959</c:v>
                </c:pt>
                <c:pt idx="16">
                  <c:v>26.727677542012231</c:v>
                </c:pt>
                <c:pt idx="17">
                  <c:v>26.331739418608102</c:v>
                </c:pt>
                <c:pt idx="18">
                  <c:v>26.663268371499502</c:v>
                </c:pt>
                <c:pt idx="19">
                  <c:v>26.992889601733204</c:v>
                </c:pt>
                <c:pt idx="20">
                  <c:v>26.583529031754733</c:v>
                </c:pt>
                <c:pt idx="21">
                  <c:v>26.942902155444976</c:v>
                </c:pt>
                <c:pt idx="22">
                  <c:v>27.232722536748216</c:v>
                </c:pt>
                <c:pt idx="23">
                  <c:v>26.811270082971202</c:v>
                </c:pt>
                <c:pt idx="24">
                  <c:v>26.860014687848555</c:v>
                </c:pt>
                <c:pt idx="25">
                  <c:v>27.449733846208208</c:v>
                </c:pt>
                <c:pt idx="26">
                  <c:v>27.017379215129331</c:v>
                </c:pt>
                <c:pt idx="27">
                  <c:v>27.401412784056255</c:v>
                </c:pt>
                <c:pt idx="28">
                  <c:v>27.303704976679033</c:v>
                </c:pt>
                <c:pt idx="29">
                  <c:v>27.191094518419749</c:v>
                </c:pt>
                <c:pt idx="30">
                  <c:v>27.58412676033025</c:v>
                </c:pt>
                <c:pt idx="31">
                  <c:v>27.479469779057077</c:v>
                </c:pt>
                <c:pt idx="32">
                  <c:v>27.78646355842487</c:v>
                </c:pt>
                <c:pt idx="33">
                  <c:v>27.33414388923287</c:v>
                </c:pt>
                <c:pt idx="34">
                  <c:v>27.362377726752911</c:v>
                </c:pt>
                <c:pt idx="35">
                  <c:v>27.595884196876185</c:v>
                </c:pt>
                <c:pt idx="36">
                  <c:v>27.468948129278353</c:v>
                </c:pt>
                <c:pt idx="37">
                  <c:v>27.853191870475293</c:v>
                </c:pt>
                <c:pt idx="38">
                  <c:v>27.735239910993553</c:v>
                </c:pt>
                <c:pt idx="39">
                  <c:v>28.03314660056358</c:v>
                </c:pt>
                <c:pt idx="40">
                  <c:v>27.565501148827984</c:v>
                </c:pt>
                <c:pt idx="41">
                  <c:v>27.931871617444152</c:v>
                </c:pt>
                <c:pt idx="42">
                  <c:v>27.807879218972055</c:v>
                </c:pt>
                <c:pt idx="43">
                  <c:v>28.101008784217434</c:v>
                </c:pt>
                <c:pt idx="44">
                  <c:v>27.626966067878698</c:v>
                </c:pt>
                <c:pt idx="45">
                  <c:v>28.126847777319337</c:v>
                </c:pt>
                <c:pt idx="46">
                  <c:v>27.649320267525091</c:v>
                </c:pt>
                <c:pt idx="47">
                  <c:v>27.937931515159079</c:v>
                </c:pt>
                <c:pt idx="48">
                  <c:v>27.807654047961897</c:v>
                </c:pt>
                <c:pt idx="49">
                  <c:v>28.162671173728899</c:v>
                </c:pt>
                <c:pt idx="50">
                  <c:v>27.68030215902861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ChannelOptimum!$T$4</c:f>
              <c:strCache>
                <c:ptCount val="1"/>
                <c:pt idx="0">
                  <c:v>fit: C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ChannelOptimum!$S$10:$S$60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ChannelOptimum!$T$10:$T$60</c:f>
              <c:numCache>
                <c:formatCode>General</c:formatCode>
                <c:ptCount val="51"/>
                <c:pt idx="0">
                  <c:v>25.996748976634663</c:v>
                </c:pt>
                <c:pt idx="1">
                  <c:v>26.144487358899639</c:v>
                </c:pt>
                <c:pt idx="2">
                  <c:v>26.289132206990388</c:v>
                </c:pt>
                <c:pt idx="3">
                  <c:v>26.4307192051984</c:v>
                </c:pt>
                <c:pt idx="4">
                  <c:v>26.569283684594069</c:v>
                </c:pt>
                <c:pt idx="5">
                  <c:v>26.704860626310236</c:v>
                </c:pt>
                <c:pt idx="6">
                  <c:v>26.837484664795952</c:v>
                </c:pt>
                <c:pt idx="7">
                  <c:v>26.967190091041346</c:v>
                </c:pt>
                <c:pt idx="8">
                  <c:v>27.094010855772751</c:v>
                </c:pt>
                <c:pt idx="9">
                  <c:v>27.217980572619595</c:v>
                </c:pt>
                <c:pt idx="10">
                  <c:v>27.339132521252296</c:v>
                </c:pt>
                <c:pt idx="11">
                  <c:v>27.457499650492075</c:v>
                </c:pt>
                <c:pt idx="12">
                  <c:v>27.573114581392531</c:v>
                </c:pt>
                <c:pt idx="13">
                  <c:v>27.686009610293553</c:v>
                </c:pt>
                <c:pt idx="14">
                  <c:v>27.796216711847393</c:v>
                </c:pt>
                <c:pt idx="15">
                  <c:v>27.903767542017803</c:v>
                </c:pt>
                <c:pt idx="16">
                  <c:v>28.008693441051662</c:v>
                </c:pt>
                <c:pt idx="17">
                  <c:v>28.111025436424001</c:v>
                </c:pt>
                <c:pt idx="18">
                  <c:v>28.210794245756382</c:v>
                </c:pt>
                <c:pt idx="19">
                  <c:v>28.308030279708888</c:v>
                </c:pt>
                <c:pt idx="20">
                  <c:v>28.402763644845884</c:v>
                </c:pt>
                <c:pt idx="21">
                  <c:v>28.495024146476041</c:v>
                </c:pt>
                <c:pt idx="22">
                  <c:v>28.584841291466503</c:v>
                </c:pt>
                <c:pt idx="23">
                  <c:v>28.672244291031788</c:v>
                </c:pt>
                <c:pt idx="24">
                  <c:v>28.757262063497322</c:v>
                </c:pt>
                <c:pt idx="25">
                  <c:v>28.839923237037965</c:v>
                </c:pt>
                <c:pt idx="26">
                  <c:v>28.9202561523919</c:v>
                </c:pt>
                <c:pt idx="27">
                  <c:v>28.998288865549931</c:v>
                </c:pt>
                <c:pt idx="28">
                  <c:v>29.074049150420251</c:v>
                </c:pt>
                <c:pt idx="29">
                  <c:v>29.147564501469333</c:v>
                </c:pt>
                <c:pt idx="30">
                  <c:v>29.218862136338807</c:v>
                </c:pt>
                <c:pt idx="31">
                  <c:v>29.287968998438672</c:v>
                </c:pt>
                <c:pt idx="32">
                  <c:v>29.354911759516988</c:v>
                </c:pt>
                <c:pt idx="33">
                  <c:v>29.419716822206269</c:v>
                </c:pt>
                <c:pt idx="34">
                  <c:v>29.482410322546983</c:v>
                </c:pt>
                <c:pt idx="35">
                  <c:v>29.543018132487951</c:v>
                </c:pt>
                <c:pt idx="36">
                  <c:v>29.601565862364247</c:v>
                </c:pt>
                <c:pt idx="37">
                  <c:v>29.6580788633526</c:v>
                </c:pt>
                <c:pt idx="38">
                  <c:v>29.712582229904548</c:v>
                </c:pt>
                <c:pt idx="39">
                  <c:v>29.765100802157463</c:v>
                </c:pt>
                <c:pt idx="40">
                  <c:v>29.81565916832389</c:v>
                </c:pt>
                <c:pt idx="41">
                  <c:v>29.864281667059018</c:v>
                </c:pt>
                <c:pt idx="42">
                  <c:v>29.910992389806829</c:v>
                </c:pt>
                <c:pt idx="43">
                  <c:v>29.955815183124805</c:v>
                </c:pt>
                <c:pt idx="44">
                  <c:v>29.998773650987779</c:v>
                </c:pt>
                <c:pt idx="45">
                  <c:v>30.039891157070635</c:v>
                </c:pt>
                <c:pt idx="46">
                  <c:v>30.079190827010436</c:v>
                </c:pt>
                <c:pt idx="47">
                  <c:v>30.116695550648018</c:v>
                </c:pt>
                <c:pt idx="48">
                  <c:v>30.152427984249115</c:v>
                </c:pt>
                <c:pt idx="49">
                  <c:v>30.186410552705453</c:v>
                </c:pt>
                <c:pt idx="50">
                  <c:v>30.218665451715829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ChannelOptimum!$K$4</c:f>
              <c:strCache>
                <c:ptCount val="1"/>
                <c:pt idx="0">
                  <c:v>%-of Qb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ChannelOptimum!$J$8:$J$58</c:f>
              <c:numCache>
                <c:formatCode>0.000000</c:formatCode>
                <c:ptCount val="51"/>
                <c:pt idx="0">
                  <c:v>5.0009311421243116E-3</c:v>
                </c:pt>
                <c:pt idx="1">
                  <c:v>5.1010353070493446E-3</c:v>
                </c:pt>
                <c:pt idx="2">
                  <c:v>5.2011449359233922E-3</c:v>
                </c:pt>
                <c:pt idx="3">
                  <c:v>5.3012602019780874E-3</c:v>
                </c:pt>
                <c:pt idx="4">
                  <c:v>5.4013812804806945E-3</c:v>
                </c:pt>
                <c:pt idx="5">
                  <c:v>5.5015083487189274E-3</c:v>
                </c:pt>
                <c:pt idx="6">
                  <c:v>5.6016415859861885E-3</c:v>
                </c:pt>
                <c:pt idx="7">
                  <c:v>5.7017811735671619E-3</c:v>
                </c:pt>
                <c:pt idx="8">
                  <c:v>5.8019272947237776E-3</c:v>
                </c:pt>
                <c:pt idx="9">
                  <c:v>5.9020801346815286E-3</c:v>
                </c:pt>
                <c:pt idx="10">
                  <c:v>6.0022398806160917E-3</c:v>
                </c:pt>
                <c:pt idx="11">
                  <c:v>6.1024067216402982E-3</c:v>
                </c:pt>
                <c:pt idx="12">
                  <c:v>6.2025808487913879E-3</c:v>
                </c:pt>
                <c:pt idx="13">
                  <c:v>6.3027624550185575E-3</c:v>
                </c:pt>
                <c:pt idx="14">
                  <c:v>6.4029517351707988E-3</c:v>
                </c:pt>
                <c:pt idx="15">
                  <c:v>6.5031488859849992E-3</c:v>
                </c:pt>
                <c:pt idx="16">
                  <c:v>6.6033541060743061E-3</c:v>
                </c:pt>
                <c:pt idx="17">
                  <c:v>6.7035675959167427E-3</c:v>
                </c:pt>
                <c:pt idx="18">
                  <c:v>6.8037895578440567E-3</c:v>
                </c:pt>
                <c:pt idx="19">
                  <c:v>6.9040201960308186E-3</c:v>
                </c:pt>
                <c:pt idx="20">
                  <c:v>7.0042597164837236E-3</c:v>
                </c:pt>
                <c:pt idx="21">
                  <c:v>7.1045083270311286E-3</c:v>
                </c:pt>
                <c:pt idx="22">
                  <c:v>7.2047662373127905E-3</c:v>
                </c:pt>
                <c:pt idx="23">
                  <c:v>7.3050336587697998E-3</c:v>
                </c:pt>
                <c:pt idx="24">
                  <c:v>7.4053108046347235E-3</c:v>
                </c:pt>
                <c:pt idx="25">
                  <c:v>7.5055978899219297E-3</c:v>
                </c:pt>
                <c:pt idx="26">
                  <c:v>7.6058951314180931E-3</c:v>
                </c:pt>
                <c:pt idx="27">
                  <c:v>7.7062027476728807E-3</c:v>
                </c:pt>
                <c:pt idx="28">
                  <c:v>7.8065209589898085E-3</c:v>
                </c:pt>
                <c:pt idx="29">
                  <c:v>7.9068499874172648E-3</c:v>
                </c:pt>
                <c:pt idx="30">
                  <c:v>8.0071900567396902E-3</c:v>
                </c:pt>
                <c:pt idx="31">
                  <c:v>8.1075413924689213E-3</c:v>
                </c:pt>
                <c:pt idx="32">
                  <c:v>8.2079042218356785E-3</c:v>
                </c:pt>
                <c:pt idx="33">
                  <c:v>8.308278773781208E-3</c:v>
                </c:pt>
                <c:pt idx="34">
                  <c:v>8.4086652789490506E-3</c:v>
                </c:pt>
                <c:pt idx="35">
                  <c:v>8.5090639696769749E-3</c:v>
                </c:pt>
                <c:pt idx="36">
                  <c:v>8.6094750799890207E-3</c:v>
                </c:pt>
                <c:pt idx="37">
                  <c:v>8.7098988455876856E-3</c:v>
                </c:pt>
                <c:pt idx="38">
                  <c:v>8.8103355038462398E-3</c:v>
                </c:pt>
                <c:pt idx="39">
                  <c:v>8.9107852938011493E-3</c:v>
                </c:pt>
                <c:pt idx="40">
                  <c:v>9.0112484561446424E-3</c:v>
                </c:pt>
                <c:pt idx="41">
                  <c:v>9.1117252332173736E-3</c:v>
                </c:pt>
                <c:pt idx="42">
                  <c:v>9.2122158690012123E-3</c:v>
                </c:pt>
                <c:pt idx="43">
                  <c:v>9.3127206091121392E-3</c:v>
                </c:pt>
                <c:pt idx="44">
                  <c:v>9.4132397007932432E-3</c:v>
                </c:pt>
                <c:pt idx="45">
                  <c:v>9.5137733929078396E-3</c:v>
                </c:pt>
                <c:pt idx="46">
                  <c:v>9.6143219359326789E-3</c:v>
                </c:pt>
                <c:pt idx="47">
                  <c:v>9.714885581951254E-3</c:v>
                </c:pt>
                <c:pt idx="48">
                  <c:v>9.8154645846472138E-3</c:v>
                </c:pt>
                <c:pt idx="49">
                  <c:v>9.9160591992978574E-3</c:v>
                </c:pt>
                <c:pt idx="50">
                  <c:v>1.0016669682767744E-2</c:v>
                </c:pt>
              </c:numCache>
            </c:numRef>
          </c:xVal>
          <c:yVal>
            <c:numRef>
              <c:f>ChannelOptimum!$C$8:$C$58</c:f>
              <c:numCache>
                <c:formatCode>0.0000</c:formatCode>
                <c:ptCount val="51"/>
                <c:pt idx="0">
                  <c:v>25.670020294375636</c:v>
                </c:pt>
                <c:pt idx="1">
                  <c:v>26.060881561639277</c:v>
                </c:pt>
                <c:pt idx="2">
                  <c:v>26.13932700723668</c:v>
                </c:pt>
                <c:pt idx="3">
                  <c:v>26.21320962028096</c:v>
                </c:pt>
                <c:pt idx="4">
                  <c:v>26.507713676838975</c:v>
                </c:pt>
                <c:pt idx="5">
                  <c:v>26.580780660832115</c:v>
                </c:pt>
                <c:pt idx="6">
                  <c:v>26.79368166862443</c:v>
                </c:pt>
                <c:pt idx="7">
                  <c:v>26.832510705827769</c:v>
                </c:pt>
                <c:pt idx="8">
                  <c:v>26.915250301463924</c:v>
                </c:pt>
                <c:pt idx="9">
                  <c:v>27.147114663793928</c:v>
                </c:pt>
                <c:pt idx="10">
                  <c:v>27.46254299595471</c:v>
                </c:pt>
                <c:pt idx="11">
                  <c:v>27.615151529360361</c:v>
                </c:pt>
                <c:pt idx="12">
                  <c:v>27.465026685180764</c:v>
                </c:pt>
                <c:pt idx="13">
                  <c:v>27.71675669756581</c:v>
                </c:pt>
                <c:pt idx="14">
                  <c:v>28.009809519540994</c:v>
                </c:pt>
                <c:pt idx="15">
                  <c:v>28.283924858050522</c:v>
                </c:pt>
                <c:pt idx="16">
                  <c:v>27.985614385985922</c:v>
                </c:pt>
                <c:pt idx="17">
                  <c:v>28.298925076764249</c:v>
                </c:pt>
                <c:pt idx="18">
                  <c:v>28.253261381135282</c:v>
                </c:pt>
                <c:pt idx="19">
                  <c:v>28.217903163031849</c:v>
                </c:pt>
                <c:pt idx="20">
                  <c:v>28.449312516804078</c:v>
                </c:pt>
                <c:pt idx="21">
                  <c:v>28.523520882866478</c:v>
                </c:pt>
                <c:pt idx="22">
                  <c:v>28.625356080948283</c:v>
                </c:pt>
                <c:pt idx="23">
                  <c:v>28.729138668034306</c:v>
                </c:pt>
                <c:pt idx="24">
                  <c:v>28.781798334549908</c:v>
                </c:pt>
                <c:pt idx="25">
                  <c:v>28.925530391507571</c:v>
                </c:pt>
                <c:pt idx="26">
                  <c:v>29.164997856340072</c:v>
                </c:pt>
                <c:pt idx="27">
                  <c:v>29.244345781250406</c:v>
                </c:pt>
                <c:pt idx="28">
                  <c:v>29.069151278814722</c:v>
                </c:pt>
                <c:pt idx="29">
                  <c:v>29.346601954117613</c:v>
                </c:pt>
                <c:pt idx="30">
                  <c:v>29.323437591855125</c:v>
                </c:pt>
                <c:pt idx="31">
                  <c:v>29.425443007973186</c:v>
                </c:pt>
                <c:pt idx="32">
                  <c:v>29.31857927103048</c:v>
                </c:pt>
                <c:pt idx="33">
                  <c:v>29.530847638327732</c:v>
                </c:pt>
                <c:pt idx="34">
                  <c:v>29.659379065075385</c:v>
                </c:pt>
                <c:pt idx="35">
                  <c:v>29.410975685608882</c:v>
                </c:pt>
                <c:pt idx="36">
                  <c:v>29.799327031248971</c:v>
                </c:pt>
                <c:pt idx="37">
                  <c:v>29.673953999670537</c:v>
                </c:pt>
                <c:pt idx="38">
                  <c:v>29.796192576142857</c:v>
                </c:pt>
                <c:pt idx="39">
                  <c:v>29.701765163376187</c:v>
                </c:pt>
                <c:pt idx="40">
                  <c:v>29.723365767366563</c:v>
                </c:pt>
                <c:pt idx="41">
                  <c:v>29.984684048150758</c:v>
                </c:pt>
                <c:pt idx="42">
                  <c:v>29.760882003526746</c:v>
                </c:pt>
                <c:pt idx="43">
                  <c:v>29.998014238695905</c:v>
                </c:pt>
                <c:pt idx="44">
                  <c:v>29.980416175644446</c:v>
                </c:pt>
                <c:pt idx="45">
                  <c:v>30.005012980636391</c:v>
                </c:pt>
                <c:pt idx="46">
                  <c:v>30.024874562334674</c:v>
                </c:pt>
                <c:pt idx="47">
                  <c:v>30.014586345802478</c:v>
                </c:pt>
                <c:pt idx="48">
                  <c:v>30.019560950738839</c:v>
                </c:pt>
                <c:pt idx="49">
                  <c:v>30.028195644853461</c:v>
                </c:pt>
                <c:pt idx="50">
                  <c:v>29.907976924273449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36048"/>
        <c:axId val="283236608"/>
      </c:scatterChart>
      <c:valAx>
        <c:axId val="28323604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3236608"/>
        <c:crosses val="autoZero"/>
        <c:crossBetween val="midCat"/>
        <c:majorUnit val="5.0000000000000012E-4"/>
      </c:valAx>
      <c:valAx>
        <c:axId val="28323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Chézy coefficient [m¹'²/s]</a:t>
                </a:r>
              </a:p>
            </c:rich>
          </c:tx>
          <c:layout>
            <c:manualLayout>
              <c:xMode val="edge"/>
              <c:yMode val="edge"/>
              <c:x val="9.0496233135576431E-3"/>
              <c:y val="0.3043954438516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32360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1" l="1" r="1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ChannelOptimum!$G$4</c:f>
              <c:strCache>
                <c:ptCount val="1"/>
                <c:pt idx="0">
                  <c:v>kst 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ChannelOptimum!$G$8:$G$58</c:f>
              <c:numCache>
                <c:formatCode>0.0000</c:formatCode>
                <c:ptCount val="51"/>
                <c:pt idx="0">
                  <c:v>47.245549450486173</c:v>
                </c:pt>
                <c:pt idx="1">
                  <c:v>47.915007671649114</c:v>
                </c:pt>
                <c:pt idx="2">
                  <c:v>48.006863533120445</c:v>
                </c:pt>
                <c:pt idx="3">
                  <c:v>48.105403117739797</c:v>
                </c:pt>
                <c:pt idx="4">
                  <c:v>48.603280333959233</c:v>
                </c:pt>
                <c:pt idx="5">
                  <c:v>48.689406248601024</c:v>
                </c:pt>
                <c:pt idx="6">
                  <c:v>49.038032298320161</c:v>
                </c:pt>
                <c:pt idx="7">
                  <c:v>49.065359297478999</c:v>
                </c:pt>
                <c:pt idx="8">
                  <c:v>49.178599545368698</c:v>
                </c:pt>
                <c:pt idx="9">
                  <c:v>49.559186903148714</c:v>
                </c:pt>
                <c:pt idx="10">
                  <c:v>50.089761914448999</c:v>
                </c:pt>
                <c:pt idx="11">
                  <c:v>50.322178621232013</c:v>
                </c:pt>
                <c:pt idx="12">
                  <c:v>50.007151655003042</c:v>
                </c:pt>
                <c:pt idx="13">
                  <c:v>50.41527818000101</c:v>
                </c:pt>
                <c:pt idx="14">
                  <c:v>50.900991096541411</c:v>
                </c:pt>
                <c:pt idx="15">
                  <c:v>51.358649979410444</c:v>
                </c:pt>
                <c:pt idx="16">
                  <c:v>50.774818898813983</c:v>
                </c:pt>
                <c:pt idx="17">
                  <c:v>51.304406078296815</c:v>
                </c:pt>
                <c:pt idx="18">
                  <c:v>51.181949166812046</c:v>
                </c:pt>
                <c:pt idx="19">
                  <c:v>51.07868481890516</c:v>
                </c:pt>
                <c:pt idx="20">
                  <c:v>51.446205454333239</c:v>
                </c:pt>
                <c:pt idx="21">
                  <c:v>51.544408222809317</c:v>
                </c:pt>
                <c:pt idx="22">
                  <c:v>51.689547961354293</c:v>
                </c:pt>
                <c:pt idx="23">
                  <c:v>51.829365779863529</c:v>
                </c:pt>
                <c:pt idx="24">
                  <c:v>51.883212219335974</c:v>
                </c:pt>
                <c:pt idx="25">
                  <c:v>52.100225960338989</c:v>
                </c:pt>
                <c:pt idx="26">
                  <c:v>52.486182958207849</c:v>
                </c:pt>
                <c:pt idx="27">
                  <c:v>52.590118892106105</c:v>
                </c:pt>
                <c:pt idx="28">
                  <c:v>52.234809557425784</c:v>
                </c:pt>
                <c:pt idx="29">
                  <c:v>52.689064458468174</c:v>
                </c:pt>
                <c:pt idx="30">
                  <c:v>52.612981062924746</c:v>
                </c:pt>
                <c:pt idx="31">
                  <c:v>52.756464100789557</c:v>
                </c:pt>
                <c:pt idx="32">
                  <c:v>52.525372427552242</c:v>
                </c:pt>
                <c:pt idx="33">
                  <c:v>52.863146727217327</c:v>
                </c:pt>
                <c:pt idx="34">
                  <c:v>53.047948965257433</c:v>
                </c:pt>
                <c:pt idx="35">
                  <c:v>52.573794971975843</c:v>
                </c:pt>
                <c:pt idx="36">
                  <c:v>53.223666357451897</c:v>
                </c:pt>
                <c:pt idx="37">
                  <c:v>52.957347759599138</c:v>
                </c:pt>
                <c:pt idx="38">
                  <c:v>53.140816125696603</c:v>
                </c:pt>
                <c:pt idx="39">
                  <c:v>52.941022630163175</c:v>
                </c:pt>
                <c:pt idx="40">
                  <c:v>52.933641067972431</c:v>
                </c:pt>
                <c:pt idx="41">
                  <c:v>53.354633243393017</c:v>
                </c:pt>
                <c:pt idx="42">
                  <c:v>52.92017970947277</c:v>
                </c:pt>
                <c:pt idx="43">
                  <c:v>53.299156380647666</c:v>
                </c:pt>
                <c:pt idx="44">
                  <c:v>53.237703841902587</c:v>
                </c:pt>
                <c:pt idx="45">
                  <c:v>53.235053292639833</c:v>
                </c:pt>
                <c:pt idx="46">
                  <c:v>53.241815665189051</c:v>
                </c:pt>
                <c:pt idx="47">
                  <c:v>53.183766855098391</c:v>
                </c:pt>
                <c:pt idx="48">
                  <c:v>53.157226433794008</c:v>
                </c:pt>
                <c:pt idx="49">
                  <c:v>53.136827757800255</c:v>
                </c:pt>
                <c:pt idx="50">
                  <c:v>52.891720476786688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ChannelOptimum!$H$4</c:f>
              <c:strCache>
                <c:ptCount val="1"/>
                <c:pt idx="0">
                  <c:v>kst (sectionwise) 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ChannelOptimum!$H$8:$H$58</c:f>
              <c:numCache>
                <c:formatCode>0.0000</c:formatCode>
                <c:ptCount val="51"/>
                <c:pt idx="0">
                  <c:v>46.65644597358564</c:v>
                </c:pt>
                <c:pt idx="1">
                  <c:v>46.780474213358268</c:v>
                </c:pt>
                <c:pt idx="2">
                  <c:v>47.32655820982756</c:v>
                </c:pt>
                <c:pt idx="3">
                  <c:v>47.334907788736068</c:v>
                </c:pt>
                <c:pt idx="4">
                  <c:v>48.003532899142506</c:v>
                </c:pt>
                <c:pt idx="5">
                  <c:v>48.001427391491312</c:v>
                </c:pt>
                <c:pt idx="6">
                  <c:v>48.288507893202436</c:v>
                </c:pt>
                <c:pt idx="7">
                  <c:v>48.548330968946914</c:v>
                </c:pt>
                <c:pt idx="8">
                  <c:v>48.850749594885336</c:v>
                </c:pt>
                <c:pt idx="9">
                  <c:v>48.89374782043901</c:v>
                </c:pt>
                <c:pt idx="10">
                  <c:v>49.407935459853384</c:v>
                </c:pt>
                <c:pt idx="11">
                  <c:v>49.415256413349702</c:v>
                </c:pt>
                <c:pt idx="12">
                  <c:v>49.40073763060262</c:v>
                </c:pt>
                <c:pt idx="13">
                  <c:v>49.674360547248547</c:v>
                </c:pt>
                <c:pt idx="14">
                  <c:v>49.832841538183004</c:v>
                </c:pt>
                <c:pt idx="15">
                  <c:v>50.304118002322227</c:v>
                </c:pt>
                <c:pt idx="16">
                  <c:v>49.995569484950067</c:v>
                </c:pt>
                <c:pt idx="17">
                  <c:v>50.495803010051226</c:v>
                </c:pt>
                <c:pt idx="18">
                  <c:v>50.744627660106651</c:v>
                </c:pt>
                <c:pt idx="19">
                  <c:v>50.760801328672812</c:v>
                </c:pt>
                <c:pt idx="20">
                  <c:v>50.656702815461728</c:v>
                </c:pt>
                <c:pt idx="21">
                  <c:v>50.614580847922262</c:v>
                </c:pt>
                <c:pt idx="22">
                  <c:v>51.076451531245901</c:v>
                </c:pt>
                <c:pt idx="23">
                  <c:v>50.944317285798064</c:v>
                </c:pt>
                <c:pt idx="24">
                  <c:v>51.593109321111839</c:v>
                </c:pt>
                <c:pt idx="25">
                  <c:v>51.05389691930452</c:v>
                </c:pt>
                <c:pt idx="26">
                  <c:v>51.507105223897597</c:v>
                </c:pt>
                <c:pt idx="27">
                  <c:v>51.52765393802126</c:v>
                </c:pt>
                <c:pt idx="28">
                  <c:v>51.963827161981811</c:v>
                </c:pt>
                <c:pt idx="29">
                  <c:v>51.698244998588649</c:v>
                </c:pt>
                <c:pt idx="30">
                  <c:v>51.766263964253035</c:v>
                </c:pt>
                <c:pt idx="31">
                  <c:v>51.798557749608548</c:v>
                </c:pt>
                <c:pt idx="32">
                  <c:v>52.146046803439674</c:v>
                </c:pt>
                <c:pt idx="33">
                  <c:v>52.208375793153692</c:v>
                </c:pt>
                <c:pt idx="34">
                  <c:v>52.008810101796726</c:v>
                </c:pt>
                <c:pt idx="35">
                  <c:v>51.836158898513119</c:v>
                </c:pt>
                <c:pt idx="36">
                  <c:v>52.259308138492536</c:v>
                </c:pt>
                <c:pt idx="37">
                  <c:v>52.164288601082831</c:v>
                </c:pt>
                <c:pt idx="38">
                  <c:v>52.266128640345364</c:v>
                </c:pt>
                <c:pt idx="39">
                  <c:v>51.870470072789814</c:v>
                </c:pt>
                <c:pt idx="40">
                  <c:v>52.214441377455685</c:v>
                </c:pt>
                <c:pt idx="41">
                  <c:v>52.322820247706247</c:v>
                </c:pt>
                <c:pt idx="42">
                  <c:v>52.177392412695937</c:v>
                </c:pt>
                <c:pt idx="43">
                  <c:v>51.956874358408506</c:v>
                </c:pt>
                <c:pt idx="44">
                  <c:v>52.384235149018245</c:v>
                </c:pt>
                <c:pt idx="45">
                  <c:v>52.045156930053537</c:v>
                </c:pt>
                <c:pt idx="46">
                  <c:v>52.065602209040875</c:v>
                </c:pt>
                <c:pt idx="47">
                  <c:v>51.867678335655185</c:v>
                </c:pt>
                <c:pt idx="48">
                  <c:v>51.988947190817747</c:v>
                </c:pt>
                <c:pt idx="49">
                  <c:v>52.393023089553424</c:v>
                </c:pt>
                <c:pt idx="50">
                  <c:v>52.04021026274232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ChannelOptimum!$P$4</c:f>
              <c:strCache>
                <c:ptCount val="1"/>
                <c:pt idx="0">
                  <c:v>kst 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ChannelOptimum!$M$8:$M$58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ChannelOptimum!$P$8:$P$58</c:f>
              <c:numCache>
                <c:formatCode>0.0000</c:formatCode>
                <c:ptCount val="51"/>
                <c:pt idx="0">
                  <c:v>44.802346394023395</c:v>
                </c:pt>
                <c:pt idx="1">
                  <c:v>45.606258924189156</c:v>
                </c:pt>
                <c:pt idx="2">
                  <c:v>46.141999460060163</c:v>
                </c:pt>
                <c:pt idx="3">
                  <c:v>45.523499445057816</c:v>
                </c:pt>
                <c:pt idx="4">
                  <c:v>46.158198361314014</c:v>
                </c:pt>
                <c:pt idx="5">
                  <c:v>46.085849888084418</c:v>
                </c:pt>
                <c:pt idx="6">
                  <c:v>46.238334389026313</c:v>
                </c:pt>
                <c:pt idx="7">
                  <c:v>47.31409813142912</c:v>
                </c:pt>
                <c:pt idx="8">
                  <c:v>47.341942575087749</c:v>
                </c:pt>
                <c:pt idx="9">
                  <c:v>47.237968993893404</c:v>
                </c:pt>
                <c:pt idx="10">
                  <c:v>47.105800597049189</c:v>
                </c:pt>
                <c:pt idx="11">
                  <c:v>47.824225791470049</c:v>
                </c:pt>
                <c:pt idx="12">
                  <c:v>48.294965624417308</c:v>
                </c:pt>
                <c:pt idx="13">
                  <c:v>47.562212634461751</c:v>
                </c:pt>
                <c:pt idx="14">
                  <c:v>48.194572717429573</c:v>
                </c:pt>
                <c:pt idx="15">
                  <c:v>48.701000126301494</c:v>
                </c:pt>
                <c:pt idx="16">
                  <c:v>47.943264396701032</c:v>
                </c:pt>
                <c:pt idx="17">
                  <c:v>48.510485124816242</c:v>
                </c:pt>
                <c:pt idx="18">
                  <c:v>48.285064146091109</c:v>
                </c:pt>
                <c:pt idx="19">
                  <c:v>49.009313058152578</c:v>
                </c:pt>
                <c:pt idx="20">
                  <c:v>48.830532768865091</c:v>
                </c:pt>
                <c:pt idx="21">
                  <c:v>48.605343803640885</c:v>
                </c:pt>
                <c:pt idx="22">
                  <c:v>49.302389080472523</c:v>
                </c:pt>
                <c:pt idx="23">
                  <c:v>49.108408876030069</c:v>
                </c:pt>
                <c:pt idx="24">
                  <c:v>48.86847781464143</c:v>
                </c:pt>
                <c:pt idx="25">
                  <c:v>49.556246222262118</c:v>
                </c:pt>
                <c:pt idx="26">
                  <c:v>49.348785289340874</c:v>
                </c:pt>
                <c:pt idx="27">
                  <c:v>49.079970060041674</c:v>
                </c:pt>
                <c:pt idx="28">
                  <c:v>49.775217168549936</c:v>
                </c:pt>
                <c:pt idx="29">
                  <c:v>49.555800043947684</c:v>
                </c:pt>
                <c:pt idx="30">
                  <c:v>50.060050669449154</c:v>
                </c:pt>
                <c:pt idx="31">
                  <c:v>49.214952668919906</c:v>
                </c:pt>
                <c:pt idx="32">
                  <c:v>49.786533901036819</c:v>
                </c:pt>
                <c:pt idx="33">
                  <c:v>50.229744093448033</c:v>
                </c:pt>
                <c:pt idx="34">
                  <c:v>49.372850057201759</c:v>
                </c:pt>
                <c:pt idx="35">
                  <c:v>49.991156124192187</c:v>
                </c:pt>
                <c:pt idx="36">
                  <c:v>49.749727591550808</c:v>
                </c:pt>
                <c:pt idx="37">
                  <c:v>49.464028435967556</c:v>
                </c:pt>
                <c:pt idx="38">
                  <c:v>50.118844347115697</c:v>
                </c:pt>
                <c:pt idx="39">
                  <c:v>49.923045290195837</c:v>
                </c:pt>
                <c:pt idx="40">
                  <c:v>50.349429536630133</c:v>
                </c:pt>
                <c:pt idx="41">
                  <c:v>49.473441122490108</c:v>
                </c:pt>
                <c:pt idx="42">
                  <c:v>50.076512294598828</c:v>
                </c:pt>
                <c:pt idx="43">
                  <c:v>49.818846211742489</c:v>
                </c:pt>
                <c:pt idx="44">
                  <c:v>50.290157247126217</c:v>
                </c:pt>
                <c:pt idx="45">
                  <c:v>49.40744454165759</c:v>
                </c:pt>
                <c:pt idx="46">
                  <c:v>49.471277613283419</c:v>
                </c:pt>
                <c:pt idx="47">
                  <c:v>49.36172864519331</c:v>
                </c:pt>
                <c:pt idx="48">
                  <c:v>50.332639730182215</c:v>
                </c:pt>
                <c:pt idx="49">
                  <c:v>50.304455219241348</c:v>
                </c:pt>
                <c:pt idx="50">
                  <c:v>49.393536403570984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ChannelOptimum!$Q$4</c:f>
              <c:strCache>
                <c:ptCount val="1"/>
                <c:pt idx="0">
                  <c:v>kst (sectionwise) 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ChannelOptimum!$M$8:$M$58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ChannelOptimum!$Q$8:$Q$58</c:f>
              <c:numCache>
                <c:formatCode>0.0000</c:formatCode>
                <c:ptCount val="51"/>
                <c:pt idx="0">
                  <c:v>44.065195544219797</c:v>
                </c:pt>
                <c:pt idx="1">
                  <c:v>44.868522148612229</c:v>
                </c:pt>
                <c:pt idx="2">
                  <c:v>45.403361654598037</c:v>
                </c:pt>
                <c:pt idx="3">
                  <c:v>44.802298966463582</c:v>
                </c:pt>
                <c:pt idx="4">
                  <c:v>45.483092548401736</c:v>
                </c:pt>
                <c:pt idx="5">
                  <c:v>45.310923458433749</c:v>
                </c:pt>
                <c:pt idx="6">
                  <c:v>46.095056298152969</c:v>
                </c:pt>
                <c:pt idx="7">
                  <c:v>46.017398170834049</c:v>
                </c:pt>
                <c:pt idx="8">
                  <c:v>45.931032194196199</c:v>
                </c:pt>
                <c:pt idx="9">
                  <c:v>46.059993643920073</c:v>
                </c:pt>
                <c:pt idx="10">
                  <c:v>47.114238698171526</c:v>
                </c:pt>
                <c:pt idx="11">
                  <c:v>46.419897746396721</c:v>
                </c:pt>
                <c:pt idx="12">
                  <c:v>47.057114529291894</c:v>
                </c:pt>
                <c:pt idx="13">
                  <c:v>47.571150420215638</c:v>
                </c:pt>
                <c:pt idx="14">
                  <c:v>46.849603624256105</c:v>
                </c:pt>
                <c:pt idx="15">
                  <c:v>47.472922629062197</c:v>
                </c:pt>
                <c:pt idx="16">
                  <c:v>47.972383977566679</c:v>
                </c:pt>
                <c:pt idx="17">
                  <c:v>47.226741283637196</c:v>
                </c:pt>
                <c:pt idx="18">
                  <c:v>47.786405652236034</c:v>
                </c:pt>
                <c:pt idx="19">
                  <c:v>48.324108581359106</c:v>
                </c:pt>
                <c:pt idx="20">
                  <c:v>47.55712044724401</c:v>
                </c:pt>
                <c:pt idx="21">
                  <c:v>48.156930584147574</c:v>
                </c:pt>
                <c:pt idx="22">
                  <c:v>48.631769924756838</c:v>
                </c:pt>
                <c:pt idx="23">
                  <c:v>47.845873203370033</c:v>
                </c:pt>
                <c:pt idx="24">
                  <c:v>47.891066475285307</c:v>
                </c:pt>
                <c:pt idx="25">
                  <c:v>48.900185336968121</c:v>
                </c:pt>
                <c:pt idx="26">
                  <c:v>48.097542580902541</c:v>
                </c:pt>
                <c:pt idx="27">
                  <c:v>48.730646627770177</c:v>
                </c:pt>
                <c:pt idx="28">
                  <c:v>48.524924367233446</c:v>
                </c:pt>
                <c:pt idx="29">
                  <c:v>48.291521736804981</c:v>
                </c:pt>
                <c:pt idx="30">
                  <c:v>48.941491415255555</c:v>
                </c:pt>
                <c:pt idx="31">
                  <c:v>48.724674775940315</c:v>
                </c:pt>
                <c:pt idx="32">
                  <c:v>49.219619998081981</c:v>
                </c:pt>
                <c:pt idx="33">
                  <c:v>48.388018216106587</c:v>
                </c:pt>
                <c:pt idx="34">
                  <c:v>48.399039866070027</c:v>
                </c:pt>
                <c:pt idx="35">
                  <c:v>48.77309385591623</c:v>
                </c:pt>
                <c:pt idx="36">
                  <c:v>48.517482164518619</c:v>
                </c:pt>
                <c:pt idx="37">
                  <c:v>49.150117136007864</c:v>
                </c:pt>
                <c:pt idx="38">
                  <c:v>48.912839860761544</c:v>
                </c:pt>
                <c:pt idx="39">
                  <c:v>49.390828966379466</c:v>
                </c:pt>
                <c:pt idx="40">
                  <c:v>48.53845681364966</c:v>
                </c:pt>
                <c:pt idx="41">
                  <c:v>49.137017000143715</c:v>
                </c:pt>
                <c:pt idx="42">
                  <c:v>48.890889616984559</c:v>
                </c:pt>
                <c:pt idx="43">
                  <c:v>49.360061231805794</c:v>
                </c:pt>
                <c:pt idx="44">
                  <c:v>48.500060296909702</c:v>
                </c:pt>
                <c:pt idx="45">
                  <c:v>49.332003856591975</c:v>
                </c:pt>
                <c:pt idx="46">
                  <c:v>48.467579553437574</c:v>
                </c:pt>
                <c:pt idx="47">
                  <c:v>48.928793892794552</c:v>
                </c:pt>
                <c:pt idx="48">
                  <c:v>48.674058483894626</c:v>
                </c:pt>
                <c:pt idx="49">
                  <c:v>49.251005691427082</c:v>
                </c:pt>
                <c:pt idx="50">
                  <c:v>48.381603084289125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24496"/>
        <c:axId val="284025056"/>
      </c:scatterChart>
      <c:valAx>
        <c:axId val="284024496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4025056"/>
        <c:crosses val="autoZero"/>
        <c:crossBetween val="midCat"/>
        <c:majorUnit val="5.0000000000000012E-4"/>
      </c:valAx>
      <c:valAx>
        <c:axId val="284025056"/>
        <c:scaling>
          <c:orientation val="minMax"/>
          <c:max val="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Strickler coefficient [m¹'³/s]</a:t>
                </a:r>
              </a:p>
            </c:rich>
          </c:tx>
          <c:layout>
            <c:manualLayout>
              <c:xMode val="edge"/>
              <c:yMode val="edge"/>
              <c:x val="9.0496233135576431E-3"/>
              <c:y val="0.3043954438516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840244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1" l="1" r="1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14</xdr:row>
      <xdr:rowOff>152400</xdr:rowOff>
    </xdr:from>
    <xdr:to>
      <xdr:col>31</xdr:col>
      <xdr:colOff>95250</xdr:colOff>
      <xdr:row>48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8</xdr:row>
      <xdr:rowOff>85726</xdr:rowOff>
    </xdr:from>
    <xdr:to>
      <xdr:col>45</xdr:col>
      <xdr:colOff>542925</xdr:colOff>
      <xdr:row>38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4</xdr:row>
      <xdr:rowOff>47624</xdr:rowOff>
    </xdr:from>
    <xdr:to>
      <xdr:col>37</xdr:col>
      <xdr:colOff>295275</xdr:colOff>
      <xdr:row>29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676275</xdr:colOff>
      <xdr:row>29</xdr:row>
      <xdr:rowOff>19050</xdr:rowOff>
    </xdr:from>
    <xdr:to>
      <xdr:col>36</xdr:col>
      <xdr:colOff>38100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7"/>
  <sheetViews>
    <sheetView workbookViewId="0">
      <selection activeCell="D21" sqref="D21"/>
    </sheetView>
  </sheetViews>
  <sheetFormatPr defaultRowHeight="15.75" x14ac:dyDescent="0.25"/>
  <cols>
    <col min="1" max="1" width="9" style="1"/>
    <col min="2" max="2" width="6.25" style="1" customWidth="1"/>
    <col min="3" max="3" width="6.875" style="1" customWidth="1"/>
    <col min="4" max="10" width="9.875" style="1" customWidth="1"/>
    <col min="11" max="11" width="9.75" style="1" customWidth="1"/>
    <col min="12" max="16384" width="9" style="1"/>
  </cols>
  <sheetData>
    <row r="2" spans="2:16" x14ac:dyDescent="0.25">
      <c r="B2" s="1" t="s">
        <v>31</v>
      </c>
      <c r="J2" s="1" t="s">
        <v>13</v>
      </c>
    </row>
    <row r="3" spans="2:16" x14ac:dyDescent="0.25">
      <c r="B3" s="1" t="s">
        <v>5</v>
      </c>
      <c r="C3" s="2" t="s">
        <v>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J3" s="4" t="s">
        <v>19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</row>
    <row r="4" spans="2:16" ht="18.75" x14ac:dyDescent="0.35">
      <c r="B4" s="1" t="s">
        <v>23</v>
      </c>
      <c r="C4" s="2" t="s">
        <v>7</v>
      </c>
      <c r="D4" s="6">
        <v>0.36499999999999999</v>
      </c>
      <c r="E4" s="6">
        <v>0.95699999999999996</v>
      </c>
      <c r="F4" s="6">
        <v>1.5049999999999999</v>
      </c>
      <c r="G4" s="6">
        <v>1.9259999999999999</v>
      </c>
      <c r="H4" s="6">
        <v>2.2000000000000002</v>
      </c>
      <c r="J4" s="54" t="s">
        <v>24</v>
      </c>
      <c r="K4" s="1" t="s">
        <v>20</v>
      </c>
      <c r="L4" s="5">
        <v>3.0870000000000002</v>
      </c>
      <c r="M4" s="5">
        <v>2.609</v>
      </c>
      <c r="N4" s="5">
        <v>2.3610000000000002</v>
      </c>
      <c r="O4" s="5">
        <v>2.375</v>
      </c>
      <c r="P4" s="5">
        <v>3.0192706668443399</v>
      </c>
    </row>
    <row r="5" spans="2:16" ht="18.75" x14ac:dyDescent="0.35">
      <c r="B5" s="1" t="s">
        <v>25</v>
      </c>
      <c r="C5" s="2" t="s">
        <v>7</v>
      </c>
      <c r="D5" s="6">
        <v>4.9282608695652153E-2</v>
      </c>
      <c r="E5" s="6">
        <v>2.8065217391304409E-2</v>
      </c>
      <c r="F5" s="6">
        <v>2.1804347826087089E-2</v>
      </c>
      <c r="G5" s="6">
        <v>1.0804347826087191E-2</v>
      </c>
      <c r="H5" s="6">
        <v>6.7608695652174866E-3</v>
      </c>
      <c r="J5" s="54"/>
      <c r="K5" s="1" t="s">
        <v>21</v>
      </c>
      <c r="L5" s="5">
        <v>1.9179999999999999E-2</v>
      </c>
      <c r="M5" s="5">
        <v>2.23E-2</v>
      </c>
      <c r="N5" s="5">
        <v>2.8616047063460569E-2</v>
      </c>
      <c r="O5" s="5">
        <v>3.2370000000000003E-2</v>
      </c>
      <c r="P5" s="5">
        <v>2.4905773033800434E-2</v>
      </c>
    </row>
    <row r="6" spans="2:16" ht="18.75" x14ac:dyDescent="0.35">
      <c r="B6" s="1" t="s">
        <v>26</v>
      </c>
      <c r="C6" s="2" t="s">
        <v>7</v>
      </c>
      <c r="D6" s="6">
        <v>8.507335892761031E-2</v>
      </c>
      <c r="E6" s="6">
        <v>0.10476537309104131</v>
      </c>
      <c r="F6" s="6">
        <v>0.16344296763595878</v>
      </c>
      <c r="G6" s="6">
        <v>0.14113116177289306</v>
      </c>
      <c r="H6" s="6">
        <v>0.11113821077072442</v>
      </c>
      <c r="J6" s="54"/>
      <c r="K6" s="1" t="s">
        <v>22</v>
      </c>
      <c r="L6" s="5">
        <v>0.99129999999999996</v>
      </c>
      <c r="M6" s="5">
        <v>0.98919999999999997</v>
      </c>
      <c r="N6" s="5">
        <v>0.98500683478948781</v>
      </c>
      <c r="O6" s="5">
        <v>0.99087694708191831</v>
      </c>
      <c r="P6" s="5">
        <v>0.99053262931534902</v>
      </c>
    </row>
    <row r="7" spans="2:16" ht="18.75" x14ac:dyDescent="0.35">
      <c r="B7" s="1" t="s">
        <v>27</v>
      </c>
      <c r="C7" s="2" t="s">
        <v>7</v>
      </c>
      <c r="D7" s="7">
        <v>9.1771798713341027E-2</v>
      </c>
      <c r="E7" s="7">
        <v>0.11188095162831252</v>
      </c>
      <c r="F7" s="7">
        <v>0.17121059580365133</v>
      </c>
      <c r="G7" s="7">
        <v>0.13620953794189947</v>
      </c>
      <c r="H7" s="7">
        <v>0.11574623918098353</v>
      </c>
      <c r="J7" s="54" t="s">
        <v>28</v>
      </c>
      <c r="K7" s="1" t="s">
        <v>20</v>
      </c>
      <c r="L7" s="5">
        <v>3.09281134464648</v>
      </c>
      <c r="M7" s="5">
        <v>2.6298665560360299</v>
      </c>
      <c r="N7" s="5">
        <v>2.4078861903550002</v>
      </c>
      <c r="O7" s="5">
        <v>2.4857961922222902</v>
      </c>
      <c r="P7" s="5">
        <v>3.01109500475342</v>
      </c>
    </row>
    <row r="8" spans="2:16" ht="18.75" x14ac:dyDescent="0.35">
      <c r="B8" s="1" t="s">
        <v>29</v>
      </c>
      <c r="C8" s="2" t="s">
        <v>8</v>
      </c>
      <c r="D8" s="7">
        <v>23.009787758422572</v>
      </c>
      <c r="E8" s="7">
        <v>22.743509494345066</v>
      </c>
      <c r="F8" s="7">
        <v>23.23525901079628</v>
      </c>
      <c r="G8" s="7">
        <v>24.515256270419457</v>
      </c>
      <c r="H8" s="7">
        <v>24.736536655422785</v>
      </c>
      <c r="I8" s="8"/>
      <c r="J8" s="54"/>
      <c r="K8" s="1" t="s">
        <v>21</v>
      </c>
      <c r="L8" s="5">
        <v>1.9614499358065186E-2</v>
      </c>
      <c r="M8" s="5">
        <v>2.2255618974757727E-2</v>
      </c>
      <c r="N8" s="5">
        <v>2.8526623179723067E-2</v>
      </c>
      <c r="O8" s="5">
        <v>3.2102408966351914E-2</v>
      </c>
      <c r="P8" s="5">
        <v>2.5637339924671595E-2</v>
      </c>
    </row>
    <row r="9" spans="2:16" ht="18.75" x14ac:dyDescent="0.35">
      <c r="B9" s="1" t="s">
        <v>30</v>
      </c>
      <c r="C9" s="2" t="s">
        <v>8</v>
      </c>
      <c r="D9" s="7">
        <v>23.017675311967917</v>
      </c>
      <c r="E9" s="7">
        <v>22.16541251388545</v>
      </c>
      <c r="F9" s="7">
        <v>23.714598174887051</v>
      </c>
      <c r="G9" s="7">
        <v>23.056282271507111</v>
      </c>
      <c r="H9" s="7">
        <v>24.726789777969159</v>
      </c>
      <c r="J9" s="54"/>
      <c r="K9" s="1" t="s">
        <v>22</v>
      </c>
      <c r="L9" s="5">
        <v>0.96169560156974332</v>
      </c>
      <c r="M9" s="5">
        <v>0.97847608280963083</v>
      </c>
      <c r="N9" s="5">
        <v>0.9804648095371592</v>
      </c>
      <c r="O9" s="5">
        <v>0.97429517753487749</v>
      </c>
      <c r="P9" s="5">
        <v>0.98732183949295171</v>
      </c>
    </row>
    <row r="12" spans="2:16" x14ac:dyDescent="0.25">
      <c r="C12" s="1" t="s">
        <v>11</v>
      </c>
    </row>
    <row r="13" spans="2:16" x14ac:dyDescent="0.25">
      <c r="D13" s="1" t="s">
        <v>32</v>
      </c>
      <c r="H13" s="1" t="s">
        <v>33</v>
      </c>
      <c r="M13" s="1" t="s">
        <v>55</v>
      </c>
    </row>
    <row r="14" spans="2:16" x14ac:dyDescent="0.25">
      <c r="C14" s="5" t="s">
        <v>9</v>
      </c>
      <c r="D14" s="1" t="s">
        <v>34</v>
      </c>
      <c r="E14" s="1" t="s">
        <v>35</v>
      </c>
      <c r="F14" s="1" t="s">
        <v>36</v>
      </c>
      <c r="G14" s="1" t="s">
        <v>37</v>
      </c>
      <c r="H14" s="1" t="s">
        <v>51</v>
      </c>
      <c r="I14" s="1" t="s">
        <v>52</v>
      </c>
      <c r="J14" s="1" t="s">
        <v>53</v>
      </c>
      <c r="K14" s="1" t="s">
        <v>54</v>
      </c>
      <c r="M14" s="1" t="s">
        <v>56</v>
      </c>
      <c r="N14" s="1" t="s">
        <v>57</v>
      </c>
      <c r="O14" s="1" t="s">
        <v>58</v>
      </c>
      <c r="P14" s="1" t="s">
        <v>59</v>
      </c>
    </row>
    <row r="15" spans="2:16" x14ac:dyDescent="0.25">
      <c r="C15" s="9" t="s">
        <v>10</v>
      </c>
      <c r="D15" s="9" t="s">
        <v>12</v>
      </c>
      <c r="E15" s="9" t="s">
        <v>12</v>
      </c>
      <c r="F15" s="9" t="s">
        <v>12</v>
      </c>
      <c r="G15" s="9" t="s">
        <v>12</v>
      </c>
      <c r="H15" s="9" t="s">
        <v>12</v>
      </c>
      <c r="I15" s="9" t="s">
        <v>12</v>
      </c>
      <c r="J15" s="9" t="s">
        <v>12</v>
      </c>
      <c r="K15" s="9" t="s">
        <v>12</v>
      </c>
      <c r="L15" s="9"/>
      <c r="M15" s="9" t="s">
        <v>60</v>
      </c>
      <c r="N15" s="9" t="s">
        <v>60</v>
      </c>
      <c r="O15" s="9" t="s">
        <v>60</v>
      </c>
      <c r="P15" s="9" t="s">
        <v>60</v>
      </c>
    </row>
    <row r="16" spans="2:16" x14ac:dyDescent="0.25">
      <c r="C16" s="1">
        <v>5.0000000000000001E-3</v>
      </c>
      <c r="D16" s="1">
        <v>31.630207662231921</v>
      </c>
      <c r="E16" s="1">
        <v>19.869544042170592</v>
      </c>
      <c r="F16" s="1">
        <v>19.795185676546058</v>
      </c>
      <c r="G16" s="1">
        <v>25.559070366660549</v>
      </c>
      <c r="H16" s="1">
        <v>31.54388908602359</v>
      </c>
      <c r="I16" s="1">
        <v>20.106571687970423</v>
      </c>
      <c r="J16" s="1">
        <v>19.424883659314137</v>
      </c>
      <c r="K16" s="1">
        <v>30.406718792882291</v>
      </c>
      <c r="M16" s="1">
        <f>D16/H16</f>
        <v>1.0027364595396886</v>
      </c>
      <c r="N16" s="1">
        <f t="shared" ref="N16:P16" si="0">E16/I16</f>
        <v>0.98821143407845891</v>
      </c>
      <c r="O16" s="1">
        <f t="shared" si="0"/>
        <v>1.0190632810845364</v>
      </c>
      <c r="P16" s="1">
        <f t="shared" si="0"/>
        <v>0.84057311611812269</v>
      </c>
    </row>
    <row r="17" spans="3:16" x14ac:dyDescent="0.25">
      <c r="C17" s="1">
        <v>5.0999999999999995E-3</v>
      </c>
      <c r="D17" s="1">
        <v>31.805485205253131</v>
      </c>
      <c r="E17" s="1">
        <v>20.271903687194595</v>
      </c>
      <c r="F17" s="1">
        <v>19.984864137927399</v>
      </c>
      <c r="G17" s="1">
        <v>25.498013289893954</v>
      </c>
      <c r="H17" s="1">
        <v>31.166641950582544</v>
      </c>
      <c r="I17" s="1">
        <v>19.929218306192169</v>
      </c>
      <c r="J17" s="1">
        <v>19.607666478970291</v>
      </c>
      <c r="K17" s="1">
        <v>31.165629262198721</v>
      </c>
      <c r="M17" s="1">
        <f t="shared" ref="M17:M66" si="1">D17/H17</f>
        <v>1.0204976607901335</v>
      </c>
      <c r="N17" s="1">
        <f t="shared" ref="N17:N66" si="2">E17/I17</f>
        <v>1.0171951240503974</v>
      </c>
      <c r="O17" s="1">
        <f t="shared" ref="O17:O66" si="3">F17/J17</f>
        <v>1.0192372539262469</v>
      </c>
      <c r="P17" s="1">
        <f t="shared" ref="P17:P66" si="4">G17/K17</f>
        <v>0.81814530601571689</v>
      </c>
    </row>
    <row r="18" spans="3:16" x14ac:dyDescent="0.25">
      <c r="C18" s="1">
        <v>5.2000000000000006E-3</v>
      </c>
      <c r="D18" s="1">
        <v>31.419096508345536</v>
      </c>
      <c r="E18" s="1">
        <v>20.622053103922617</v>
      </c>
      <c r="F18" s="1">
        <v>20.422661548676285</v>
      </c>
      <c r="G18" s="1">
        <v>25.399718147332123</v>
      </c>
      <c r="H18" s="1">
        <v>31.660015131831951</v>
      </c>
      <c r="I18" s="1">
        <v>20.324934807884009</v>
      </c>
      <c r="J18" s="1">
        <v>19.785622392362011</v>
      </c>
      <c r="K18" s="1">
        <v>31.379060040210206</v>
      </c>
      <c r="M18" s="1">
        <f t="shared" si="1"/>
        <v>0.99239044509349628</v>
      </c>
      <c r="N18" s="1">
        <f t="shared" si="2"/>
        <v>1.0146184132370921</v>
      </c>
      <c r="O18" s="1">
        <f t="shared" si="3"/>
        <v>1.0321970744049069</v>
      </c>
      <c r="P18" s="1">
        <f t="shared" si="4"/>
        <v>0.80944802408944216</v>
      </c>
    </row>
    <row r="19" spans="3:16" x14ac:dyDescent="0.25">
      <c r="C19" s="1">
        <v>5.3E-3</v>
      </c>
      <c r="D19" s="1">
        <v>31.856913658751125</v>
      </c>
      <c r="E19" s="1">
        <v>20.430016731423827</v>
      </c>
      <c r="F19" s="1">
        <v>20.604934270101836</v>
      </c>
      <c r="G19" s="1">
        <v>25.667743508340706</v>
      </c>
      <c r="H19" s="1">
        <v>31.666800701534406</v>
      </c>
      <c r="I19" s="1">
        <v>20.668316795898285</v>
      </c>
      <c r="J19" s="1">
        <v>19.958869651447504</v>
      </c>
      <c r="K19" s="1">
        <v>30.958176577069853</v>
      </c>
      <c r="M19" s="1">
        <f t="shared" si="1"/>
        <v>1.0060035416589308</v>
      </c>
      <c r="N19" s="1">
        <f t="shared" si="2"/>
        <v>0.98847027230965656</v>
      </c>
      <c r="O19" s="1">
        <f t="shared" si="3"/>
        <v>1.0323697999905259</v>
      </c>
      <c r="P19" s="1">
        <f t="shared" si="4"/>
        <v>0.82911031418279102</v>
      </c>
    </row>
    <row r="20" spans="3:16" x14ac:dyDescent="0.25">
      <c r="C20" s="1">
        <v>5.4000000000000003E-3</v>
      </c>
      <c r="D20" s="1">
        <v>32.370144351013451</v>
      </c>
      <c r="E20" s="1">
        <v>20.591674293480434</v>
      </c>
      <c r="F20" s="1">
        <v>20.782489928797929</v>
      </c>
      <c r="G20" s="1">
        <v>25.642336596549676</v>
      </c>
      <c r="H20" s="1">
        <v>32.221857243027983</v>
      </c>
      <c r="I20" s="1">
        <v>20.468521581452098</v>
      </c>
      <c r="J20" s="1">
        <v>20.433512445219542</v>
      </c>
      <c r="K20" s="1">
        <v>31.700211547842056</v>
      </c>
      <c r="M20" s="1">
        <f t="shared" si="1"/>
        <v>1.0046020658234265</v>
      </c>
      <c r="N20" s="1">
        <f t="shared" si="2"/>
        <v>1.0060166881881656</v>
      </c>
      <c r="O20" s="1">
        <f t="shared" si="3"/>
        <v>1.0170786830954279</v>
      </c>
      <c r="P20" s="1">
        <f t="shared" si="4"/>
        <v>0.80890111909348561</v>
      </c>
    </row>
    <row r="21" spans="3:16" x14ac:dyDescent="0.25">
      <c r="C21" s="1">
        <v>5.4999999999999997E-3</v>
      </c>
      <c r="D21" s="1">
        <v>31.954508148334678</v>
      </c>
      <c r="E21" s="1">
        <v>21.168239742137327</v>
      </c>
      <c r="F21" s="1">
        <v>20.95544119632395</v>
      </c>
      <c r="G21" s="1">
        <v>26.259256006027854</v>
      </c>
      <c r="H21" s="1">
        <v>31.812853469849497</v>
      </c>
      <c r="I21" s="1">
        <v>20.623367960001392</v>
      </c>
      <c r="J21" s="1">
        <v>20.600179704337087</v>
      </c>
      <c r="K21" s="1">
        <v>31.887761128108561</v>
      </c>
      <c r="M21" s="1">
        <f t="shared" si="1"/>
        <v>1.004452749849033</v>
      </c>
      <c r="N21" s="1">
        <f t="shared" si="2"/>
        <v>1.0264201164035236</v>
      </c>
      <c r="O21" s="1">
        <f t="shared" si="3"/>
        <v>1.0172455530527273</v>
      </c>
      <c r="P21" s="1">
        <f t="shared" si="4"/>
        <v>0.82349011272794348</v>
      </c>
    </row>
    <row r="22" spans="3:16" x14ac:dyDescent="0.25">
      <c r="C22" s="1">
        <v>5.5999999999999999E-3</v>
      </c>
      <c r="D22" s="1">
        <v>32.418403571676777</v>
      </c>
      <c r="E22" s="1">
        <v>20.954699704871913</v>
      </c>
      <c r="F22" s="1">
        <v>20.790410623914241</v>
      </c>
      <c r="G22" s="1">
        <v>26.155594788729708</v>
      </c>
      <c r="H22" s="1">
        <v>32.239364737461422</v>
      </c>
      <c r="I22" s="1">
        <v>21.193768243928076</v>
      </c>
      <c r="J22" s="1">
        <v>20.762406946180594</v>
      </c>
      <c r="K22" s="1">
        <v>31.432123144299247</v>
      </c>
      <c r="M22" s="1">
        <f t="shared" si="1"/>
        <v>1.0055534231419676</v>
      </c>
      <c r="N22" s="1">
        <f t="shared" si="2"/>
        <v>0.98871986631614439</v>
      </c>
      <c r="O22" s="1">
        <f t="shared" si="3"/>
        <v>1.0013487683680526</v>
      </c>
      <c r="P22" s="1">
        <f t="shared" si="4"/>
        <v>0.83212943232164294</v>
      </c>
    </row>
    <row r="23" spans="3:16" x14ac:dyDescent="0.25">
      <c r="C23" s="1">
        <v>5.7000000000000002E-3</v>
      </c>
      <c r="D23" s="1">
        <v>32.392216101621074</v>
      </c>
      <c r="E23" s="1">
        <v>21.104688650350234</v>
      </c>
      <c r="F23" s="1">
        <v>20.961319219836032</v>
      </c>
      <c r="G23" s="1">
        <v>26.028715858739176</v>
      </c>
      <c r="H23" s="1">
        <v>32.257981882653638</v>
      </c>
      <c r="I23" s="1">
        <v>20.971137907788037</v>
      </c>
      <c r="J23" s="1">
        <v>20.920301295307659</v>
      </c>
      <c r="K23" s="1">
        <v>32.158090095142164</v>
      </c>
      <c r="M23" s="1">
        <f t="shared" si="1"/>
        <v>1.0041612714476604</v>
      </c>
      <c r="N23" s="1">
        <f t="shared" si="2"/>
        <v>1.0063683116838691</v>
      </c>
      <c r="O23" s="1">
        <f t="shared" si="3"/>
        <v>1.0019606756111861</v>
      </c>
      <c r="P23" s="1">
        <f t="shared" si="4"/>
        <v>0.80939868573448337</v>
      </c>
    </row>
    <row r="24" spans="3:16" x14ac:dyDescent="0.25">
      <c r="C24" s="1">
        <v>5.7999999999999996E-3</v>
      </c>
      <c r="D24" s="1">
        <v>32.408700180469978</v>
      </c>
      <c r="E24" s="1">
        <v>21.41147243465543</v>
      </c>
      <c r="F24" s="1">
        <v>21.12815669641348</v>
      </c>
      <c r="G24" s="1">
        <v>26.252389415071843</v>
      </c>
      <c r="H24" s="1">
        <v>32.28542777877179</v>
      </c>
      <c r="I24" s="1">
        <v>21.383836951197591</v>
      </c>
      <c r="J24" s="1">
        <v>21.073966905230819</v>
      </c>
      <c r="K24" s="1">
        <v>32.321872112830057</v>
      </c>
      <c r="M24" s="1">
        <f t="shared" si="1"/>
        <v>1.0038182056171869</v>
      </c>
      <c r="N24" s="1">
        <f t="shared" si="2"/>
        <v>1.0012923538241014</v>
      </c>
      <c r="O24" s="1">
        <f t="shared" si="3"/>
        <v>1.0025714091431552</v>
      </c>
      <c r="P24" s="1">
        <f t="shared" si="4"/>
        <v>0.81221747686610779</v>
      </c>
    </row>
    <row r="25" spans="3:16" x14ac:dyDescent="0.25">
      <c r="C25" s="1">
        <v>5.9000000000000007E-3</v>
      </c>
      <c r="D25" s="1">
        <v>32.888948104399333</v>
      </c>
      <c r="E25" s="1">
        <v>21.441251556967323</v>
      </c>
      <c r="F25" s="1">
        <v>21.28196996343511</v>
      </c>
      <c r="G25" s="1">
        <v>26.520492654824309</v>
      </c>
      <c r="H25" s="1">
        <v>32.761866666541316</v>
      </c>
      <c r="I25" s="1">
        <v>21.417348904465367</v>
      </c>
      <c r="J25" s="1">
        <v>21.223505054720267</v>
      </c>
      <c r="K25" s="1">
        <v>31.834970443128579</v>
      </c>
      <c r="M25" s="1">
        <f t="shared" si="1"/>
        <v>1.0038789437473599</v>
      </c>
      <c r="N25" s="1">
        <f t="shared" si="2"/>
        <v>1.0011160416076041</v>
      </c>
      <c r="O25" s="1">
        <f t="shared" si="3"/>
        <v>1.0027547244700676</v>
      </c>
      <c r="P25" s="1">
        <f t="shared" si="4"/>
        <v>0.83306163899858832</v>
      </c>
    </row>
    <row r="26" spans="3:16" x14ac:dyDescent="0.25">
      <c r="C26" s="1">
        <v>6.0000000000000001E-3</v>
      </c>
      <c r="D26" s="1">
        <v>33.255207800935665</v>
      </c>
      <c r="E26" s="1">
        <v>21.858860009224205</v>
      </c>
      <c r="F26" s="1">
        <v>21.431230139992156</v>
      </c>
      <c r="G26" s="1">
        <v>26.78458536872299</v>
      </c>
      <c r="H26" s="1">
        <v>33.131261324637158</v>
      </c>
      <c r="I26" s="1">
        <v>21.421099122667602</v>
      </c>
      <c r="J26" s="1">
        <v>21.369014240501343</v>
      </c>
      <c r="K26" s="1">
        <v>32.545606119888916</v>
      </c>
      <c r="M26" s="1">
        <f t="shared" si="1"/>
        <v>1.0037410732746941</v>
      </c>
      <c r="N26" s="1">
        <f t="shared" si="2"/>
        <v>1.0204359675500203</v>
      </c>
      <c r="O26" s="1">
        <f t="shared" si="3"/>
        <v>1.0029115006799374</v>
      </c>
      <c r="P26" s="1">
        <f t="shared" si="4"/>
        <v>0.82298622032283142</v>
      </c>
    </row>
    <row r="27" spans="3:16" x14ac:dyDescent="0.25">
      <c r="C27" s="1">
        <v>6.0999999999999995E-3</v>
      </c>
      <c r="D27" s="1">
        <v>33.369633028276823</v>
      </c>
      <c r="E27" s="1">
        <v>21.885847293589801</v>
      </c>
      <c r="F27" s="1">
        <v>21.576559496994623</v>
      </c>
      <c r="G27" s="1">
        <v>26.911186542793885</v>
      </c>
      <c r="H27" s="1">
        <v>33.249756739400382</v>
      </c>
      <c r="I27" s="1">
        <v>21.525161698765309</v>
      </c>
      <c r="J27" s="1">
        <v>21.510590266500401</v>
      </c>
      <c r="K27" s="1">
        <v>32.283609483221255</v>
      </c>
      <c r="M27" s="1">
        <f t="shared" si="1"/>
        <v>1.0036053282980681</v>
      </c>
      <c r="N27" s="1">
        <f t="shared" si="2"/>
        <v>1.0167564638943076</v>
      </c>
      <c r="O27" s="1">
        <f t="shared" si="3"/>
        <v>1.003066825674094</v>
      </c>
      <c r="P27" s="1">
        <f t="shared" si="4"/>
        <v>0.83358667056050295</v>
      </c>
    </row>
    <row r="28" spans="3:16" x14ac:dyDescent="0.25">
      <c r="C28" s="1">
        <v>6.2000000000000006E-3</v>
      </c>
      <c r="D28" s="1">
        <v>32.89857602246655</v>
      </c>
      <c r="E28" s="1">
        <v>21.881112736417634</v>
      </c>
      <c r="F28" s="1">
        <v>21.718049569497822</v>
      </c>
      <c r="G28" s="1">
        <v>26.496766700751472</v>
      </c>
      <c r="H28" s="1">
        <v>32.777382708222838</v>
      </c>
      <c r="I28" s="1">
        <v>21.900989971411722</v>
      </c>
      <c r="J28" s="1">
        <v>21.377994214561351</v>
      </c>
      <c r="K28" s="1">
        <v>32.578405856796635</v>
      </c>
      <c r="M28" s="1">
        <f t="shared" si="1"/>
        <v>1.0036974677118837</v>
      </c>
      <c r="N28" s="1">
        <f t="shared" si="2"/>
        <v>0.99909240472599481</v>
      </c>
      <c r="O28" s="1">
        <f t="shared" si="3"/>
        <v>1.0159067942260387</v>
      </c>
      <c r="P28" s="1">
        <f t="shared" si="4"/>
        <v>0.8133229973627949</v>
      </c>
    </row>
    <row r="29" spans="3:16" x14ac:dyDescent="0.25">
      <c r="C29" s="1">
        <v>6.3E-3</v>
      </c>
      <c r="D29" s="1">
        <v>33.334969353601522</v>
      </c>
      <c r="E29" s="1">
        <v>21.982427493687755</v>
      </c>
      <c r="F29" s="1">
        <v>22.297320552631057</v>
      </c>
      <c r="G29" s="1">
        <v>27.079631085044078</v>
      </c>
      <c r="H29" s="1">
        <v>33.224000705313109</v>
      </c>
      <c r="I29" s="1">
        <v>22.220874545590036</v>
      </c>
      <c r="J29" s="1">
        <v>21.510307836695805</v>
      </c>
      <c r="K29" s="1">
        <v>32.360990700584878</v>
      </c>
      <c r="M29" s="1">
        <f t="shared" si="1"/>
        <v>1.0033400146259528</v>
      </c>
      <c r="N29" s="1">
        <f t="shared" si="2"/>
        <v>0.98926923189215332</v>
      </c>
      <c r="O29" s="1">
        <f t="shared" si="3"/>
        <v>1.0365877012040077</v>
      </c>
      <c r="P29" s="1">
        <f t="shared" si="4"/>
        <v>0.83679858059953194</v>
      </c>
    </row>
    <row r="30" spans="3:16" x14ac:dyDescent="0.25">
      <c r="C30" s="1">
        <v>6.4000000000000003E-3</v>
      </c>
      <c r="D30" s="1">
        <v>33.268749358309165</v>
      </c>
      <c r="E30" s="1">
        <v>22.359807617433255</v>
      </c>
      <c r="F30" s="1">
        <v>22.434105591939531</v>
      </c>
      <c r="G30" s="1">
        <v>26.887075305037953</v>
      </c>
      <c r="H30" s="1">
        <v>33.577227869428789</v>
      </c>
      <c r="I30" s="1">
        <v>21.958599599591921</v>
      </c>
      <c r="J30" s="1">
        <v>21.639006115007092</v>
      </c>
      <c r="K30" s="1">
        <v>32.582770798373801</v>
      </c>
      <c r="M30" s="1">
        <f t="shared" si="1"/>
        <v>0.99081286542417379</v>
      </c>
      <c r="N30" s="1">
        <f t="shared" si="2"/>
        <v>1.0182711113257328</v>
      </c>
      <c r="O30" s="1">
        <f t="shared" si="3"/>
        <v>1.0367438075809323</v>
      </c>
      <c r="P30" s="1">
        <f t="shared" si="4"/>
        <v>0.82519302828536245</v>
      </c>
    </row>
    <row r="31" spans="3:16" x14ac:dyDescent="0.25">
      <c r="C31" s="1">
        <v>6.5000000000000006E-3</v>
      </c>
      <c r="D31" s="1">
        <v>33.780613946162958</v>
      </c>
      <c r="E31" s="1">
        <v>22.680170893188478</v>
      </c>
      <c r="F31" s="1">
        <v>22.567239309562233</v>
      </c>
      <c r="G31" s="1">
        <v>26.753940746405583</v>
      </c>
      <c r="H31" s="1">
        <v>33.676801231678937</v>
      </c>
      <c r="I31" s="1">
        <v>22.358143380734283</v>
      </c>
      <c r="J31" s="1">
        <v>22.011701653253876</v>
      </c>
      <c r="K31" s="1">
        <v>32.859684652466385</v>
      </c>
      <c r="M31" s="1">
        <f t="shared" si="1"/>
        <v>1.0030826180244925</v>
      </c>
      <c r="N31" s="1">
        <f t="shared" si="2"/>
        <v>1.0144031419322448</v>
      </c>
      <c r="O31" s="1">
        <f t="shared" si="3"/>
        <v>1.0252382875735659</v>
      </c>
      <c r="P31" s="1">
        <f t="shared" si="4"/>
        <v>0.814187385830481</v>
      </c>
    </row>
    <row r="32" spans="3:16" x14ac:dyDescent="0.25">
      <c r="C32" s="1">
        <v>6.6E-3</v>
      </c>
      <c r="D32" s="1">
        <v>33.284600638367124</v>
      </c>
      <c r="E32" s="1">
        <v>22.406609476846111</v>
      </c>
      <c r="F32" s="1">
        <v>22.69680558631784</v>
      </c>
      <c r="G32" s="1">
        <v>27.325678216532729</v>
      </c>
      <c r="H32" s="1">
        <v>33.177350558108714</v>
      </c>
      <c r="I32" s="1">
        <v>22.364030334933844</v>
      </c>
      <c r="J32" s="1">
        <v>22.134805685600121</v>
      </c>
      <c r="K32" s="1">
        <v>32.638599315842235</v>
      </c>
      <c r="M32" s="1">
        <f t="shared" si="1"/>
        <v>1.0032326294431066</v>
      </c>
      <c r="N32" s="1">
        <f t="shared" si="2"/>
        <v>1.0019039118296025</v>
      </c>
      <c r="O32" s="1">
        <f t="shared" si="3"/>
        <v>1.0253898727958262</v>
      </c>
      <c r="P32" s="1">
        <f t="shared" si="4"/>
        <v>0.83721969659614948</v>
      </c>
    </row>
    <row r="33" spans="3:16" x14ac:dyDescent="0.25">
      <c r="C33" s="1">
        <v>6.7000000000000002E-3</v>
      </c>
      <c r="D33" s="1">
        <v>33.66572103887377</v>
      </c>
      <c r="E33" s="1">
        <v>22.808607092019251</v>
      </c>
      <c r="F33" s="1">
        <v>22.456400398678667</v>
      </c>
      <c r="G33" s="1">
        <v>27.148978845275693</v>
      </c>
      <c r="H33" s="1">
        <v>33.61232556900967</v>
      </c>
      <c r="I33" s="1">
        <v>22.336617357761785</v>
      </c>
      <c r="J33" s="1">
        <v>22.254503715489363</v>
      </c>
      <c r="K33" s="1">
        <v>33.318236017241048</v>
      </c>
      <c r="M33" s="1">
        <f t="shared" si="1"/>
        <v>1.0015885681505279</v>
      </c>
      <c r="N33" s="1">
        <f t="shared" si="2"/>
        <v>1.0211307615068874</v>
      </c>
      <c r="O33" s="1">
        <f t="shared" si="3"/>
        <v>1.0090721718969982</v>
      </c>
      <c r="P33" s="1">
        <f t="shared" si="4"/>
        <v>0.81483842155470132</v>
      </c>
    </row>
    <row r="34" spans="3:16" x14ac:dyDescent="0.25">
      <c r="C34" s="1">
        <v>6.7999999999999996E-3</v>
      </c>
      <c r="D34" s="1">
        <v>33.622836868766328</v>
      </c>
      <c r="E34" s="1">
        <v>22.809173641645415</v>
      </c>
      <c r="F34" s="1">
        <v>22.586137599780663</v>
      </c>
      <c r="G34" s="1">
        <v>26.965589029564775</v>
      </c>
      <c r="H34" s="1">
        <v>33.95151209468218</v>
      </c>
      <c r="I34" s="1">
        <v>22.421503147309362</v>
      </c>
      <c r="J34" s="1">
        <v>22.370874835724152</v>
      </c>
      <c r="K34" s="1">
        <v>33.41621695426258</v>
      </c>
      <c r="M34" s="1">
        <f t="shared" si="1"/>
        <v>0.99031927576600243</v>
      </c>
      <c r="N34" s="1">
        <f t="shared" si="2"/>
        <v>1.0172901206395064</v>
      </c>
      <c r="O34" s="1">
        <f t="shared" si="3"/>
        <v>1.0096224562354958</v>
      </c>
      <c r="P34" s="1">
        <f t="shared" si="4"/>
        <v>0.80696115501264243</v>
      </c>
    </row>
    <row r="35" spans="3:16" x14ac:dyDescent="0.25">
      <c r="C35" s="1">
        <v>6.9000000000000008E-3</v>
      </c>
      <c r="D35" s="1">
        <v>33.579990867498651</v>
      </c>
      <c r="E35" s="1">
        <v>22.777737907667305</v>
      </c>
      <c r="F35" s="1">
        <v>22.712697141383504</v>
      </c>
      <c r="G35" s="1">
        <v>27.119157500071026</v>
      </c>
      <c r="H35" s="1">
        <v>34.03473811020605</v>
      </c>
      <c r="I35" s="1">
        <v>22.5303605706833</v>
      </c>
      <c r="J35" s="1">
        <v>22.455714298760125</v>
      </c>
      <c r="K35" s="1">
        <v>33.259168907713658</v>
      </c>
      <c r="M35" s="1">
        <f t="shared" si="1"/>
        <v>0.986638732425826</v>
      </c>
      <c r="N35" s="1">
        <f t="shared" si="2"/>
        <v>1.0109797327125734</v>
      </c>
      <c r="O35" s="1">
        <f t="shared" si="3"/>
        <v>1.0114439843330911</v>
      </c>
      <c r="P35" s="1">
        <f t="shared" si="4"/>
        <v>0.81538891050826579</v>
      </c>
    </row>
    <row r="36" spans="3:16" x14ac:dyDescent="0.25">
      <c r="C36" s="1">
        <v>7.0000000000000001E-3</v>
      </c>
      <c r="D36" s="1">
        <v>33.605564056733826</v>
      </c>
      <c r="E36" s="1">
        <v>22.857615755154036</v>
      </c>
      <c r="F36" s="1">
        <v>22.835578612289744</v>
      </c>
      <c r="G36" s="1">
        <v>27.33400237108016</v>
      </c>
      <c r="H36" s="1">
        <v>33.497581466455479</v>
      </c>
      <c r="I36" s="1">
        <v>23.093701296431014</v>
      </c>
      <c r="J36" s="1">
        <v>22.56552230755689</v>
      </c>
      <c r="K36" s="1">
        <v>32.982124519353079</v>
      </c>
      <c r="M36" s="1">
        <f t="shared" si="1"/>
        <v>1.0032235936312739</v>
      </c>
      <c r="N36" s="1">
        <f t="shared" si="2"/>
        <v>0.98977705919693937</v>
      </c>
      <c r="O36" s="1">
        <f t="shared" si="3"/>
        <v>1.0119676514043026</v>
      </c>
      <c r="P36" s="1">
        <f t="shared" si="4"/>
        <v>0.82875202156978267</v>
      </c>
    </row>
    <row r="37" spans="3:16" x14ac:dyDescent="0.25">
      <c r="C37" s="1">
        <v>7.0999999999999995E-3</v>
      </c>
      <c r="D37" s="1">
        <v>33.974567425601549</v>
      </c>
      <c r="E37" s="1">
        <v>22.963821918860525</v>
      </c>
      <c r="F37" s="1">
        <v>22.946808830293897</v>
      </c>
      <c r="G37" s="1">
        <v>27.133972780825427</v>
      </c>
      <c r="H37" s="1">
        <v>33.514132707871205</v>
      </c>
      <c r="I37" s="1">
        <v>22.784721454651017</v>
      </c>
      <c r="J37" s="1">
        <v>22.672232334432721</v>
      </c>
      <c r="K37" s="1">
        <v>33.177500986024818</v>
      </c>
      <c r="M37" s="1">
        <f t="shared" si="1"/>
        <v>1.0137385240353305</v>
      </c>
      <c r="N37" s="1">
        <f t="shared" si="2"/>
        <v>1.0078605509646443</v>
      </c>
      <c r="O37" s="1">
        <f t="shared" si="3"/>
        <v>1.0121106952244916</v>
      </c>
      <c r="P37" s="1">
        <f t="shared" si="4"/>
        <v>0.8178425732623722</v>
      </c>
    </row>
    <row r="38" spans="3:16" x14ac:dyDescent="0.25">
      <c r="C38" s="1">
        <v>7.2000000000000007E-3</v>
      </c>
      <c r="D38" s="1">
        <v>33.916167532590279</v>
      </c>
      <c r="E38" s="1">
        <v>23.53333240444552</v>
      </c>
      <c r="F38" s="1">
        <v>23.054977357988477</v>
      </c>
      <c r="G38" s="1">
        <v>27.276218678568554</v>
      </c>
      <c r="H38" s="1">
        <v>33.882486921593099</v>
      </c>
      <c r="I38" s="1">
        <v>23.187545842215194</v>
      </c>
      <c r="J38" s="1">
        <v>22.775915420053181</v>
      </c>
      <c r="K38" s="1">
        <v>33.41831597657572</v>
      </c>
      <c r="M38" s="1">
        <f t="shared" si="1"/>
        <v>1.0009940418799577</v>
      </c>
      <c r="N38" s="1">
        <f t="shared" si="2"/>
        <v>1.0149125985381682</v>
      </c>
      <c r="O38" s="1">
        <f t="shared" si="3"/>
        <v>1.0122525015038295</v>
      </c>
      <c r="P38" s="1">
        <f t="shared" si="4"/>
        <v>0.81620566092221958</v>
      </c>
    </row>
    <row r="39" spans="3:16" x14ac:dyDescent="0.25">
      <c r="C39" s="1">
        <v>7.3000000000000009E-3</v>
      </c>
      <c r="D39" s="1">
        <v>33.856768949214356</v>
      </c>
      <c r="E39" s="1">
        <v>23.21813369681897</v>
      </c>
      <c r="F39" s="1">
        <v>23.160152992683365</v>
      </c>
      <c r="G39" s="1">
        <v>27.479003621986486</v>
      </c>
      <c r="H39" s="1">
        <v>33.824686952850641</v>
      </c>
      <c r="I39" s="1">
        <v>23.199795466268167</v>
      </c>
      <c r="J39" s="1">
        <v>22.876640765561447</v>
      </c>
      <c r="K39" s="1">
        <v>33.154007392958583</v>
      </c>
      <c r="M39" s="1">
        <f t="shared" si="1"/>
        <v>1.0009484787370961</v>
      </c>
      <c r="N39" s="1">
        <f t="shared" si="2"/>
        <v>1.0007904479406926</v>
      </c>
      <c r="O39" s="1">
        <f t="shared" si="3"/>
        <v>1.0123930882172489</v>
      </c>
      <c r="P39" s="1">
        <f t="shared" si="4"/>
        <v>0.82882902498907618</v>
      </c>
    </row>
    <row r="40" spans="3:16" x14ac:dyDescent="0.25">
      <c r="C40" s="1">
        <v>7.4000000000000003E-3</v>
      </c>
      <c r="D40" s="1">
        <v>33.870337933740039</v>
      </c>
      <c r="E40" s="1">
        <v>23.62020823935169</v>
      </c>
      <c r="F40" s="1">
        <v>23.262402784889687</v>
      </c>
      <c r="G40" s="1">
        <v>27.266496376234123</v>
      </c>
      <c r="H40" s="1">
        <v>34.313596249297518</v>
      </c>
      <c r="I40" s="1">
        <v>23.500314008241379</v>
      </c>
      <c r="J40" s="1">
        <v>22.97447578791386</v>
      </c>
      <c r="K40" s="1">
        <v>33.80546432747289</v>
      </c>
      <c r="M40" s="1">
        <f t="shared" si="1"/>
        <v>0.98708213757785435</v>
      </c>
      <c r="N40" s="1">
        <f t="shared" si="2"/>
        <v>1.0051018140041987</v>
      </c>
      <c r="O40" s="1">
        <f t="shared" si="3"/>
        <v>1.012532472977133</v>
      </c>
      <c r="P40" s="1">
        <f t="shared" si="4"/>
        <v>0.80657068076640193</v>
      </c>
    </row>
    <row r="41" spans="3:16" x14ac:dyDescent="0.25">
      <c r="C41" s="1">
        <v>7.4999999999999997E-3</v>
      </c>
      <c r="D41" s="1">
        <v>34.271272688736801</v>
      </c>
      <c r="E41" s="1">
        <v>23.628597007662492</v>
      </c>
      <c r="F41" s="1">
        <v>23.656470707605955</v>
      </c>
      <c r="G41" s="1">
        <v>27.807246291495861</v>
      </c>
      <c r="H41" s="1">
        <v>33.780103591719069</v>
      </c>
      <c r="I41" s="1">
        <v>23.18418923537088</v>
      </c>
      <c r="J41" s="1">
        <v>23.069486173297538</v>
      </c>
      <c r="K41" s="1">
        <v>33.448642699021605</v>
      </c>
      <c r="M41" s="1">
        <f t="shared" si="1"/>
        <v>1.0145401891881154</v>
      </c>
      <c r="N41" s="1">
        <f t="shared" si="2"/>
        <v>1.0191685707781233</v>
      </c>
      <c r="O41" s="1">
        <f t="shared" si="3"/>
        <v>1.025444196281573</v>
      </c>
      <c r="P41" s="1">
        <f t="shared" si="4"/>
        <v>0.83134154475898192</v>
      </c>
    </row>
    <row r="42" spans="3:16" x14ac:dyDescent="0.25">
      <c r="C42" s="1">
        <v>7.6E-3</v>
      </c>
      <c r="D42" s="1">
        <v>34.156980844392379</v>
      </c>
      <c r="E42" s="1">
        <v>23.930711649785273</v>
      </c>
      <c r="F42" s="1">
        <v>23.754281624200274</v>
      </c>
      <c r="G42" s="1">
        <v>27.552943145083567</v>
      </c>
      <c r="H42" s="1">
        <v>34.180649837217743</v>
      </c>
      <c r="I42" s="1">
        <v>23.572708566511999</v>
      </c>
      <c r="J42" s="1">
        <v>23.161735928705546</v>
      </c>
      <c r="K42" s="1">
        <v>33.671715251693072</v>
      </c>
      <c r="M42" s="1">
        <f t="shared" si="1"/>
        <v>0.99930753239221359</v>
      </c>
      <c r="N42" s="1">
        <f t="shared" si="2"/>
        <v>1.0151871848864182</v>
      </c>
      <c r="O42" s="1">
        <f t="shared" si="3"/>
        <v>1.025582957051175</v>
      </c>
      <c r="P42" s="1">
        <f t="shared" si="4"/>
        <v>0.81828154399405473</v>
      </c>
    </row>
    <row r="43" spans="3:16" x14ac:dyDescent="0.25">
      <c r="C43" s="1">
        <v>7.6999999999999994E-3</v>
      </c>
      <c r="D43" s="1">
        <v>34.637555526594738</v>
      </c>
      <c r="E43" s="1">
        <v>23.607425894952041</v>
      </c>
      <c r="F43" s="1">
        <v>23.849323381498525</v>
      </c>
      <c r="G43" s="1">
        <v>27.362164167638507</v>
      </c>
      <c r="H43" s="1">
        <v>34.49367192214708</v>
      </c>
      <c r="I43" s="1">
        <v>23.574213500959669</v>
      </c>
      <c r="J43" s="1">
        <v>23.251287431741815</v>
      </c>
      <c r="K43" s="1">
        <v>33.386471574360527</v>
      </c>
      <c r="M43" s="1">
        <f t="shared" si="1"/>
        <v>1.0041713043706222</v>
      </c>
      <c r="N43" s="1">
        <f t="shared" si="2"/>
        <v>1.0014088442013567</v>
      </c>
      <c r="O43" s="1">
        <f t="shared" si="3"/>
        <v>1.02572055209899</v>
      </c>
      <c r="P43" s="1">
        <f t="shared" si="4"/>
        <v>0.81955842823030012</v>
      </c>
    </row>
    <row r="44" spans="3:16" x14ac:dyDescent="0.25">
      <c r="C44" s="1">
        <v>7.7999999999999996E-3</v>
      </c>
      <c r="D44" s="1">
        <v>34.08650418978074</v>
      </c>
      <c r="E44" s="1">
        <v>23.997011146338686</v>
      </c>
      <c r="F44" s="1">
        <v>23.941657304921637</v>
      </c>
      <c r="G44" s="1">
        <v>27.893285385029071</v>
      </c>
      <c r="H44" s="1">
        <v>34.547540629296542</v>
      </c>
      <c r="I44" s="1">
        <v>23.868879210187469</v>
      </c>
      <c r="J44" s="1">
        <v>23.338201478724947</v>
      </c>
      <c r="K44" s="1">
        <v>34.023802343228226</v>
      </c>
      <c r="M44" s="1">
        <f t="shared" si="1"/>
        <v>0.98665501418862678</v>
      </c>
      <c r="N44" s="1">
        <f t="shared" si="2"/>
        <v>1.0053681588910353</v>
      </c>
      <c r="O44" s="1">
        <f t="shared" si="3"/>
        <v>1.0258569978816405</v>
      </c>
      <c r="P44" s="1">
        <f t="shared" si="4"/>
        <v>0.81981681834513376</v>
      </c>
    </row>
    <row r="45" spans="3:16" x14ac:dyDescent="0.25">
      <c r="C45" s="1">
        <v>7.9000000000000008E-3</v>
      </c>
      <c r="D45" s="1">
        <v>34.478411909370536</v>
      </c>
      <c r="E45" s="1">
        <v>23.964894481991621</v>
      </c>
      <c r="F45" s="1">
        <v>24.031343194928784</v>
      </c>
      <c r="G45" s="1">
        <v>27.938058076206115</v>
      </c>
      <c r="H45" s="1">
        <v>33.970750802586593</v>
      </c>
      <c r="I45" s="1">
        <v>23.539368296049503</v>
      </c>
      <c r="J45" s="1">
        <v>23.716351527401415</v>
      </c>
      <c r="K45" s="1">
        <v>34.067759758970595</v>
      </c>
      <c r="M45" s="1">
        <f t="shared" si="1"/>
        <v>1.0149440649614754</v>
      </c>
      <c r="N45" s="1">
        <f t="shared" si="2"/>
        <v>1.0180772134829774</v>
      </c>
      <c r="O45" s="1">
        <f t="shared" si="3"/>
        <v>1.0132816241639628</v>
      </c>
      <c r="P45" s="1">
        <f t="shared" si="4"/>
        <v>0.82007323856537317</v>
      </c>
    </row>
    <row r="46" spans="3:16" x14ac:dyDescent="0.25">
      <c r="C46" s="1">
        <v>8.0000000000000002E-3</v>
      </c>
      <c r="D46" s="1">
        <v>34.352330928950906</v>
      </c>
      <c r="E46" s="1">
        <v>24.291648943777282</v>
      </c>
      <c r="F46" s="1">
        <v>24.118439370990416</v>
      </c>
      <c r="G46" s="1">
        <v>27.425169980218541</v>
      </c>
      <c r="H46" s="1">
        <v>33.962232222793588</v>
      </c>
      <c r="I46" s="1">
        <v>23.922035592778869</v>
      </c>
      <c r="J46" s="1">
        <v>23.799193256205029</v>
      </c>
      <c r="K46" s="1">
        <v>33.853668912303419</v>
      </c>
      <c r="M46" s="1">
        <f t="shared" si="1"/>
        <v>1.0114862504795992</v>
      </c>
      <c r="N46" s="1">
        <f t="shared" si="2"/>
        <v>1.0154507483096458</v>
      </c>
      <c r="O46" s="1">
        <f t="shared" si="3"/>
        <v>1.0134141569988786</v>
      </c>
      <c r="P46" s="1">
        <f t="shared" si="4"/>
        <v>0.81010923960006676</v>
      </c>
    </row>
    <row r="47" spans="3:16" x14ac:dyDescent="0.25">
      <c r="C47" s="1">
        <v>8.0999999999999996E-3</v>
      </c>
      <c r="D47" s="1">
        <v>34.824834432584424</v>
      </c>
      <c r="E47" s="1">
        <v>23.9537387989511</v>
      </c>
      <c r="F47" s="1">
        <v>24.172974174753804</v>
      </c>
      <c r="G47" s="1">
        <v>27.946971278915182</v>
      </c>
      <c r="H47" s="1">
        <v>34.351083303794042</v>
      </c>
      <c r="I47" s="1">
        <v>23.913893284991719</v>
      </c>
      <c r="J47" s="1">
        <v>23.879539977241642</v>
      </c>
      <c r="K47" s="1">
        <v>33.54085497197876</v>
      </c>
      <c r="M47" s="1">
        <f t="shared" si="1"/>
        <v>1.0137914465346149</v>
      </c>
      <c r="N47" s="1">
        <f t="shared" si="2"/>
        <v>1.0016662077347476</v>
      </c>
      <c r="O47" s="1">
        <f t="shared" si="3"/>
        <v>1.0122881009346001</v>
      </c>
      <c r="P47" s="1">
        <f t="shared" si="4"/>
        <v>0.83322179181965073</v>
      </c>
    </row>
    <row r="48" spans="3:16" x14ac:dyDescent="0.25">
      <c r="C48" s="1">
        <v>8.199999999999999E-3</v>
      </c>
      <c r="D48" s="1">
        <v>34.252857200144106</v>
      </c>
      <c r="E48" s="1">
        <v>24.339462745672314</v>
      </c>
      <c r="F48" s="1">
        <v>24.254958324876391</v>
      </c>
      <c r="G48" s="1">
        <v>27.635792403387335</v>
      </c>
      <c r="H48" s="1">
        <v>34.223994483922503</v>
      </c>
      <c r="I48" s="1">
        <v>24.203344336059086</v>
      </c>
      <c r="J48" s="1">
        <v>23.957447299879156</v>
      </c>
      <c r="K48" s="1">
        <v>34.17392768142237</v>
      </c>
      <c r="M48" s="1">
        <f t="shared" si="1"/>
        <v>1.0008433473841039</v>
      </c>
      <c r="N48" s="1">
        <f t="shared" si="2"/>
        <v>1.0056239504641693</v>
      </c>
      <c r="O48" s="1">
        <f t="shared" si="3"/>
        <v>1.0124183107354152</v>
      </c>
      <c r="P48" s="1">
        <f t="shared" si="4"/>
        <v>0.80868060180307288</v>
      </c>
    </row>
    <row r="49" spans="3:16" x14ac:dyDescent="0.25">
      <c r="C49" s="1">
        <v>8.3000000000000001E-3</v>
      </c>
      <c r="D49" s="1">
        <v>34.644513199396414</v>
      </c>
      <c r="E49" s="1">
        <v>24.297642772315015</v>
      </c>
      <c r="F49" s="1">
        <v>24.608398993151528</v>
      </c>
      <c r="G49" s="1">
        <v>27.804481924432139</v>
      </c>
      <c r="H49" s="1">
        <v>34.69338198559182</v>
      </c>
      <c r="I49" s="1">
        <v>23.853637292691658</v>
      </c>
      <c r="J49" s="1">
        <v>24.032969452302414</v>
      </c>
      <c r="K49" s="1">
        <v>34.201949329015243</v>
      </c>
      <c r="M49" s="1">
        <f t="shared" si="1"/>
        <v>0.99859140898354326</v>
      </c>
      <c r="N49" s="1">
        <f t="shared" si="2"/>
        <v>1.0186137432281404</v>
      </c>
      <c r="O49" s="1">
        <f t="shared" si="3"/>
        <v>1.023943339252819</v>
      </c>
      <c r="P49" s="1">
        <f t="shared" si="4"/>
        <v>0.81295021102332876</v>
      </c>
    </row>
    <row r="50" spans="3:16" x14ac:dyDescent="0.25">
      <c r="C50" s="1">
        <v>8.4000000000000012E-3</v>
      </c>
      <c r="D50" s="1">
        <v>34.551198083719825</v>
      </c>
      <c r="E50" s="1">
        <v>24.619872738033006</v>
      </c>
      <c r="F50" s="1">
        <v>24.686464270720734</v>
      </c>
      <c r="G50" s="1">
        <v>27.541022816207864</v>
      </c>
      <c r="H50" s="1">
        <v>34.112133486865091</v>
      </c>
      <c r="I50" s="1">
        <v>24.239219972197226</v>
      </c>
      <c r="J50" s="1">
        <v>24.106159321191722</v>
      </c>
      <c r="K50" s="1">
        <v>33.971462289381165</v>
      </c>
      <c r="M50" s="1">
        <f t="shared" si="1"/>
        <v>1.0128712147841412</v>
      </c>
      <c r="N50" s="1">
        <f t="shared" si="2"/>
        <v>1.0157040022852384</v>
      </c>
      <c r="O50" s="1">
        <f t="shared" si="3"/>
        <v>1.024072891156032</v>
      </c>
      <c r="P50" s="1">
        <f t="shared" si="4"/>
        <v>0.8107105482125998</v>
      </c>
    </row>
    <row r="51" spans="3:16" x14ac:dyDescent="0.25">
      <c r="C51" s="1">
        <v>8.5000000000000006E-3</v>
      </c>
      <c r="D51" s="1">
        <v>34.455916843457054</v>
      </c>
      <c r="E51" s="1">
        <v>24.268754297926961</v>
      </c>
      <c r="F51" s="1">
        <v>24.456181023673416</v>
      </c>
      <c r="G51" s="1">
        <v>27.650179973033154</v>
      </c>
      <c r="H51" s="1">
        <v>34.081558026590173</v>
      </c>
      <c r="I51" s="1">
        <v>24.222403075470204</v>
      </c>
      <c r="J51" s="1">
        <v>24.177068490090225</v>
      </c>
      <c r="K51" s="1">
        <v>33.644285591248355</v>
      </c>
      <c r="M51" s="1">
        <f t="shared" si="1"/>
        <v>1.010984204905621</v>
      </c>
      <c r="N51" s="1">
        <f t="shared" si="2"/>
        <v>1.0019135682909883</v>
      </c>
      <c r="O51" s="1">
        <f t="shared" si="3"/>
        <v>1.0115445151548292</v>
      </c>
      <c r="P51" s="1">
        <f t="shared" si="4"/>
        <v>0.82183882008853226</v>
      </c>
    </row>
    <row r="52" spans="3:16" x14ac:dyDescent="0.25">
      <c r="C52" s="1">
        <v>8.6E-3</v>
      </c>
      <c r="D52" s="1">
        <v>34.91843411727541</v>
      </c>
      <c r="E52" s="1">
        <v>24.651054760469812</v>
      </c>
      <c r="F52" s="1">
        <v>24.528705464485881</v>
      </c>
      <c r="G52" s="1">
        <v>27.809890046439094</v>
      </c>
      <c r="H52" s="1">
        <v>34.460295048483701</v>
      </c>
      <c r="I52" s="1">
        <v>24.203589079410705</v>
      </c>
      <c r="J52" s="1">
        <v>24.245747276509437</v>
      </c>
      <c r="K52" s="1">
        <v>34.262801185630664</v>
      </c>
      <c r="M52" s="1">
        <f t="shared" si="1"/>
        <v>1.0132946937380289</v>
      </c>
      <c r="N52" s="1">
        <f t="shared" si="2"/>
        <v>1.0184875755240677</v>
      </c>
      <c r="O52" s="1">
        <f t="shared" si="3"/>
        <v>1.0116704255286282</v>
      </c>
      <c r="P52" s="1">
        <f t="shared" si="4"/>
        <v>0.81166422721158504</v>
      </c>
    </row>
    <row r="53" spans="3:16" x14ac:dyDescent="0.25">
      <c r="C53" s="1">
        <v>8.6999999999999994E-3</v>
      </c>
      <c r="D53" s="1">
        <v>34.341843796335311</v>
      </c>
      <c r="E53" s="1">
        <v>24.631474530865376</v>
      </c>
      <c r="F53" s="1">
        <v>24.599015868050493</v>
      </c>
      <c r="G53" s="1">
        <v>27.550735814494608</v>
      </c>
      <c r="H53" s="1">
        <v>34.321790351027687</v>
      </c>
      <c r="I53" s="1">
        <v>24.130621955558588</v>
      </c>
      <c r="J53" s="1">
        <v>24.312244767819994</v>
      </c>
      <c r="K53" s="1">
        <v>34.276515042073669</v>
      </c>
      <c r="M53" s="1">
        <f t="shared" si="1"/>
        <v>1.0005842773673088</v>
      </c>
      <c r="N53" s="1">
        <f t="shared" si="2"/>
        <v>1.0207558916727968</v>
      </c>
      <c r="O53" s="1">
        <f t="shared" si="3"/>
        <v>1.0117953361760357</v>
      </c>
      <c r="P53" s="1">
        <f t="shared" si="4"/>
        <v>0.80377879083321879</v>
      </c>
    </row>
    <row r="54" spans="3:16" x14ac:dyDescent="0.25">
      <c r="C54" s="1">
        <v>8.8000000000000005E-3</v>
      </c>
      <c r="D54" s="1">
        <v>34.716185922582603</v>
      </c>
      <c r="E54" s="1">
        <v>24.918687439681804</v>
      </c>
      <c r="F54" s="1">
        <v>24.667160005920557</v>
      </c>
      <c r="G54" s="1">
        <v>28.053540884822944</v>
      </c>
      <c r="H54" s="1">
        <v>34.78176997768746</v>
      </c>
      <c r="I54" s="1">
        <v>24.160235528527188</v>
      </c>
      <c r="J54" s="1">
        <v>24.376608855972787</v>
      </c>
      <c r="K54" s="1">
        <v>34.031649726552288</v>
      </c>
      <c r="M54" s="1">
        <f t="shared" si="1"/>
        <v>0.99811441294830805</v>
      </c>
      <c r="N54" s="1">
        <f t="shared" si="2"/>
        <v>1.0313925710806533</v>
      </c>
      <c r="O54" s="1">
        <f t="shared" si="3"/>
        <v>1.0119192604543343</v>
      </c>
      <c r="P54" s="1">
        <f t="shared" si="4"/>
        <v>0.82433678973061697</v>
      </c>
    </row>
    <row r="55" spans="3:16" x14ac:dyDescent="0.25">
      <c r="C55" s="1">
        <v>8.8999999999999999E-3</v>
      </c>
      <c r="D55" s="1">
        <v>35.002132394404619</v>
      </c>
      <c r="E55" s="1">
        <v>24.547644730249928</v>
      </c>
      <c r="F55" s="1">
        <v>24.733184507703445</v>
      </c>
      <c r="G55" s="1">
        <v>27.720635418082981</v>
      </c>
      <c r="H55" s="1">
        <v>34.181169688696897</v>
      </c>
      <c r="I55" s="1">
        <v>24.227362723346221</v>
      </c>
      <c r="J55" s="1">
        <v>24.438886271093637</v>
      </c>
      <c r="K55" s="1">
        <v>33.698121503680774</v>
      </c>
      <c r="M55" s="1">
        <f t="shared" si="1"/>
        <v>1.0240179816309563</v>
      </c>
      <c r="N55" s="1">
        <f t="shared" si="2"/>
        <v>1.0132198461120605</v>
      </c>
      <c r="O55" s="1">
        <f t="shared" si="3"/>
        <v>1.0120422114717194</v>
      </c>
      <c r="P55" s="1">
        <f t="shared" si="4"/>
        <v>0.82261663799434981</v>
      </c>
    </row>
    <row r="56" spans="3:16" x14ac:dyDescent="0.25">
      <c r="C56" s="1">
        <v>9.0000000000000011E-3</v>
      </c>
      <c r="D56" s="1">
        <v>34.507432107557477</v>
      </c>
      <c r="E56" s="1">
        <v>24.934885516077358</v>
      </c>
      <c r="F56" s="1">
        <v>24.79713489257535</v>
      </c>
      <c r="G56" s="1">
        <v>27.869765196784762</v>
      </c>
      <c r="H56" s="1">
        <v>34.148420526078773</v>
      </c>
      <c r="I56" s="1">
        <v>24.476509220056705</v>
      </c>
      <c r="J56" s="1">
        <v>24.499122613993276</v>
      </c>
      <c r="K56" s="1">
        <v>34.296688925265563</v>
      </c>
      <c r="M56" s="1">
        <f t="shared" si="1"/>
        <v>1.010513270480681</v>
      </c>
      <c r="N56" s="1">
        <f t="shared" si="2"/>
        <v>1.0187271923418331</v>
      </c>
      <c r="O56" s="1">
        <f t="shared" si="3"/>
        <v>1.0121642020931745</v>
      </c>
      <c r="P56" s="1">
        <f t="shared" si="4"/>
        <v>0.8126080408961508</v>
      </c>
    </row>
    <row r="57" spans="3:16" x14ac:dyDescent="0.25">
      <c r="C57" s="1">
        <v>9.1000000000000004E-3</v>
      </c>
      <c r="D57" s="1">
        <v>34.961176477673014</v>
      </c>
      <c r="E57" s="1">
        <v>24.907764437681188</v>
      </c>
      <c r="F57" s="1">
        <v>25.232559818260889</v>
      </c>
      <c r="G57" s="1">
        <v>27.589808994769918</v>
      </c>
      <c r="H57" s="1">
        <v>34.518357225469359</v>
      </c>
      <c r="I57" s="1">
        <v>24.786304920683261</v>
      </c>
      <c r="J57" s="1">
        <v>24.557362387631954</v>
      </c>
      <c r="K57" s="1">
        <v>33.873718727111296</v>
      </c>
      <c r="M57" s="1">
        <f t="shared" si="1"/>
        <v>1.0128285146744156</v>
      </c>
      <c r="N57" s="1">
        <f t="shared" si="2"/>
        <v>1.0049002671994314</v>
      </c>
      <c r="O57" s="1">
        <f t="shared" si="3"/>
        <v>1.0274947048453782</v>
      </c>
      <c r="P57" s="1">
        <f t="shared" si="4"/>
        <v>0.81449011302936858</v>
      </c>
    </row>
    <row r="58" spans="3:16" x14ac:dyDescent="0.25">
      <c r="C58" s="1">
        <v>9.1999999999999998E-3</v>
      </c>
      <c r="D58" s="1">
        <v>34.37491452519113</v>
      </c>
      <c r="E58" s="1">
        <v>24.878945105861376</v>
      </c>
      <c r="F58" s="1">
        <v>25.29339474390892</v>
      </c>
      <c r="G58" s="1">
        <v>27.676835292911559</v>
      </c>
      <c r="H58" s="1">
        <v>34.800518545878163</v>
      </c>
      <c r="I58" s="1">
        <v>24.418650434254474</v>
      </c>
      <c r="J58" s="1">
        <v>24.218407577262209</v>
      </c>
      <c r="K58" s="1">
        <v>34.040134699831825</v>
      </c>
      <c r="M58" s="1">
        <f t="shared" si="1"/>
        <v>0.98777018163893304</v>
      </c>
      <c r="N58" s="1">
        <f t="shared" si="2"/>
        <v>1.0188501273993915</v>
      </c>
      <c r="O58" s="1">
        <f t="shared" si="3"/>
        <v>1.0443871944601335</v>
      </c>
      <c r="P58" s="1">
        <f t="shared" si="4"/>
        <v>0.81306479944829058</v>
      </c>
    </row>
    <row r="59" spans="3:16" x14ac:dyDescent="0.25">
      <c r="C59" s="1">
        <v>9.300000000000001E-3</v>
      </c>
      <c r="D59" s="1">
        <v>34.740885643835185</v>
      </c>
      <c r="E59" s="1">
        <v>24.78924580964522</v>
      </c>
      <c r="F59" s="1">
        <v>25.352256540773553</v>
      </c>
      <c r="G59" s="1">
        <v>27.783739211312955</v>
      </c>
      <c r="H59" s="1">
        <v>34.306693478488555</v>
      </c>
      <c r="I59" s="1">
        <v>24.789349462356842</v>
      </c>
      <c r="J59" s="1">
        <v>24.274944539262542</v>
      </c>
      <c r="K59" s="1">
        <v>33.694569695261784</v>
      </c>
      <c r="M59" s="1">
        <f t="shared" si="1"/>
        <v>1.0126561939179268</v>
      </c>
      <c r="N59" s="1">
        <f t="shared" si="2"/>
        <v>0.99999581865946985</v>
      </c>
      <c r="O59" s="1">
        <f t="shared" si="3"/>
        <v>1.0443795865225791</v>
      </c>
      <c r="P59" s="1">
        <f t="shared" si="4"/>
        <v>0.82457616947160406</v>
      </c>
    </row>
    <row r="60" spans="3:16" x14ac:dyDescent="0.25">
      <c r="C60" s="1">
        <v>9.4000000000000004E-3</v>
      </c>
      <c r="D60" s="1">
        <v>35.018553604679987</v>
      </c>
      <c r="E60" s="1">
        <v>24.816437976354727</v>
      </c>
      <c r="F60" s="1">
        <v>25.409187203617495</v>
      </c>
      <c r="G60" s="1">
        <v>27.541247754939974</v>
      </c>
      <c r="H60" s="1">
        <v>34.755944238727821</v>
      </c>
      <c r="I60" s="1">
        <v>24.756114369732835</v>
      </c>
      <c r="J60" s="1">
        <v>24.329655468118169</v>
      </c>
      <c r="K60" s="1">
        <v>34.281237812976208</v>
      </c>
      <c r="M60" s="1">
        <f t="shared" si="1"/>
        <v>1.0075558115799814</v>
      </c>
      <c r="N60" s="1">
        <f t="shared" si="2"/>
        <v>1.0024367154603084</v>
      </c>
      <c r="O60" s="1">
        <f t="shared" si="3"/>
        <v>1.0443710243621804</v>
      </c>
      <c r="P60" s="1">
        <f t="shared" si="4"/>
        <v>0.8033912866622045</v>
      </c>
    </row>
    <row r="61" spans="3:16" x14ac:dyDescent="0.25">
      <c r="C61" s="1">
        <v>9.4999999999999998E-3</v>
      </c>
      <c r="D61" s="1">
        <v>34.51556352583178</v>
      </c>
      <c r="E61" s="1">
        <v>25.191428472609168</v>
      </c>
      <c r="F61" s="1">
        <v>25.464227745518134</v>
      </c>
      <c r="G61" s="1">
        <v>28.026273858417689</v>
      </c>
      <c r="H61" s="1">
        <v>34.171438243290133</v>
      </c>
      <c r="I61" s="1">
        <v>25.031473700912994</v>
      </c>
      <c r="J61" s="1">
        <v>24.382579449088166</v>
      </c>
      <c r="K61" s="1">
        <v>33.847082159462573</v>
      </c>
      <c r="M61" s="1">
        <f t="shared" si="1"/>
        <v>1.0100705530768586</v>
      </c>
      <c r="N61" s="1">
        <f t="shared" si="2"/>
        <v>1.0063901460060796</v>
      </c>
      <c r="O61" s="1">
        <f t="shared" si="3"/>
        <v>1.0443615204325898</v>
      </c>
      <c r="P61" s="1">
        <f t="shared" si="4"/>
        <v>0.82802628972206482</v>
      </c>
    </row>
    <row r="62" spans="3:16" x14ac:dyDescent="0.25">
      <c r="C62" s="1">
        <v>9.5999999999999992E-3</v>
      </c>
      <c r="D62" s="1">
        <v>34.961547432546539</v>
      </c>
      <c r="E62" s="1">
        <v>25.124348117696236</v>
      </c>
      <c r="F62" s="1">
        <v>25.517418224287166</v>
      </c>
      <c r="G62" s="1">
        <v>27.676763755136506</v>
      </c>
      <c r="H62" s="1">
        <v>34.53367233045195</v>
      </c>
      <c r="I62" s="1">
        <v>24.634930192242336</v>
      </c>
      <c r="J62" s="1">
        <v>24.433143803223004</v>
      </c>
      <c r="K62" s="1">
        <v>33.960053765478861</v>
      </c>
      <c r="M62" s="1">
        <f t="shared" si="1"/>
        <v>1.012390084031616</v>
      </c>
      <c r="N62" s="1">
        <f t="shared" si="2"/>
        <v>1.0198668281839913</v>
      </c>
      <c r="O62" s="1">
        <f t="shared" si="3"/>
        <v>1.0443771963934143</v>
      </c>
      <c r="P62" s="1">
        <f t="shared" si="4"/>
        <v>0.81497997459799498</v>
      </c>
    </row>
    <row r="63" spans="3:16" x14ac:dyDescent="0.25">
      <c r="C63" s="1">
        <v>9.7000000000000003E-3</v>
      </c>
      <c r="D63" s="1">
        <v>34.367823766363458</v>
      </c>
      <c r="E63" s="1">
        <v>25.434195290117579</v>
      </c>
      <c r="F63" s="1">
        <v>25.158218714909488</v>
      </c>
      <c r="G63" s="1">
        <v>27.809092832482854</v>
      </c>
      <c r="H63" s="1">
        <v>34.420834136262627</v>
      </c>
      <c r="I63" s="1">
        <v>24.647540028227777</v>
      </c>
      <c r="J63" s="1">
        <v>24.482606251197613</v>
      </c>
      <c r="K63" s="1">
        <v>33.646337019714004</v>
      </c>
      <c r="M63" s="1">
        <f t="shared" si="1"/>
        <v>0.99845993360621899</v>
      </c>
      <c r="N63" s="1">
        <f t="shared" si="2"/>
        <v>1.0319161774760839</v>
      </c>
      <c r="O63" s="1">
        <f t="shared" si="3"/>
        <v>1.0275956104011119</v>
      </c>
      <c r="P63" s="1">
        <f t="shared" si="4"/>
        <v>0.82651174825327933</v>
      </c>
    </row>
    <row r="64" spans="3:16" x14ac:dyDescent="0.25">
      <c r="C64" s="1">
        <v>9.8000000000000014E-3</v>
      </c>
      <c r="D64" s="1">
        <v>34.726456545480332</v>
      </c>
      <c r="E64" s="1">
        <v>25.049175449203815</v>
      </c>
      <c r="F64" s="1">
        <v>25.213961942497704</v>
      </c>
      <c r="G64" s="1">
        <v>27.523413764884648</v>
      </c>
      <c r="H64" s="1">
        <v>34.306946143236296</v>
      </c>
      <c r="I64" s="1">
        <v>25.014255379296763</v>
      </c>
      <c r="J64" s="1">
        <v>24.530393625951859</v>
      </c>
      <c r="K64" s="1">
        <v>33.699810067401593</v>
      </c>
      <c r="M64" s="1">
        <f t="shared" si="1"/>
        <v>1.0122281476320429</v>
      </c>
      <c r="N64" s="1">
        <f t="shared" si="2"/>
        <v>1.0013960067720407</v>
      </c>
      <c r="O64" s="1">
        <f t="shared" si="3"/>
        <v>1.0278661780552378</v>
      </c>
      <c r="P64" s="1">
        <f t="shared" si="4"/>
        <v>0.81672311238063977</v>
      </c>
    </row>
    <row r="65" spans="3:16" x14ac:dyDescent="0.25">
      <c r="C65" s="1">
        <v>9.9000000000000008E-3</v>
      </c>
      <c r="D65" s="1">
        <v>34.607456870853071</v>
      </c>
      <c r="E65" s="1">
        <v>25.421839434754208</v>
      </c>
      <c r="F65" s="1">
        <v>25.268025487974235</v>
      </c>
      <c r="G65" s="1">
        <v>27.999435777084827</v>
      </c>
      <c r="H65" s="1">
        <v>34.749020828621305</v>
      </c>
      <c r="I65" s="1">
        <v>24.942080851975795</v>
      </c>
      <c r="J65" s="1">
        <v>24.575927063630878</v>
      </c>
      <c r="K65" s="1">
        <v>34.28543594478122</v>
      </c>
      <c r="M65" s="1">
        <f t="shared" si="1"/>
        <v>0.99592610225000544</v>
      </c>
      <c r="N65" s="1">
        <f t="shared" si="2"/>
        <v>1.0192349060860497</v>
      </c>
      <c r="O65" s="1">
        <f t="shared" si="3"/>
        <v>1.0281616405579088</v>
      </c>
      <c r="P65" s="1">
        <f t="shared" si="4"/>
        <v>0.81665684001159033</v>
      </c>
    </row>
    <row r="66" spans="3:16" x14ac:dyDescent="0.25">
      <c r="C66" s="1">
        <v>0.01</v>
      </c>
      <c r="D66" s="1">
        <v>34.487566359001761</v>
      </c>
      <c r="E66" s="1">
        <v>25.380415304076333</v>
      </c>
      <c r="F66" s="1">
        <v>25.31981087097116</v>
      </c>
      <c r="G66" s="1">
        <v>27.641897526411466</v>
      </c>
      <c r="H66" s="1">
        <v>34.130507713260663</v>
      </c>
      <c r="I66" s="1">
        <v>25.244184365175148</v>
      </c>
      <c r="J66" s="1">
        <v>24.619853490654481</v>
      </c>
      <c r="K66" s="1">
        <v>33.838594864336486</v>
      </c>
      <c r="M66" s="1">
        <f t="shared" si="1"/>
        <v>1.0104615685398191</v>
      </c>
      <c r="N66" s="1">
        <f t="shared" si="2"/>
        <v>1.0053965276489234</v>
      </c>
      <c r="O66" s="1">
        <f t="shared" si="3"/>
        <v>1.0284306070538713</v>
      </c>
      <c r="P66" s="1">
        <f t="shared" si="4"/>
        <v>0.81687486248266461</v>
      </c>
    </row>
    <row r="67" spans="3:16" x14ac:dyDescent="0.25">
      <c r="L67" s="1" t="s">
        <v>61</v>
      </c>
      <c r="M67" s="1">
        <f>AVERAGE(M16:M66)</f>
        <v>1.0042979964902137</v>
      </c>
      <c r="N67" s="1">
        <f t="shared" ref="N67:P67" si="5">AVERAGE(N16:N66)</f>
        <v>1.0097559358927197</v>
      </c>
      <c r="O67" s="1">
        <f t="shared" si="5"/>
        <v>1.019953948533177</v>
      </c>
      <c r="P67" s="1">
        <f t="shared" si="5"/>
        <v>0.81945177889133669</v>
      </c>
    </row>
  </sheetData>
  <mergeCells count="2">
    <mergeCell ref="J4:J6"/>
    <mergeCell ref="J7:J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6"/>
  <sheetViews>
    <sheetView workbookViewId="0">
      <selection activeCell="I11" sqref="I11"/>
    </sheetView>
  </sheetViews>
  <sheetFormatPr defaultRowHeight="15.75" x14ac:dyDescent="0.25"/>
  <cols>
    <col min="1" max="1" width="9" style="1"/>
    <col min="2" max="2" width="6.875" style="1" customWidth="1"/>
    <col min="3" max="9" width="9.875" style="1" customWidth="1"/>
    <col min="10" max="10" width="9.75" style="1" customWidth="1"/>
    <col min="11" max="16384" width="9" style="1"/>
  </cols>
  <sheetData>
    <row r="2" spans="2:27" x14ac:dyDescent="0.25">
      <c r="B2" s="1" t="s">
        <v>11</v>
      </c>
      <c r="P2" s="1">
        <f>1/AVERAGE(C6:C56)</f>
        <v>1.6034450380284119E-2</v>
      </c>
      <c r="Q2" s="1">
        <f>1/AVERAGE(AVERAGE(C6:C56),AVERAGE(D6:D56))</f>
        <v>1.9097206028186851E-2</v>
      </c>
      <c r="R2" s="1">
        <f>1/AVERAGE(AVERAGE(D6:D56),AVERAGE(E6:E56))</f>
        <v>2.4052391662230062E-2</v>
      </c>
      <c r="S2" s="1">
        <f>1/AVERAGE(AVERAGE(E6:E56),AVERAGE(F6:F56))</f>
        <v>2.2449038910055851E-2</v>
      </c>
      <c r="T2" s="1">
        <f>1/AVERAGE(F6:F56)</f>
        <v>2.07037177989026E-2</v>
      </c>
      <c r="U2" s="1">
        <f>1/AVERAGE(F6:F56)</f>
        <v>2.07037177989026E-2</v>
      </c>
      <c r="V2" s="1">
        <f>1/AVERAGE(G6:G56)</f>
        <v>1.6108367089447021E-2</v>
      </c>
      <c r="W2" s="1">
        <f>1/AVERAGE(AVERAGE(G6:G56),AVERAGE(H6:H56))</f>
        <v>1.9231866225851546E-2</v>
      </c>
      <c r="X2" s="1">
        <f>1/AVERAGE(AVERAGE(H6:H56),AVERAGE(I6:I56))</f>
        <v>2.443806524898743E-2</v>
      </c>
      <c r="Y2" s="1">
        <f>1/AVERAGE(AVERAGE(I6:I56),AVERAGE(J6:J56))</f>
        <v>2.0250807443166065E-2</v>
      </c>
      <c r="Z2" s="1">
        <f>1/AVERAGE(J6:J56)</f>
        <v>1.6996256995379554E-2</v>
      </c>
      <c r="AA2" s="1">
        <f>1/AVERAGE(J6:J56)</f>
        <v>1.6996256995379554E-2</v>
      </c>
    </row>
    <row r="3" spans="2:27" x14ac:dyDescent="0.25">
      <c r="C3" s="1" t="s">
        <v>32</v>
      </c>
      <c r="G3" s="1" t="s">
        <v>33</v>
      </c>
      <c r="P3" s="1" t="s">
        <v>105</v>
      </c>
      <c r="V3" s="1" t="s">
        <v>106</v>
      </c>
    </row>
    <row r="4" spans="2:27" x14ac:dyDescent="0.25">
      <c r="B4" s="5" t="s">
        <v>9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102</v>
      </c>
      <c r="L4" s="1" t="s">
        <v>101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103</v>
      </c>
      <c r="V4" s="1" t="s">
        <v>0</v>
      </c>
      <c r="W4" s="1" t="s">
        <v>1</v>
      </c>
      <c r="X4" s="1" t="s">
        <v>2</v>
      </c>
      <c r="Y4" s="1" t="s">
        <v>3</v>
      </c>
      <c r="Z4" s="1" t="s">
        <v>4</v>
      </c>
      <c r="AA4" s="1" t="s">
        <v>103</v>
      </c>
    </row>
    <row r="5" spans="2:27" x14ac:dyDescent="0.25">
      <c r="B5" s="9" t="s">
        <v>10</v>
      </c>
      <c r="C5" s="9" t="s">
        <v>62</v>
      </c>
      <c r="D5" s="9" t="s">
        <v>62</v>
      </c>
      <c r="E5" s="9" t="s">
        <v>62</v>
      </c>
      <c r="F5" s="9" t="s">
        <v>62</v>
      </c>
      <c r="G5" s="9" t="s">
        <v>62</v>
      </c>
      <c r="H5" s="9" t="s">
        <v>62</v>
      </c>
      <c r="I5" s="9" t="s">
        <v>62</v>
      </c>
      <c r="J5" s="9" t="s">
        <v>62</v>
      </c>
      <c r="K5" s="9" t="s">
        <v>62</v>
      </c>
      <c r="L5" s="9" t="s">
        <v>62</v>
      </c>
      <c r="M5" s="9"/>
      <c r="N5" s="9"/>
      <c r="O5" s="9"/>
      <c r="P5" s="9" t="s">
        <v>104</v>
      </c>
      <c r="Q5" s="9" t="s">
        <v>104</v>
      </c>
      <c r="R5" s="9" t="s">
        <v>104</v>
      </c>
      <c r="S5" s="9" t="s">
        <v>104</v>
      </c>
      <c r="T5" s="9" t="s">
        <v>104</v>
      </c>
      <c r="U5" s="9" t="s">
        <v>104</v>
      </c>
      <c r="V5" s="9" t="s">
        <v>104</v>
      </c>
      <c r="W5" s="9" t="s">
        <v>104</v>
      </c>
      <c r="X5" s="9" t="s">
        <v>104</v>
      </c>
      <c r="Y5" s="9" t="s">
        <v>104</v>
      </c>
      <c r="Z5" s="9" t="s">
        <v>104</v>
      </c>
      <c r="AA5" s="9" t="s">
        <v>104</v>
      </c>
    </row>
    <row r="6" spans="2:27" x14ac:dyDescent="0.25">
      <c r="B6" s="1">
        <v>5.0000000000000001E-3</v>
      </c>
      <c r="C6" s="1">
        <v>59.723634848582137</v>
      </c>
      <c r="D6" s="1">
        <v>36.86185450628205</v>
      </c>
      <c r="E6" s="1">
        <v>35.311703564346594</v>
      </c>
      <c r="F6" s="1">
        <v>46.484899840175842</v>
      </c>
      <c r="G6" s="1">
        <v>59.548658000652004</v>
      </c>
      <c r="H6" s="1">
        <v>37.277838499477035</v>
      </c>
      <c r="I6" s="1">
        <v>34.622072633405068</v>
      </c>
      <c r="J6" s="1">
        <v>55.177214760808447</v>
      </c>
      <c r="K6" s="1">
        <f>AVERAGE(C6:F6)</f>
        <v>44.595523189846659</v>
      </c>
      <c r="L6" s="1">
        <f>AVERAGE(G6:J6)</f>
        <v>46.65644597358564</v>
      </c>
      <c r="M6" s="1">
        <f>K6*0.014^(1/6)</f>
        <v>21.893369290421276</v>
      </c>
      <c r="N6" s="1">
        <f>L6*0.014^(1/6)</f>
        <v>22.905142229856448</v>
      </c>
      <c r="P6" s="1">
        <f>1/C6</f>
        <v>1.6743790000982174E-2</v>
      </c>
      <c r="Q6" s="1">
        <f>1/AVERAGE(C6,D6)</f>
        <v>2.0707044229509586E-2</v>
      </c>
      <c r="R6" s="1">
        <f>1/AVERAGE(D6,E6)</f>
        <v>2.7710979664364213E-2</v>
      </c>
      <c r="S6" s="1">
        <f>1/AVERAGE(E6,F6)</f>
        <v>2.4450893029250433E-2</v>
      </c>
      <c r="T6" s="1">
        <f>1/F6</f>
        <v>2.151236215283232E-2</v>
      </c>
      <c r="U6" s="1">
        <f>1/F6</f>
        <v>2.151236215283232E-2</v>
      </c>
    </row>
    <row r="7" spans="2:27" x14ac:dyDescent="0.25">
      <c r="B7" s="1">
        <v>5.0999999999999995E-3</v>
      </c>
      <c r="C7" s="1">
        <v>59.991469204716175</v>
      </c>
      <c r="D7" s="1">
        <v>37.575779408698075</v>
      </c>
      <c r="E7" s="1">
        <v>35.623009047596071</v>
      </c>
      <c r="F7" s="1">
        <v>46.323810982585172</v>
      </c>
      <c r="G7" s="1">
        <v>58.785229580450178</v>
      </c>
      <c r="H7" s="1">
        <v>36.924005959552908</v>
      </c>
      <c r="I7" s="1">
        <v>34.920922095872243</v>
      </c>
      <c r="J7" s="1">
        <v>56.49173921755775</v>
      </c>
      <c r="K7" s="1">
        <f t="shared" ref="K7:K56" si="0">AVERAGE(C7:F7)</f>
        <v>44.878517160898873</v>
      </c>
      <c r="L7" s="1">
        <f t="shared" ref="L7:L56" si="1">AVERAGE(G7:J7)</f>
        <v>46.780474213358268</v>
      </c>
      <c r="M7" s="1">
        <f t="shared" ref="M7:N56" si="2">K7*0.014^(1/6)</f>
        <v>22.032300085981927</v>
      </c>
      <c r="N7" s="1">
        <f t="shared" si="2"/>
        <v>22.966031661385781</v>
      </c>
      <c r="P7" s="1">
        <f t="shared" ref="P7:P56" si="3">1/C7</f>
        <v>1.6669036668990028E-2</v>
      </c>
      <c r="Q7" s="1">
        <f t="shared" ref="Q7:Q56" si="4">1/AVERAGE(C7,D7)</f>
        <v>2.0498681969853411E-2</v>
      </c>
      <c r="R7" s="1">
        <f t="shared" ref="R7:R56" si="5">1/AVERAGE(D7,E7)</f>
        <v>2.7322856596105668E-2</v>
      </c>
      <c r="S7" s="1">
        <f t="shared" ref="S7:S56" si="6">1/AVERAGE(E7,F7)</f>
        <v>2.4406072124133607E-2</v>
      </c>
      <c r="T7" s="1">
        <f t="shared" ref="T7:T56" si="7">1/F7</f>
        <v>2.1587170372833461E-2</v>
      </c>
      <c r="U7" s="1">
        <f t="shared" ref="U7:U56" si="8">1/F7</f>
        <v>2.1587170372833461E-2</v>
      </c>
    </row>
    <row r="8" spans="2:27" x14ac:dyDescent="0.25">
      <c r="B8" s="1">
        <v>5.2000000000000006E-3</v>
      </c>
      <c r="C8" s="1">
        <v>59.21190284587454</v>
      </c>
      <c r="D8" s="1">
        <v>38.191998929166097</v>
      </c>
      <c r="E8" s="1">
        <v>36.375921832341831</v>
      </c>
      <c r="F8" s="1">
        <v>46.108933255280306</v>
      </c>
      <c r="G8" s="1">
        <v>59.644441167359709</v>
      </c>
      <c r="H8" s="1">
        <v>37.624614974239059</v>
      </c>
      <c r="I8" s="1">
        <v>35.210863864573703</v>
      </c>
      <c r="J8" s="1">
        <v>56.826312833137763</v>
      </c>
      <c r="K8" s="1">
        <f t="shared" si="0"/>
        <v>44.972189215665693</v>
      </c>
      <c r="L8" s="1">
        <f t="shared" si="1"/>
        <v>47.32655820982756</v>
      </c>
      <c r="M8" s="1">
        <f t="shared" si="2"/>
        <v>22.078286694962209</v>
      </c>
      <c r="N8" s="1">
        <f t="shared" si="2"/>
        <v>23.234121768713266</v>
      </c>
      <c r="P8" s="1">
        <f t="shared" si="3"/>
        <v>1.688849626405264E-2</v>
      </c>
      <c r="Q8" s="1">
        <f t="shared" si="4"/>
        <v>2.0533058363710149E-2</v>
      </c>
      <c r="R8" s="1">
        <f t="shared" si="5"/>
        <v>2.6821185029372616E-2</v>
      </c>
      <c r="S8" s="1">
        <f t="shared" si="6"/>
        <v>2.4246875355184137E-2</v>
      </c>
      <c r="T8" s="1">
        <f t="shared" si="7"/>
        <v>2.1687771314585377E-2</v>
      </c>
      <c r="U8" s="1">
        <f t="shared" si="8"/>
        <v>2.1687771314585377E-2</v>
      </c>
    </row>
    <row r="9" spans="2:27" x14ac:dyDescent="0.25">
      <c r="B9" s="1">
        <v>5.3E-3</v>
      </c>
      <c r="C9" s="1">
        <v>59.97511968877749</v>
      </c>
      <c r="D9" s="1">
        <v>37.811506465100251</v>
      </c>
      <c r="E9" s="1">
        <v>36.673055857986455</v>
      </c>
      <c r="F9" s="1">
        <v>46.549017678813968</v>
      </c>
      <c r="G9" s="1">
        <v>59.60727900082054</v>
      </c>
      <c r="H9" s="1">
        <v>38.227438924793475</v>
      </c>
      <c r="I9" s="1">
        <v>35.492130494112473</v>
      </c>
      <c r="J9" s="1">
        <v>56.012782735217762</v>
      </c>
      <c r="K9" s="1">
        <f t="shared" si="0"/>
        <v>45.252174922669539</v>
      </c>
      <c r="L9" s="1">
        <f t="shared" si="1"/>
        <v>47.334907788736068</v>
      </c>
      <c r="M9" s="1">
        <f t="shared" si="2"/>
        <v>22.215740637443826</v>
      </c>
      <c r="N9" s="1">
        <f t="shared" si="2"/>
        <v>23.238220844167216</v>
      </c>
      <c r="P9" s="1">
        <f t="shared" si="3"/>
        <v>1.6673580731296472E-2</v>
      </c>
      <c r="Q9" s="1">
        <f t="shared" si="4"/>
        <v>2.0452694592947563E-2</v>
      </c>
      <c r="R9" s="1">
        <f t="shared" si="5"/>
        <v>2.6851201613090424E-2</v>
      </c>
      <c r="S9" s="1">
        <f t="shared" si="6"/>
        <v>2.4032085659528888E-2</v>
      </c>
      <c r="T9" s="1">
        <f t="shared" si="7"/>
        <v>2.1482730460607204E-2</v>
      </c>
      <c r="U9" s="1">
        <f t="shared" si="8"/>
        <v>2.1482730460607204E-2</v>
      </c>
    </row>
    <row r="10" spans="2:27" x14ac:dyDescent="0.25">
      <c r="B10" s="1">
        <v>5.4000000000000003E-3</v>
      </c>
      <c r="C10" s="1">
        <v>60.879094924974268</v>
      </c>
      <c r="D10" s="1">
        <v>38.07852429656046</v>
      </c>
      <c r="E10" s="1">
        <v>36.961496958504192</v>
      </c>
      <c r="F10" s="1">
        <v>46.45336910347639</v>
      </c>
      <c r="G10" s="1">
        <v>60.579764729229979</v>
      </c>
      <c r="H10" s="1">
        <v>37.833058042104724</v>
      </c>
      <c r="I10" s="1">
        <v>36.308665355820025</v>
      </c>
      <c r="J10" s="1">
        <v>57.292643469415317</v>
      </c>
      <c r="K10" s="1">
        <f t="shared" si="0"/>
        <v>45.593121320878822</v>
      </c>
      <c r="L10" s="1">
        <f t="shared" si="1"/>
        <v>48.003532899142506</v>
      </c>
      <c r="M10" s="1">
        <f t="shared" si="2"/>
        <v>22.383122133843322</v>
      </c>
      <c r="N10" s="1">
        <f t="shared" si="2"/>
        <v>23.56647030536671</v>
      </c>
      <c r="P10" s="1">
        <f t="shared" si="3"/>
        <v>1.6425999782558737E-2</v>
      </c>
      <c r="Q10" s="1">
        <f t="shared" si="4"/>
        <v>2.0210672161813374E-2</v>
      </c>
      <c r="R10" s="1">
        <f t="shared" si="5"/>
        <v>2.6652444476286907E-2</v>
      </c>
      <c r="S10" s="1">
        <f t="shared" si="6"/>
        <v>2.3976541525750579E-2</v>
      </c>
      <c r="T10" s="1">
        <f t="shared" si="7"/>
        <v>2.1526963905943344E-2</v>
      </c>
      <c r="U10" s="1">
        <f t="shared" si="8"/>
        <v>2.1526963905943344E-2</v>
      </c>
    </row>
    <row r="11" spans="2:27" x14ac:dyDescent="0.25">
      <c r="B11" s="1">
        <v>5.4999999999999997E-3</v>
      </c>
      <c r="C11" s="1">
        <v>60.047648997086526</v>
      </c>
      <c r="D11" s="1">
        <v>39.111916657905098</v>
      </c>
      <c r="E11" s="1">
        <v>37.241466464774106</v>
      </c>
      <c r="F11" s="1">
        <v>47.520386129880414</v>
      </c>
      <c r="G11" s="1">
        <v>59.761952502329628</v>
      </c>
      <c r="H11" s="1">
        <v>38.087100029049004</v>
      </c>
      <c r="I11" s="1">
        <v>36.577274452257484</v>
      </c>
      <c r="J11" s="1">
        <v>57.579382582329153</v>
      </c>
      <c r="K11" s="1">
        <f t="shared" si="0"/>
        <v>45.980354562411534</v>
      </c>
      <c r="L11" s="1">
        <f t="shared" si="1"/>
        <v>48.001427391491312</v>
      </c>
      <c r="M11" s="1">
        <f t="shared" si="2"/>
        <v>22.573227322705254</v>
      </c>
      <c r="N11" s="1">
        <f t="shared" si="2"/>
        <v>23.565436644289228</v>
      </c>
      <c r="P11" s="1">
        <f t="shared" si="3"/>
        <v>1.6653441337037514E-2</v>
      </c>
      <c r="Q11" s="1">
        <f t="shared" si="4"/>
        <v>2.0169511501882231E-2</v>
      </c>
      <c r="R11" s="1">
        <f t="shared" si="5"/>
        <v>2.6193993222101787E-2</v>
      </c>
      <c r="S11" s="1">
        <f t="shared" si="6"/>
        <v>2.3595520139989591E-2</v>
      </c>
      <c r="T11" s="1">
        <f t="shared" si="7"/>
        <v>2.1043600051288483E-2</v>
      </c>
      <c r="U11" s="1">
        <f t="shared" si="8"/>
        <v>2.1043600051288483E-2</v>
      </c>
    </row>
    <row r="12" spans="2:27" x14ac:dyDescent="0.25">
      <c r="B12" s="1">
        <v>5.5999999999999999E-3</v>
      </c>
      <c r="C12" s="1">
        <v>60.847227634598106</v>
      </c>
      <c r="D12" s="1">
        <v>38.692717126550271</v>
      </c>
      <c r="E12" s="1">
        <v>36.932062274428638</v>
      </c>
      <c r="F12" s="1">
        <v>47.282752042156716</v>
      </c>
      <c r="G12" s="1">
        <v>60.503135803951238</v>
      </c>
      <c r="H12" s="1">
        <v>39.10772473125067</v>
      </c>
      <c r="I12" s="1">
        <v>36.83774380398836</v>
      </c>
      <c r="J12" s="1">
        <v>56.705427233619488</v>
      </c>
      <c r="K12" s="1">
        <f t="shared" si="0"/>
        <v>45.938689769433431</v>
      </c>
      <c r="L12" s="1">
        <f t="shared" si="1"/>
        <v>48.288507893202436</v>
      </c>
      <c r="M12" s="1">
        <f t="shared" si="2"/>
        <v>22.552772742652561</v>
      </c>
      <c r="N12" s="1">
        <f t="shared" si="2"/>
        <v>23.706373648510137</v>
      </c>
      <c r="P12" s="1">
        <f t="shared" si="3"/>
        <v>1.643460250983389E-2</v>
      </c>
      <c r="Q12" s="1">
        <f t="shared" si="4"/>
        <v>2.0092436305837933E-2</v>
      </c>
      <c r="R12" s="1">
        <f t="shared" si="5"/>
        <v>2.6446358136075588E-2</v>
      </c>
      <c r="S12" s="1">
        <f t="shared" si="6"/>
        <v>2.3748790711352528E-2</v>
      </c>
      <c r="T12" s="1">
        <f t="shared" si="7"/>
        <v>2.1149361168918687E-2</v>
      </c>
      <c r="U12" s="1">
        <f t="shared" si="8"/>
        <v>2.1149361168918687E-2</v>
      </c>
    </row>
    <row r="13" spans="2:27" x14ac:dyDescent="0.25">
      <c r="B13" s="1">
        <v>5.7000000000000002E-3</v>
      </c>
      <c r="C13" s="1">
        <v>60.748750707588123</v>
      </c>
      <c r="D13" s="1">
        <v>38.937544430164273</v>
      </c>
      <c r="E13" s="1">
        <v>37.209605497042254</v>
      </c>
      <c r="F13" s="1">
        <v>47.019030645585062</v>
      </c>
      <c r="G13" s="1">
        <v>60.478580904515077</v>
      </c>
      <c r="H13" s="1">
        <v>38.671988384177503</v>
      </c>
      <c r="I13" s="1">
        <v>37.090282941830701</v>
      </c>
      <c r="J13" s="1">
        <v>57.952471645264382</v>
      </c>
      <c r="K13" s="1">
        <f t="shared" si="0"/>
        <v>45.978732820094933</v>
      </c>
      <c r="L13" s="1">
        <f t="shared" si="1"/>
        <v>48.548330968946914</v>
      </c>
      <c r="M13" s="1">
        <f t="shared" si="2"/>
        <v>22.572431157509925</v>
      </c>
      <c r="N13" s="1">
        <f t="shared" si="2"/>
        <v>23.83392911014764</v>
      </c>
      <c r="P13" s="1">
        <f t="shared" si="3"/>
        <v>1.6461243866782764E-2</v>
      </c>
      <c r="Q13" s="1">
        <f t="shared" si="4"/>
        <v>2.0062938413312303E-2</v>
      </c>
      <c r="R13" s="1">
        <f t="shared" si="5"/>
        <v>2.6264935744961117E-2</v>
      </c>
      <c r="S13" s="1">
        <f t="shared" si="6"/>
        <v>2.3744893561060746E-2</v>
      </c>
      <c r="T13" s="1">
        <f t="shared" si="7"/>
        <v>2.1267984181504961E-2</v>
      </c>
      <c r="U13" s="1">
        <f t="shared" si="8"/>
        <v>2.1267984181504961E-2</v>
      </c>
    </row>
    <row r="14" spans="2:27" x14ac:dyDescent="0.25">
      <c r="B14" s="1">
        <v>5.7999999999999996E-3</v>
      </c>
      <c r="C14" s="1">
        <v>60.727108159551697</v>
      </c>
      <c r="D14" s="1">
        <v>39.471221013398974</v>
      </c>
      <c r="E14" s="1">
        <v>37.479675289694015</v>
      </c>
      <c r="F14" s="1">
        <v>47.375056048951187</v>
      </c>
      <c r="G14" s="1">
        <v>60.479221556052529</v>
      </c>
      <c r="H14" s="1">
        <v>39.39309248698644</v>
      </c>
      <c r="I14" s="1">
        <v>37.335095310785853</v>
      </c>
      <c r="J14" s="1">
        <v>58.195589025716508</v>
      </c>
      <c r="K14" s="1">
        <f t="shared" si="0"/>
        <v>46.263265127898975</v>
      </c>
      <c r="L14" s="1">
        <f t="shared" si="1"/>
        <v>48.850749594885336</v>
      </c>
      <c r="M14" s="1">
        <f t="shared" si="2"/>
        <v>22.712117171805371</v>
      </c>
      <c r="N14" s="1">
        <f t="shared" si="2"/>
        <v>23.98239609033724</v>
      </c>
      <c r="P14" s="1">
        <f t="shared" si="3"/>
        <v>1.6467110493268419E-2</v>
      </c>
      <c r="Q14" s="1">
        <f t="shared" si="4"/>
        <v>1.9960412678616958E-2</v>
      </c>
      <c r="R14" s="1">
        <f t="shared" si="5"/>
        <v>2.5990600448920455E-2</v>
      </c>
      <c r="S14" s="1">
        <f t="shared" si="6"/>
        <v>2.3569693385961432E-2</v>
      </c>
      <c r="T14" s="1">
        <f t="shared" si="7"/>
        <v>2.1108154446650804E-2</v>
      </c>
      <c r="U14" s="1">
        <f t="shared" si="8"/>
        <v>2.1108154446650804E-2</v>
      </c>
    </row>
    <row r="15" spans="2:27" x14ac:dyDescent="0.25">
      <c r="B15" s="1">
        <v>5.9000000000000007E-3</v>
      </c>
      <c r="C15" s="1">
        <v>61.559638202072179</v>
      </c>
      <c r="D15" s="1">
        <v>39.500940357702831</v>
      </c>
      <c r="E15" s="1">
        <v>37.725239911941394</v>
      </c>
      <c r="F15" s="1">
        <v>47.808868821123703</v>
      </c>
      <c r="G15" s="1">
        <v>61.304384004204991</v>
      </c>
      <c r="H15" s="1">
        <v>39.430303251139328</v>
      </c>
      <c r="I15" s="1">
        <v>37.572378474552657</v>
      </c>
      <c r="J15" s="1">
        <v>57.267925551859065</v>
      </c>
      <c r="K15" s="1">
        <f t="shared" si="0"/>
        <v>46.648671823210023</v>
      </c>
      <c r="L15" s="1">
        <f t="shared" si="1"/>
        <v>48.89374782043901</v>
      </c>
      <c r="M15" s="1">
        <f t="shared" si="2"/>
        <v>22.901325650681713</v>
      </c>
      <c r="N15" s="1">
        <f t="shared" si="2"/>
        <v>24.003505295108127</v>
      </c>
      <c r="P15" s="1">
        <f t="shared" si="3"/>
        <v>1.6244409960913947E-2</v>
      </c>
      <c r="Q15" s="1">
        <f t="shared" si="4"/>
        <v>1.9790110332853932E-2</v>
      </c>
      <c r="R15" s="1">
        <f t="shared" si="5"/>
        <v>2.5897953168430271E-2</v>
      </c>
      <c r="S15" s="1">
        <f t="shared" si="6"/>
        <v>2.3382484831187069E-2</v>
      </c>
      <c r="T15" s="1">
        <f t="shared" si="7"/>
        <v>2.0916621218156985E-2</v>
      </c>
      <c r="U15" s="1">
        <f t="shared" si="8"/>
        <v>2.0916621218156985E-2</v>
      </c>
    </row>
    <row r="16" spans="2:27" x14ac:dyDescent="0.25">
      <c r="B16" s="1">
        <v>6.0000000000000001E-3</v>
      </c>
      <c r="C16" s="1">
        <v>62.185036186607377</v>
      </c>
      <c r="D16" s="1">
        <v>40.230738463447636</v>
      </c>
      <c r="E16" s="1">
        <v>37.962450268045295</v>
      </c>
      <c r="F16" s="1">
        <v>48.234615444120521</v>
      </c>
      <c r="G16" s="1">
        <v>61.936328402405586</v>
      </c>
      <c r="H16" s="1">
        <v>39.409253370371324</v>
      </c>
      <c r="I16" s="1">
        <v>37.802324312155243</v>
      </c>
      <c r="J16" s="1">
        <v>58.483835754481383</v>
      </c>
      <c r="K16" s="1">
        <f t="shared" si="0"/>
        <v>47.153210090555206</v>
      </c>
      <c r="L16" s="1">
        <f t="shared" si="1"/>
        <v>49.407935459853384</v>
      </c>
      <c r="M16" s="1">
        <f t="shared" si="2"/>
        <v>23.149019630212205</v>
      </c>
      <c r="N16" s="1">
        <f t="shared" si="2"/>
        <v>24.255936460145605</v>
      </c>
      <c r="P16" s="1">
        <f t="shared" si="3"/>
        <v>1.6081039126505603E-2</v>
      </c>
      <c r="Q16" s="1">
        <f t="shared" si="4"/>
        <v>1.95282416877069E-2</v>
      </c>
      <c r="R16" s="1">
        <f t="shared" si="5"/>
        <v>2.5577675401725671E-2</v>
      </c>
      <c r="S16" s="1">
        <f t="shared" si="6"/>
        <v>2.32026459772832E-2</v>
      </c>
      <c r="T16" s="1">
        <f t="shared" si="7"/>
        <v>2.0731999017562258E-2</v>
      </c>
      <c r="U16" s="1">
        <f t="shared" si="8"/>
        <v>2.0731999017562258E-2</v>
      </c>
    </row>
    <row r="17" spans="2:21" x14ac:dyDescent="0.25">
      <c r="B17" s="1">
        <v>6.0999999999999995E-3</v>
      </c>
      <c r="C17" s="1">
        <v>62.339219855249269</v>
      </c>
      <c r="D17" s="1">
        <v>40.256111746722191</v>
      </c>
      <c r="E17" s="1">
        <v>38.192495625271242</v>
      </c>
      <c r="F17" s="1">
        <v>48.421088875429945</v>
      </c>
      <c r="G17" s="1">
        <v>62.098918238364774</v>
      </c>
      <c r="H17" s="1">
        <v>39.56467003270749</v>
      </c>
      <c r="I17" s="1">
        <v>38.025119207029206</v>
      </c>
      <c r="J17" s="1">
        <v>57.972318175297353</v>
      </c>
      <c r="K17" s="1">
        <f t="shared" si="0"/>
        <v>47.302229025668161</v>
      </c>
      <c r="L17" s="1">
        <f t="shared" si="1"/>
        <v>49.415256413349702</v>
      </c>
      <c r="M17" s="1">
        <f t="shared" si="2"/>
        <v>23.222177793730197</v>
      </c>
      <c r="N17" s="1">
        <f t="shared" si="2"/>
        <v>24.259530550471009</v>
      </c>
      <c r="P17" s="1">
        <f t="shared" si="3"/>
        <v>1.6041265872784181E-2</v>
      </c>
      <c r="Q17" s="1">
        <f t="shared" si="4"/>
        <v>1.9494064386469299E-2</v>
      </c>
      <c r="R17" s="1">
        <f t="shared" si="5"/>
        <v>2.5494397759239389E-2</v>
      </c>
      <c r="S17" s="1">
        <f t="shared" si="6"/>
        <v>2.3091066043846836E-2</v>
      </c>
      <c r="T17" s="1">
        <f t="shared" si="7"/>
        <v>2.0652158454607258E-2</v>
      </c>
      <c r="U17" s="1">
        <f t="shared" si="8"/>
        <v>2.0652158454607258E-2</v>
      </c>
    </row>
    <row r="18" spans="2:21" x14ac:dyDescent="0.25">
      <c r="B18" s="1">
        <v>6.2000000000000006E-3</v>
      </c>
      <c r="C18" s="1">
        <v>61.412126729728932</v>
      </c>
      <c r="D18" s="1">
        <v>40.219372537900092</v>
      </c>
      <c r="E18" s="1">
        <v>38.415554212758153</v>
      </c>
      <c r="F18" s="1">
        <v>47.634742366501051</v>
      </c>
      <c r="G18" s="1">
        <v>61.169379907225277</v>
      </c>
      <c r="H18" s="1">
        <v>40.22331150284954</v>
      </c>
      <c r="I18" s="1">
        <v>37.77038216535405</v>
      </c>
      <c r="J18" s="1">
        <v>58.439876946981585</v>
      </c>
      <c r="K18" s="1">
        <f t="shared" si="0"/>
        <v>46.920448961722059</v>
      </c>
      <c r="L18" s="1">
        <f t="shared" si="1"/>
        <v>49.40073763060262</v>
      </c>
      <c r="M18" s="1">
        <f t="shared" si="2"/>
        <v>23.034749744234958</v>
      </c>
      <c r="N18" s="1">
        <f t="shared" si="2"/>
        <v>24.252402815452044</v>
      </c>
      <c r="P18" s="1">
        <f t="shared" si="3"/>
        <v>1.6283428913005077E-2</v>
      </c>
      <c r="Q18" s="1">
        <f t="shared" si="4"/>
        <v>1.9678938266308017E-2</v>
      </c>
      <c r="R18" s="1">
        <f t="shared" si="5"/>
        <v>2.5433990755046491E-2</v>
      </c>
      <c r="S18" s="1">
        <f t="shared" si="6"/>
        <v>2.3242220881340488E-2</v>
      </c>
      <c r="T18" s="1">
        <f t="shared" si="7"/>
        <v>2.0993080896838146E-2</v>
      </c>
      <c r="U18" s="1">
        <f t="shared" si="8"/>
        <v>2.0993080896838146E-2</v>
      </c>
    </row>
    <row r="19" spans="2:21" x14ac:dyDescent="0.25">
      <c r="B19" s="1">
        <v>6.3E-3</v>
      </c>
      <c r="C19" s="1">
        <v>62.156908180893495</v>
      </c>
      <c r="D19" s="1">
        <v>40.369799286058971</v>
      </c>
      <c r="E19" s="1">
        <v>39.412239671357241</v>
      </c>
      <c r="F19" s="1">
        <v>48.632415311149707</v>
      </c>
      <c r="G19" s="1">
        <v>61.934898015910903</v>
      </c>
      <c r="H19" s="1">
        <v>40.778440701997724</v>
      </c>
      <c r="I19" s="1">
        <v>37.976835490917232</v>
      </c>
      <c r="J19" s="1">
        <v>58.007267980168336</v>
      </c>
      <c r="K19" s="1">
        <f t="shared" si="0"/>
        <v>47.642840612364857</v>
      </c>
      <c r="L19" s="1">
        <f t="shared" si="1"/>
        <v>49.674360547248547</v>
      </c>
      <c r="M19" s="1">
        <f t="shared" si="2"/>
        <v>23.389394920444946</v>
      </c>
      <c r="N19" s="1">
        <f t="shared" si="2"/>
        <v>24.386733060551968</v>
      </c>
      <c r="P19" s="1">
        <f t="shared" si="3"/>
        <v>1.608831631537605E-2</v>
      </c>
      <c r="Q19" s="1">
        <f t="shared" si="4"/>
        <v>1.9507112336019001E-2</v>
      </c>
      <c r="R19" s="1">
        <f t="shared" si="5"/>
        <v>2.5068298907069839E-2</v>
      </c>
      <c r="S19" s="1">
        <f t="shared" si="6"/>
        <v>2.2715745781471546E-2</v>
      </c>
      <c r="T19" s="1">
        <f t="shared" si="7"/>
        <v>2.056241693121779E-2</v>
      </c>
      <c r="U19" s="1">
        <f t="shared" si="8"/>
        <v>2.056241693121779E-2</v>
      </c>
    </row>
    <row r="20" spans="2:21" x14ac:dyDescent="0.25">
      <c r="B20" s="1">
        <v>6.4000000000000003E-3</v>
      </c>
      <c r="C20" s="1">
        <v>61.986805061442602</v>
      </c>
      <c r="D20" s="1">
        <v>41.030771357325776</v>
      </c>
      <c r="E20" s="1">
        <v>39.626073999233192</v>
      </c>
      <c r="F20" s="1">
        <v>48.245780275130123</v>
      </c>
      <c r="G20" s="1">
        <v>62.535596777923253</v>
      </c>
      <c r="H20" s="1">
        <v>40.273233703670329</v>
      </c>
      <c r="I20" s="1">
        <v>38.176747326730101</v>
      </c>
      <c r="J20" s="1">
        <v>58.345788344408348</v>
      </c>
      <c r="K20" s="1">
        <f t="shared" si="0"/>
        <v>47.722357673282929</v>
      </c>
      <c r="L20" s="1">
        <f t="shared" si="1"/>
        <v>49.832841538183004</v>
      </c>
      <c r="M20" s="1">
        <f t="shared" si="2"/>
        <v>23.428432390016884</v>
      </c>
      <c r="N20" s="1">
        <f t="shared" si="2"/>
        <v>24.464536450037258</v>
      </c>
      <c r="P20" s="1">
        <f t="shared" si="3"/>
        <v>1.6132465595037192E-2</v>
      </c>
      <c r="Q20" s="1">
        <f t="shared" si="4"/>
        <v>1.9414162801403543E-2</v>
      </c>
      <c r="R20" s="1">
        <f t="shared" si="5"/>
        <v>2.4796407436450296E-2</v>
      </c>
      <c r="S20" s="1">
        <f t="shared" si="6"/>
        <v>2.2760416478243155E-2</v>
      </c>
      <c r="T20" s="1">
        <f t="shared" si="7"/>
        <v>2.072720130749928E-2</v>
      </c>
      <c r="U20" s="1">
        <f t="shared" si="8"/>
        <v>2.072720130749928E-2</v>
      </c>
    </row>
    <row r="21" spans="2:21" x14ac:dyDescent="0.25">
      <c r="B21" s="1">
        <v>6.5000000000000006E-3</v>
      </c>
      <c r="C21" s="1">
        <v>62.870918635050437</v>
      </c>
      <c r="D21" s="1">
        <v>41.586365112243307</v>
      </c>
      <c r="E21" s="1">
        <v>39.83329607872497</v>
      </c>
      <c r="F21" s="1">
        <v>47.966449941003233</v>
      </c>
      <c r="G21" s="1">
        <v>62.663624672203902</v>
      </c>
      <c r="H21" s="1">
        <v>40.965963778267465</v>
      </c>
      <c r="I21" s="1">
        <v>38.806673813527759</v>
      </c>
      <c r="J21" s="1">
        <v>58.78020974528976</v>
      </c>
      <c r="K21" s="1">
        <f t="shared" si="0"/>
        <v>48.064257441755487</v>
      </c>
      <c r="L21" s="1">
        <f t="shared" si="1"/>
        <v>50.304118002322227</v>
      </c>
      <c r="M21" s="1">
        <f t="shared" si="2"/>
        <v>23.596281926384325</v>
      </c>
      <c r="N21" s="1">
        <f t="shared" si="2"/>
        <v>24.695901146070987</v>
      </c>
      <c r="P21" s="1">
        <f t="shared" si="3"/>
        <v>1.5905605035051954E-2</v>
      </c>
      <c r="Q21" s="1">
        <f t="shared" si="4"/>
        <v>1.9146582490489235E-2</v>
      </c>
      <c r="R21" s="1">
        <f t="shared" si="5"/>
        <v>2.4564091409187246E-2</v>
      </c>
      <c r="S21" s="1">
        <f t="shared" si="6"/>
        <v>2.2779109173625731E-2</v>
      </c>
      <c r="T21" s="1">
        <f t="shared" si="7"/>
        <v>2.0847905176012798E-2</v>
      </c>
      <c r="U21" s="1">
        <f t="shared" si="8"/>
        <v>2.0847905176012798E-2</v>
      </c>
    </row>
    <row r="22" spans="2:21" x14ac:dyDescent="0.25">
      <c r="B22" s="1">
        <v>6.6E-3</v>
      </c>
      <c r="C22" s="1">
        <v>61.902292000965041</v>
      </c>
      <c r="D22" s="1">
        <v>41.061109532703306</v>
      </c>
      <c r="E22" s="1">
        <v>40.034068385119191</v>
      </c>
      <c r="F22" s="1">
        <v>48.941570427936227</v>
      </c>
      <c r="G22" s="1">
        <v>61.688299173806399</v>
      </c>
      <c r="H22" s="1">
        <v>40.953011217950944</v>
      </c>
      <c r="I22" s="1">
        <v>38.996120791502264</v>
      </c>
      <c r="J22" s="1">
        <v>58.344846756540683</v>
      </c>
      <c r="K22" s="1">
        <f t="shared" si="0"/>
        <v>47.984760086680943</v>
      </c>
      <c r="L22" s="1">
        <f t="shared" si="1"/>
        <v>49.995569484950067</v>
      </c>
      <c r="M22" s="1">
        <f t="shared" si="2"/>
        <v>23.557254131041518</v>
      </c>
      <c r="N22" s="1">
        <f t="shared" si="2"/>
        <v>24.54442480603382</v>
      </c>
      <c r="P22" s="1">
        <f t="shared" si="3"/>
        <v>1.6154490692919906E-2</v>
      </c>
      <c r="Q22" s="1">
        <f t="shared" si="4"/>
        <v>1.942437769352456E-2</v>
      </c>
      <c r="R22" s="1">
        <f t="shared" si="5"/>
        <v>2.4662378841152462E-2</v>
      </c>
      <c r="S22" s="1">
        <f t="shared" si="6"/>
        <v>2.2478062834728866E-2</v>
      </c>
      <c r="T22" s="1">
        <f t="shared" si="7"/>
        <v>2.0432527833826767E-2</v>
      </c>
      <c r="U22" s="1">
        <f t="shared" si="8"/>
        <v>2.0432527833826767E-2</v>
      </c>
    </row>
    <row r="23" spans="2:21" x14ac:dyDescent="0.25">
      <c r="B23" s="1">
        <v>6.7000000000000002E-3</v>
      </c>
      <c r="C23" s="1">
        <v>62.554196116755413</v>
      </c>
      <c r="D23" s="1">
        <v>41.757678400694147</v>
      </c>
      <c r="E23" s="1">
        <v>39.593583770388982</v>
      </c>
      <c r="F23" s="1">
        <v>48.575808483181461</v>
      </c>
      <c r="G23" s="1">
        <v>62.430785524693178</v>
      </c>
      <c r="H23" s="1">
        <v>40.875057559245612</v>
      </c>
      <c r="I23" s="1">
        <v>39.179436021069769</v>
      </c>
      <c r="J23" s="1">
        <v>59.49793293519636</v>
      </c>
      <c r="K23" s="1">
        <f t="shared" si="0"/>
        <v>48.120316692754997</v>
      </c>
      <c r="L23" s="1">
        <f t="shared" si="1"/>
        <v>50.495803010051226</v>
      </c>
      <c r="M23" s="1">
        <f t="shared" si="2"/>
        <v>23.62380320647004</v>
      </c>
      <c r="N23" s="1">
        <f t="shared" si="2"/>
        <v>24.79000544985464</v>
      </c>
      <c r="P23" s="1">
        <f t="shared" si="3"/>
        <v>1.5986137814536564E-2</v>
      </c>
      <c r="Q23" s="1">
        <f t="shared" si="4"/>
        <v>1.9173272546889521E-2</v>
      </c>
      <c r="R23" s="1">
        <f t="shared" si="5"/>
        <v>2.4584744558651898E-2</v>
      </c>
      <c r="S23" s="1">
        <f t="shared" si="6"/>
        <v>2.2683608777160531E-2</v>
      </c>
      <c r="T23" s="1">
        <f t="shared" si="7"/>
        <v>2.0586378924526451E-2</v>
      </c>
      <c r="U23" s="1">
        <f t="shared" si="8"/>
        <v>2.0586378924526451E-2</v>
      </c>
    </row>
    <row r="24" spans="2:21" x14ac:dyDescent="0.25">
      <c r="B24" s="1">
        <v>6.7999999999999996E-3</v>
      </c>
      <c r="C24" s="1">
        <v>62.418192882362824</v>
      </c>
      <c r="D24" s="1">
        <v>41.73522649488941</v>
      </c>
      <c r="E24" s="1">
        <v>39.796021355136979</v>
      </c>
      <c r="F24" s="1">
        <v>48.216195963170847</v>
      </c>
      <c r="G24" s="1">
        <v>63.00453530380387</v>
      </c>
      <c r="H24" s="1">
        <v>40.995258034628243</v>
      </c>
      <c r="I24" s="1">
        <v>39.356771981325856</v>
      </c>
      <c r="J24" s="1">
        <v>59.62194532066863</v>
      </c>
      <c r="K24" s="1">
        <f t="shared" si="0"/>
        <v>48.041409173890017</v>
      </c>
      <c r="L24" s="1">
        <f t="shared" si="1"/>
        <v>50.744627660106651</v>
      </c>
      <c r="M24" s="1">
        <f t="shared" si="2"/>
        <v>23.585064980595941</v>
      </c>
      <c r="N24" s="1">
        <f t="shared" si="2"/>
        <v>24.912161432396484</v>
      </c>
      <c r="P24" s="1">
        <f t="shared" si="3"/>
        <v>1.6020970070131021E-2</v>
      </c>
      <c r="Q24" s="1">
        <f t="shared" si="4"/>
        <v>1.9202442050950203E-2</v>
      </c>
      <c r="R24" s="1">
        <f t="shared" si="5"/>
        <v>2.4530472091864992E-2</v>
      </c>
      <c r="S24" s="1">
        <f t="shared" si="6"/>
        <v>2.2724117866122332E-2</v>
      </c>
      <c r="T24" s="1">
        <f t="shared" si="7"/>
        <v>2.0739919025628519E-2</v>
      </c>
      <c r="U24" s="1">
        <f t="shared" si="8"/>
        <v>2.0739919025628519E-2</v>
      </c>
    </row>
    <row r="25" spans="2:21" x14ac:dyDescent="0.25">
      <c r="B25" s="1">
        <v>6.9000000000000008E-3</v>
      </c>
      <c r="C25" s="1">
        <v>62.289664943654124</v>
      </c>
      <c r="D25" s="1">
        <v>41.650363043021194</v>
      </c>
      <c r="E25" s="1">
        <v>39.992724654781171</v>
      </c>
      <c r="F25" s="1">
        <v>48.441901134367264</v>
      </c>
      <c r="G25" s="1">
        <v>63.103087570294015</v>
      </c>
      <c r="H25" s="1">
        <v>41.163077866558567</v>
      </c>
      <c r="I25" s="1">
        <v>39.485785376523907</v>
      </c>
      <c r="J25" s="1">
        <v>59.291254501314754</v>
      </c>
      <c r="K25" s="1">
        <f t="shared" si="0"/>
        <v>48.09366344395594</v>
      </c>
      <c r="L25" s="1">
        <f t="shared" si="1"/>
        <v>50.760801328672812</v>
      </c>
      <c r="M25" s="1">
        <f t="shared" si="2"/>
        <v>23.610718273790518</v>
      </c>
      <c r="N25" s="1">
        <f t="shared" si="2"/>
        <v>24.920101603816661</v>
      </c>
      <c r="P25" s="1">
        <f t="shared" si="3"/>
        <v>1.6054027596786372E-2</v>
      </c>
      <c r="Q25" s="1">
        <f t="shared" si="4"/>
        <v>1.9241865128768215E-2</v>
      </c>
      <c r="R25" s="1">
        <f t="shared" si="5"/>
        <v>2.4496868704952653E-2</v>
      </c>
      <c r="S25" s="1">
        <f t="shared" si="6"/>
        <v>2.2615575993599264E-2</v>
      </c>
      <c r="T25" s="1">
        <f t="shared" si="7"/>
        <v>2.0643285597446274E-2</v>
      </c>
      <c r="U25" s="1">
        <f t="shared" si="8"/>
        <v>2.0643285597446274E-2</v>
      </c>
    </row>
    <row r="26" spans="2:21" x14ac:dyDescent="0.25">
      <c r="B26" s="1">
        <v>7.0000000000000001E-3</v>
      </c>
      <c r="C26" s="1">
        <v>62.27525222140919</v>
      </c>
      <c r="D26" s="1">
        <v>41.761078036143672</v>
      </c>
      <c r="E26" s="1">
        <v>40.182751757247871</v>
      </c>
      <c r="F26" s="1">
        <v>48.77671680868724</v>
      </c>
      <c r="G26" s="1">
        <v>62.060601164767995</v>
      </c>
      <c r="H26" s="1">
        <v>42.16054843079413</v>
      </c>
      <c r="I26" s="1">
        <v>39.651419813568239</v>
      </c>
      <c r="J26" s="1">
        <v>58.754241852716547</v>
      </c>
      <c r="K26" s="1">
        <f t="shared" si="0"/>
        <v>48.248949705871993</v>
      </c>
      <c r="L26" s="1">
        <f t="shared" si="1"/>
        <v>50.656702815461728</v>
      </c>
      <c r="M26" s="1">
        <f t="shared" si="2"/>
        <v>23.686953268576524</v>
      </c>
      <c r="N26" s="1">
        <f t="shared" si="2"/>
        <v>24.868996312762849</v>
      </c>
      <c r="P26" s="1">
        <f t="shared" si="3"/>
        <v>1.6057743073358711E-2</v>
      </c>
      <c r="Q26" s="1">
        <f t="shared" si="4"/>
        <v>1.9224053703632088E-2</v>
      </c>
      <c r="R26" s="1">
        <f t="shared" si="5"/>
        <v>2.4406962733407565E-2</v>
      </c>
      <c r="S26" s="1">
        <f t="shared" si="6"/>
        <v>2.248214869356641E-2</v>
      </c>
      <c r="T26" s="1">
        <f t="shared" si="7"/>
        <v>2.0501584883669287E-2</v>
      </c>
      <c r="U26" s="1">
        <f t="shared" si="8"/>
        <v>2.0501584883669287E-2</v>
      </c>
    </row>
    <row r="27" spans="2:21" x14ac:dyDescent="0.25">
      <c r="B27" s="1">
        <v>7.0999999999999995E-3</v>
      </c>
      <c r="C27" s="1">
        <v>62.903747216790364</v>
      </c>
      <c r="D27" s="1">
        <v>41.924010267090246</v>
      </c>
      <c r="E27" s="1">
        <v>40.351066192257207</v>
      </c>
      <c r="F27" s="1">
        <v>48.388477019046583</v>
      </c>
      <c r="G27" s="1">
        <v>62.029418831126812</v>
      </c>
      <c r="H27" s="1">
        <v>41.571751249571989</v>
      </c>
      <c r="I27" s="1">
        <v>39.811513636369796</v>
      </c>
      <c r="J27" s="1">
        <v>59.045639674620446</v>
      </c>
      <c r="K27" s="1">
        <f t="shared" si="0"/>
        <v>48.3918251737961</v>
      </c>
      <c r="L27" s="1">
        <f t="shared" si="1"/>
        <v>50.614580847922262</v>
      </c>
      <c r="M27" s="1">
        <f t="shared" si="2"/>
        <v>23.757095407474367</v>
      </c>
      <c r="N27" s="1">
        <f t="shared" si="2"/>
        <v>24.848317291089423</v>
      </c>
      <c r="P27" s="1">
        <f t="shared" si="3"/>
        <v>1.5897304123292013E-2</v>
      </c>
      <c r="Q27" s="1">
        <f t="shared" si="4"/>
        <v>1.9078916195527127E-2</v>
      </c>
      <c r="R27" s="1">
        <f t="shared" si="5"/>
        <v>2.4308698163145563E-2</v>
      </c>
      <c r="S27" s="1">
        <f t="shared" si="6"/>
        <v>2.2537866746030723E-2</v>
      </c>
      <c r="T27" s="1">
        <f t="shared" si="7"/>
        <v>2.0666077165569435E-2</v>
      </c>
      <c r="U27" s="1">
        <f t="shared" si="8"/>
        <v>2.0666077165569435E-2</v>
      </c>
    </row>
    <row r="28" spans="2:21" x14ac:dyDescent="0.25">
      <c r="B28" s="1">
        <v>7.2000000000000007E-3</v>
      </c>
      <c r="C28" s="1">
        <v>62.740878350574526</v>
      </c>
      <c r="D28" s="1">
        <v>42.932094516651965</v>
      </c>
      <c r="E28" s="1">
        <v>40.513897769607063</v>
      </c>
      <c r="F28" s="1">
        <v>48.593805584579073</v>
      </c>
      <c r="G28" s="1">
        <v>62.657080643266426</v>
      </c>
      <c r="H28" s="1">
        <v>42.268810414883653</v>
      </c>
      <c r="I28" s="1">
        <v>39.966203109246358</v>
      </c>
      <c r="J28" s="1">
        <v>59.413711957587175</v>
      </c>
      <c r="K28" s="1">
        <f t="shared" si="0"/>
        <v>48.695169055353162</v>
      </c>
      <c r="L28" s="1">
        <f t="shared" si="1"/>
        <v>51.076451531245901</v>
      </c>
      <c r="M28" s="1">
        <f t="shared" si="2"/>
        <v>23.906016625253255</v>
      </c>
      <c r="N28" s="1">
        <f t="shared" si="2"/>
        <v>25.075064388356932</v>
      </c>
      <c r="P28" s="1">
        <f t="shared" si="3"/>
        <v>1.5938571889483961E-2</v>
      </c>
      <c r="Q28" s="1">
        <f t="shared" si="4"/>
        <v>1.8926315269968918E-2</v>
      </c>
      <c r="R28" s="1">
        <f t="shared" si="5"/>
        <v>2.3967598026026927E-2</v>
      </c>
      <c r="S28" s="1">
        <f t="shared" si="6"/>
        <v>2.2444748598787038E-2</v>
      </c>
      <c r="T28" s="1">
        <f t="shared" si="7"/>
        <v>2.0578754595778015E-2</v>
      </c>
      <c r="U28" s="1">
        <f t="shared" si="8"/>
        <v>2.0578754595778015E-2</v>
      </c>
    </row>
    <row r="29" spans="2:21" x14ac:dyDescent="0.25">
      <c r="B29" s="1">
        <v>7.3000000000000009E-3</v>
      </c>
      <c r="C29" s="1">
        <v>62.583374609880799</v>
      </c>
      <c r="D29" s="1">
        <v>42.333154181568133</v>
      </c>
      <c r="E29" s="1">
        <v>40.671378601378088</v>
      </c>
      <c r="F29" s="1">
        <v>48.906512425860747</v>
      </c>
      <c r="G29" s="1">
        <v>62.496640983617993</v>
      </c>
      <c r="H29" s="1">
        <v>42.260021293720605</v>
      </c>
      <c r="I29" s="1">
        <v>40.115620794284283</v>
      </c>
      <c r="J29" s="1">
        <v>58.90498607156939</v>
      </c>
      <c r="K29" s="1">
        <f t="shared" si="0"/>
        <v>48.62360495467194</v>
      </c>
      <c r="L29" s="1">
        <f t="shared" si="1"/>
        <v>50.944317285798064</v>
      </c>
      <c r="M29" s="1">
        <f t="shared" si="2"/>
        <v>23.870883518338442</v>
      </c>
      <c r="N29" s="1">
        <f t="shared" si="2"/>
        <v>25.010195459267671</v>
      </c>
      <c r="P29" s="1">
        <f t="shared" si="3"/>
        <v>1.5978684534568351E-2</v>
      </c>
      <c r="Q29" s="1">
        <f t="shared" si="4"/>
        <v>1.9062773264025553E-2</v>
      </c>
      <c r="R29" s="1">
        <f t="shared" si="5"/>
        <v>2.4095069666013613E-2</v>
      </c>
      <c r="S29" s="1">
        <f t="shared" si="6"/>
        <v>2.2326937786376778E-2</v>
      </c>
      <c r="T29" s="1">
        <f t="shared" si="7"/>
        <v>2.0447174627631407E-2</v>
      </c>
      <c r="U29" s="1">
        <f t="shared" si="8"/>
        <v>2.0447174627631407E-2</v>
      </c>
    </row>
    <row r="30" spans="2:21" x14ac:dyDescent="0.25">
      <c r="B30" s="1">
        <v>7.4000000000000003E-3</v>
      </c>
      <c r="C30" s="1">
        <v>62.548385552457539</v>
      </c>
      <c r="D30" s="1">
        <v>43.027749467161861</v>
      </c>
      <c r="E30" s="1">
        <v>40.823637280111747</v>
      </c>
      <c r="F30" s="1">
        <v>48.497572823718627</v>
      </c>
      <c r="G30" s="1">
        <v>63.334734155727297</v>
      </c>
      <c r="H30" s="1">
        <v>42.776143524151991</v>
      </c>
      <c r="I30" s="1">
        <v>40.259895666917977</v>
      </c>
      <c r="J30" s="1">
        <v>60.001663937650122</v>
      </c>
      <c r="K30" s="1">
        <f t="shared" si="0"/>
        <v>48.724336280862445</v>
      </c>
      <c r="L30" s="1">
        <f t="shared" si="1"/>
        <v>51.593109321111839</v>
      </c>
      <c r="M30" s="1">
        <f t="shared" si="2"/>
        <v>23.920335749541433</v>
      </c>
      <c r="N30" s="1">
        <f t="shared" si="2"/>
        <v>25.328708229290346</v>
      </c>
      <c r="P30" s="1">
        <f t="shared" si="3"/>
        <v>1.598762288055107E-2</v>
      </c>
      <c r="Q30" s="1">
        <f t="shared" si="4"/>
        <v>1.8943675098812212E-2</v>
      </c>
      <c r="R30" s="1">
        <f t="shared" si="5"/>
        <v>2.3851722405354603E-2</v>
      </c>
      <c r="S30" s="1">
        <f t="shared" si="6"/>
        <v>2.2391098348030932E-2</v>
      </c>
      <c r="T30" s="1">
        <f t="shared" si="7"/>
        <v>2.0619588605698874E-2</v>
      </c>
      <c r="U30" s="1">
        <f t="shared" si="8"/>
        <v>2.0619588605698874E-2</v>
      </c>
    </row>
    <row r="31" spans="2:21" x14ac:dyDescent="0.25">
      <c r="B31" s="1">
        <v>7.4999999999999997E-3</v>
      </c>
      <c r="C31" s="1">
        <v>63.223578557698026</v>
      </c>
      <c r="D31" s="1">
        <v>43.012026195959074</v>
      </c>
      <c r="E31" s="1">
        <v>41.487592320196569</v>
      </c>
      <c r="F31" s="1">
        <v>49.410561696532532</v>
      </c>
      <c r="G31" s="1">
        <v>62.308868804205993</v>
      </c>
      <c r="H31" s="1">
        <v>42.177931135884307</v>
      </c>
      <c r="I31" s="1">
        <v>40.39915322738036</v>
      </c>
      <c r="J31" s="1">
        <v>59.329634509747407</v>
      </c>
      <c r="K31" s="1">
        <f t="shared" si="0"/>
        <v>49.283439692596552</v>
      </c>
      <c r="L31" s="1">
        <f t="shared" si="1"/>
        <v>51.05389691930452</v>
      </c>
      <c r="M31" s="1">
        <f t="shared" si="2"/>
        <v>24.194817504414445</v>
      </c>
      <c r="N31" s="1">
        <f t="shared" si="2"/>
        <v>25.063991607658011</v>
      </c>
      <c r="P31" s="1">
        <f t="shared" si="3"/>
        <v>1.5816883871693485E-2</v>
      </c>
      <c r="Q31" s="1">
        <f t="shared" si="4"/>
        <v>1.8826080057036162E-2</v>
      </c>
      <c r="R31" s="1">
        <f t="shared" si="5"/>
        <v>2.3668745908215154E-2</v>
      </c>
      <c r="S31" s="1">
        <f t="shared" si="6"/>
        <v>2.2002647046406632E-2</v>
      </c>
      <c r="T31" s="1">
        <f t="shared" si="7"/>
        <v>2.0238587979261459E-2</v>
      </c>
      <c r="U31" s="1">
        <f t="shared" si="8"/>
        <v>2.0238587979261459E-2</v>
      </c>
    </row>
    <row r="32" spans="2:21" x14ac:dyDescent="0.25">
      <c r="B32" s="1">
        <v>7.6E-3</v>
      </c>
      <c r="C32" s="1">
        <v>62.970931114431473</v>
      </c>
      <c r="D32" s="1">
        <v>43.530800090742261</v>
      </c>
      <c r="E32" s="1">
        <v>41.631572426486706</v>
      </c>
      <c r="F32" s="1">
        <v>48.919321273975115</v>
      </c>
      <c r="G32" s="1">
        <v>62.983675913947003</v>
      </c>
      <c r="H32" s="1">
        <v>42.845817490337957</v>
      </c>
      <c r="I32" s="1">
        <v>40.533515608191067</v>
      </c>
      <c r="J32" s="1">
        <v>59.665411883114359</v>
      </c>
      <c r="K32" s="1">
        <f t="shared" si="0"/>
        <v>49.263156226408896</v>
      </c>
      <c r="L32" s="1">
        <f t="shared" si="1"/>
        <v>51.507105223897597</v>
      </c>
      <c r="M32" s="1">
        <f t="shared" si="2"/>
        <v>24.184859701837588</v>
      </c>
      <c r="N32" s="1">
        <f t="shared" si="2"/>
        <v>25.286486066030037</v>
      </c>
      <c r="P32" s="1">
        <f t="shared" si="3"/>
        <v>1.5880343236195586E-2</v>
      </c>
      <c r="Q32" s="1">
        <f t="shared" si="4"/>
        <v>1.8779037461344499E-2</v>
      </c>
      <c r="R32" s="1">
        <f t="shared" si="5"/>
        <v>2.3484550052846234E-2</v>
      </c>
      <c r="S32" s="1">
        <f t="shared" si="6"/>
        <v>2.2087026624120442E-2</v>
      </c>
      <c r="T32" s="1">
        <f t="shared" si="7"/>
        <v>2.0441820817575326E-2</v>
      </c>
      <c r="U32" s="1">
        <f t="shared" si="8"/>
        <v>2.0441820817575326E-2</v>
      </c>
    </row>
    <row r="33" spans="2:21" x14ac:dyDescent="0.25">
      <c r="B33" s="1">
        <v>7.6999999999999994E-3</v>
      </c>
      <c r="C33" s="1">
        <v>63.79198739174322</v>
      </c>
      <c r="D33" s="1">
        <v>42.920522046377314</v>
      </c>
      <c r="E33" s="1">
        <v>41.770634841500097</v>
      </c>
      <c r="F33" s="1">
        <v>48.541665576428919</v>
      </c>
      <c r="G33" s="1">
        <v>63.507813401761119</v>
      </c>
      <c r="H33" s="1">
        <v>42.817916441246055</v>
      </c>
      <c r="I33" s="1">
        <v>40.663101677841581</v>
      </c>
      <c r="J33" s="1">
        <v>59.121784231236298</v>
      </c>
      <c r="K33" s="1">
        <f t="shared" si="0"/>
        <v>49.256202464012389</v>
      </c>
      <c r="L33" s="1">
        <f t="shared" si="1"/>
        <v>51.52765393802126</v>
      </c>
      <c r="M33" s="1">
        <f t="shared" si="2"/>
        <v>24.181445877372372</v>
      </c>
      <c r="N33" s="1">
        <f t="shared" si="2"/>
        <v>25.296574087306016</v>
      </c>
      <c r="P33" s="1">
        <f t="shared" si="3"/>
        <v>1.5675949925482848E-2</v>
      </c>
      <c r="Q33" s="1">
        <f t="shared" si="4"/>
        <v>1.8741945162106245E-2</v>
      </c>
      <c r="R33" s="1">
        <f t="shared" si="5"/>
        <v>2.3615216434554071E-2</v>
      </c>
      <c r="S33" s="1">
        <f t="shared" si="6"/>
        <v>2.2145377658910295E-2</v>
      </c>
      <c r="T33" s="1">
        <f t="shared" si="7"/>
        <v>2.060085883179057E-2</v>
      </c>
      <c r="U33" s="1">
        <f t="shared" si="8"/>
        <v>2.060085883179057E-2</v>
      </c>
    </row>
    <row r="34" spans="2:21" x14ac:dyDescent="0.25">
      <c r="B34" s="1">
        <v>7.7999999999999996E-3</v>
      </c>
      <c r="C34" s="1">
        <v>62.736414648499874</v>
      </c>
      <c r="D34" s="1">
        <v>43.589537694987534</v>
      </c>
      <c r="E34" s="1">
        <v>41.904896577871085</v>
      </c>
      <c r="F34" s="1">
        <v>49.43555582496748</v>
      </c>
      <c r="G34" s="1">
        <v>63.554683855523862</v>
      </c>
      <c r="H34" s="1">
        <v>43.322319242524898</v>
      </c>
      <c r="I34" s="1">
        <v>40.788027140829833</v>
      </c>
      <c r="J34" s="1">
        <v>60.190278409048659</v>
      </c>
      <c r="K34" s="1">
        <f t="shared" si="0"/>
        <v>49.416601186581495</v>
      </c>
      <c r="L34" s="1">
        <f t="shared" si="1"/>
        <v>51.963827161981811</v>
      </c>
      <c r="M34" s="1">
        <f t="shared" si="2"/>
        <v>24.260190742680216</v>
      </c>
      <c r="N34" s="1">
        <f t="shared" si="2"/>
        <v>25.510705479511234</v>
      </c>
      <c r="P34" s="1">
        <f t="shared" si="3"/>
        <v>1.5939705920442037E-2</v>
      </c>
      <c r="Q34" s="1">
        <f t="shared" si="4"/>
        <v>1.8810083106887896E-2</v>
      </c>
      <c r="R34" s="1">
        <f t="shared" si="5"/>
        <v>2.3393335683313917E-2</v>
      </c>
      <c r="S34" s="1">
        <f t="shared" si="6"/>
        <v>2.1896103504933446E-2</v>
      </c>
      <c r="T34" s="1">
        <f t="shared" si="7"/>
        <v>2.0228355549204706E-2</v>
      </c>
      <c r="U34" s="1">
        <f t="shared" si="8"/>
        <v>2.0228355549204706E-2</v>
      </c>
    </row>
    <row r="35" spans="2:21" x14ac:dyDescent="0.25">
      <c r="B35" s="1">
        <v>7.9000000000000008E-3</v>
      </c>
      <c r="C35" s="1">
        <v>63.394060083128252</v>
      </c>
      <c r="D35" s="1">
        <v>43.50919759246004</v>
      </c>
      <c r="E35" s="1">
        <v>42.03447159318452</v>
      </c>
      <c r="F35" s="1">
        <v>49.475561094861291</v>
      </c>
      <c r="G35" s="1">
        <v>62.450237035732108</v>
      </c>
      <c r="H35" s="1">
        <v>42.702286825960691</v>
      </c>
      <c r="I35" s="1">
        <v>41.421562959323076</v>
      </c>
      <c r="J35" s="1">
        <v>60.218893173338721</v>
      </c>
      <c r="K35" s="1">
        <f t="shared" si="0"/>
        <v>49.603322590908526</v>
      </c>
      <c r="L35" s="1">
        <f t="shared" si="1"/>
        <v>51.698244998588649</v>
      </c>
      <c r="M35" s="1">
        <f t="shared" si="2"/>
        <v>24.351858254729688</v>
      </c>
      <c r="N35" s="1">
        <f t="shared" si="2"/>
        <v>25.380322697469129</v>
      </c>
      <c r="P35" s="1">
        <f t="shared" si="3"/>
        <v>1.5774348553929278E-2</v>
      </c>
      <c r="Q35" s="1">
        <f t="shared" si="4"/>
        <v>1.870850377702481E-2</v>
      </c>
      <c r="R35" s="1">
        <f t="shared" si="5"/>
        <v>2.3379871579504663E-2</v>
      </c>
      <c r="S35" s="1">
        <f t="shared" si="6"/>
        <v>2.1855527107261814E-2</v>
      </c>
      <c r="T35" s="1">
        <f t="shared" si="7"/>
        <v>2.0211999174353245E-2</v>
      </c>
      <c r="U35" s="1">
        <f t="shared" si="8"/>
        <v>2.0211999174353245E-2</v>
      </c>
    </row>
    <row r="36" spans="2:21" x14ac:dyDescent="0.25">
      <c r="B36" s="1">
        <v>8.0000000000000002E-3</v>
      </c>
      <c r="C36" s="1">
        <v>63.121988924646175</v>
      </c>
      <c r="D36" s="1">
        <v>44.063157959777158</v>
      </c>
      <c r="E36" s="1">
        <v>42.159470881432767</v>
      </c>
      <c r="F36" s="1">
        <v>48.528821367437679</v>
      </c>
      <c r="G36" s="1">
        <v>62.376556391184408</v>
      </c>
      <c r="H36" s="1">
        <v>43.357712308347082</v>
      </c>
      <c r="I36" s="1">
        <v>41.538956496283816</v>
      </c>
      <c r="J36" s="1">
        <v>59.791830661196833</v>
      </c>
      <c r="K36" s="1">
        <f t="shared" si="0"/>
        <v>49.468359783323443</v>
      </c>
      <c r="L36" s="1">
        <f t="shared" si="1"/>
        <v>51.766263964253035</v>
      </c>
      <c r="M36" s="1">
        <f t="shared" si="2"/>
        <v>24.285600693979621</v>
      </c>
      <c r="N36" s="1">
        <f t="shared" si="2"/>
        <v>25.413715384167823</v>
      </c>
      <c r="P36" s="1">
        <f t="shared" si="3"/>
        <v>1.5842339841252166E-2</v>
      </c>
      <c r="Q36" s="1">
        <f t="shared" si="4"/>
        <v>1.8659301760873454E-2</v>
      </c>
      <c r="R36" s="1">
        <f t="shared" si="5"/>
        <v>2.3195766898771522E-2</v>
      </c>
      <c r="S36" s="1">
        <f t="shared" si="6"/>
        <v>2.2053563369696275E-2</v>
      </c>
      <c r="T36" s="1">
        <f t="shared" si="7"/>
        <v>2.0606311297537289E-2</v>
      </c>
      <c r="U36" s="1">
        <f t="shared" si="8"/>
        <v>2.0606311297537289E-2</v>
      </c>
    </row>
    <row r="37" spans="2:21" x14ac:dyDescent="0.25">
      <c r="B37" s="1">
        <v>8.0999999999999996E-3</v>
      </c>
      <c r="C37" s="1">
        <v>63.926844469463184</v>
      </c>
      <c r="D37" s="1">
        <v>43.428586488918441</v>
      </c>
      <c r="E37" s="1">
        <v>42.235130900694479</v>
      </c>
      <c r="F37" s="1">
        <v>49.404320889862447</v>
      </c>
      <c r="G37" s="1">
        <v>63.028745450267429</v>
      </c>
      <c r="H37" s="1">
        <v>43.312825322902057</v>
      </c>
      <c r="I37" s="1">
        <v>41.651964169659429</v>
      </c>
      <c r="J37" s="1">
        <v>59.200696055605285</v>
      </c>
      <c r="K37" s="1">
        <f t="shared" si="0"/>
        <v>49.748720687234638</v>
      </c>
      <c r="L37" s="1">
        <f t="shared" si="1"/>
        <v>51.798557749608548</v>
      </c>
      <c r="M37" s="1">
        <f t="shared" si="2"/>
        <v>24.423238832628517</v>
      </c>
      <c r="N37" s="1">
        <f t="shared" si="2"/>
        <v>25.429569436727402</v>
      </c>
      <c r="P37" s="1">
        <f t="shared" si="3"/>
        <v>1.5642880675545996E-2</v>
      </c>
      <c r="Q37" s="1">
        <f t="shared" si="4"/>
        <v>1.8629704917074368E-2</v>
      </c>
      <c r="R37" s="1">
        <f t="shared" si="5"/>
        <v>2.3347107281180262E-2</v>
      </c>
      <c r="S37" s="1">
        <f t="shared" si="6"/>
        <v>2.1824661332228656E-2</v>
      </c>
      <c r="T37" s="1">
        <f t="shared" si="7"/>
        <v>2.0241144539347281E-2</v>
      </c>
      <c r="U37" s="1">
        <f t="shared" si="8"/>
        <v>2.0241144539347281E-2</v>
      </c>
    </row>
    <row r="38" spans="2:21" x14ac:dyDescent="0.25">
      <c r="B38" s="1">
        <v>8.199999999999999E-3</v>
      </c>
      <c r="C38" s="1">
        <v>62.8366910510439</v>
      </c>
      <c r="D38" s="1">
        <v>44.089042148341299</v>
      </c>
      <c r="E38" s="1">
        <v>42.351171875415581</v>
      </c>
      <c r="F38" s="1">
        <v>48.824467418465467</v>
      </c>
      <c r="G38" s="1">
        <v>62.756793329557674</v>
      </c>
      <c r="H38" s="1">
        <v>43.806795682705044</v>
      </c>
      <c r="I38" s="1">
        <v>41.760691264597249</v>
      </c>
      <c r="J38" s="1">
        <v>60.259906936898723</v>
      </c>
      <c r="K38" s="1">
        <f t="shared" si="0"/>
        <v>49.525343123316567</v>
      </c>
      <c r="L38" s="1">
        <f t="shared" si="1"/>
        <v>52.146046803439674</v>
      </c>
      <c r="M38" s="1">
        <f t="shared" si="2"/>
        <v>24.313575638921069</v>
      </c>
      <c r="N38" s="1">
        <f t="shared" si="2"/>
        <v>25.600162932121936</v>
      </c>
      <c r="P38" s="1">
        <f t="shared" si="3"/>
        <v>1.591426892908275E-2</v>
      </c>
      <c r="Q38" s="1">
        <f t="shared" si="4"/>
        <v>1.8704571295953473E-2</v>
      </c>
      <c r="R38" s="1">
        <f t="shared" si="5"/>
        <v>2.3137379084349884E-2</v>
      </c>
      <c r="S38" s="1">
        <f t="shared" si="6"/>
        <v>2.1935683867853321E-2</v>
      </c>
      <c r="T38" s="1">
        <f t="shared" si="7"/>
        <v>2.048153421580998E-2</v>
      </c>
      <c r="U38" s="1">
        <f t="shared" si="8"/>
        <v>2.048153421580998E-2</v>
      </c>
    </row>
    <row r="39" spans="2:21" x14ac:dyDescent="0.25">
      <c r="B39" s="1">
        <v>8.3000000000000001E-3</v>
      </c>
      <c r="C39" s="1">
        <v>63.494088288354355</v>
      </c>
      <c r="D39" s="1">
        <v>43.991877801849995</v>
      </c>
      <c r="E39" s="1">
        <v>42.940863814581718</v>
      </c>
      <c r="F39" s="1">
        <v>49.075377574663754</v>
      </c>
      <c r="G39" s="1">
        <v>63.555795418949522</v>
      </c>
      <c r="H39" s="1">
        <v>43.151556440774364</v>
      </c>
      <c r="I39" s="1">
        <v>41.865240318486336</v>
      </c>
      <c r="J39" s="1">
        <v>60.260910994404561</v>
      </c>
      <c r="K39" s="1">
        <f t="shared" si="0"/>
        <v>49.875551869862456</v>
      </c>
      <c r="L39" s="1">
        <f t="shared" si="1"/>
        <v>52.208375793153692</v>
      </c>
      <c r="M39" s="1">
        <f t="shared" si="2"/>
        <v>24.485504318493337</v>
      </c>
      <c r="N39" s="1">
        <f t="shared" si="2"/>
        <v>25.630762227560151</v>
      </c>
      <c r="P39" s="1">
        <f t="shared" si="3"/>
        <v>1.5749497739987441E-2</v>
      </c>
      <c r="Q39" s="1">
        <f t="shared" si="4"/>
        <v>1.8607080279871704E-2</v>
      </c>
      <c r="R39" s="1">
        <f t="shared" si="5"/>
        <v>2.3006291563016427E-2</v>
      </c>
      <c r="S39" s="1">
        <f t="shared" si="6"/>
        <v>2.173529335478544E-2</v>
      </c>
      <c r="T39" s="1">
        <f t="shared" si="7"/>
        <v>2.0376817243608372E-2</v>
      </c>
      <c r="U39" s="1">
        <f t="shared" si="8"/>
        <v>2.0376817243608372E-2</v>
      </c>
    </row>
    <row r="40" spans="2:21" x14ac:dyDescent="0.25">
      <c r="B40" s="1">
        <v>8.4000000000000012E-3</v>
      </c>
      <c r="C40" s="1">
        <v>63.272933603045722</v>
      </c>
      <c r="D40" s="1">
        <v>44.536447968536443</v>
      </c>
      <c r="E40" s="1">
        <v>43.049705786132321</v>
      </c>
      <c r="F40" s="1">
        <v>48.579395769842051</v>
      </c>
      <c r="G40" s="1">
        <v>62.450902622614791</v>
      </c>
      <c r="H40" s="1">
        <v>43.811695367676187</v>
      </c>
      <c r="I40" s="1">
        <v>41.965711202939055</v>
      </c>
      <c r="J40" s="1">
        <v>59.806931213956886</v>
      </c>
      <c r="K40" s="1">
        <f t="shared" si="0"/>
        <v>49.859620781889134</v>
      </c>
      <c r="L40" s="1">
        <f t="shared" si="1"/>
        <v>52.008810101796726</v>
      </c>
      <c r="M40" s="1">
        <f t="shared" si="2"/>
        <v>24.477683237648218</v>
      </c>
      <c r="N40" s="1">
        <f t="shared" si="2"/>
        <v>25.532789044019363</v>
      </c>
      <c r="P40" s="1">
        <f t="shared" si="3"/>
        <v>1.5804546163035244E-2</v>
      </c>
      <c r="Q40" s="1">
        <f t="shared" si="4"/>
        <v>1.8551261224627844E-2</v>
      </c>
      <c r="R40" s="1">
        <f t="shared" si="5"/>
        <v>2.2834659523947757E-2</v>
      </c>
      <c r="S40" s="1">
        <f t="shared" si="6"/>
        <v>2.1827126601020312E-2</v>
      </c>
      <c r="T40" s="1">
        <f t="shared" si="7"/>
        <v>2.0584858748300801E-2</v>
      </c>
      <c r="U40" s="1">
        <f t="shared" si="8"/>
        <v>2.0584858748300801E-2</v>
      </c>
    </row>
    <row r="41" spans="2:21" x14ac:dyDescent="0.25">
      <c r="B41" s="1">
        <v>8.5000000000000006E-3</v>
      </c>
      <c r="C41" s="1">
        <v>63.048844973399</v>
      </c>
      <c r="D41" s="1">
        <v>43.880247510929344</v>
      </c>
      <c r="E41" s="1">
        <v>42.628767421195889</v>
      </c>
      <c r="F41" s="1">
        <v>48.727016224997826</v>
      </c>
      <c r="G41" s="1">
        <v>62.337518733442309</v>
      </c>
      <c r="H41" s="1">
        <v>43.751694489611147</v>
      </c>
      <c r="I41" s="1">
        <v>42.062201202979317</v>
      </c>
      <c r="J41" s="1">
        <v>59.193221168019718</v>
      </c>
      <c r="K41" s="1">
        <f t="shared" si="0"/>
        <v>49.571219032630523</v>
      </c>
      <c r="L41" s="1">
        <f t="shared" si="1"/>
        <v>51.836158898513119</v>
      </c>
      <c r="M41" s="1">
        <f t="shared" si="2"/>
        <v>24.336097590729295</v>
      </c>
      <c r="N41" s="1">
        <f t="shared" si="2"/>
        <v>25.448029043876922</v>
      </c>
      <c r="P41" s="1">
        <f t="shared" si="3"/>
        <v>1.5860718787503735E-2</v>
      </c>
      <c r="Q41" s="1">
        <f t="shared" si="4"/>
        <v>1.8703983673041293E-2</v>
      </c>
      <c r="R41" s="1">
        <f t="shared" si="5"/>
        <v>2.3118977849524644E-2</v>
      </c>
      <c r="S41" s="1">
        <f t="shared" si="6"/>
        <v>2.1892428921037762E-2</v>
      </c>
      <c r="T41" s="1">
        <f t="shared" si="7"/>
        <v>2.0522496090925883E-2</v>
      </c>
      <c r="U41" s="1">
        <f t="shared" si="8"/>
        <v>2.0522496090925883E-2</v>
      </c>
    </row>
    <row r="42" spans="2:21" x14ac:dyDescent="0.25">
      <c r="B42" s="1">
        <v>8.6E-3</v>
      </c>
      <c r="C42" s="1">
        <v>63.833897165575877</v>
      </c>
      <c r="D42" s="1">
        <v>44.533059860089793</v>
      </c>
      <c r="E42" s="1">
        <v>42.728266181727619</v>
      </c>
      <c r="F42" s="1">
        <v>48.961917176277858</v>
      </c>
      <c r="G42" s="1">
        <v>62.970252002003868</v>
      </c>
      <c r="H42" s="1">
        <v>43.688329588501126</v>
      </c>
      <c r="I42" s="1">
        <v>42.15480509354505</v>
      </c>
      <c r="J42" s="1">
        <v>60.223845869920098</v>
      </c>
      <c r="K42" s="1">
        <f t="shared" si="0"/>
        <v>50.014285095917792</v>
      </c>
      <c r="L42" s="1">
        <f t="shared" si="1"/>
        <v>52.259308138492536</v>
      </c>
      <c r="M42" s="1">
        <f t="shared" si="2"/>
        <v>24.553612898315368</v>
      </c>
      <c r="N42" s="1">
        <f t="shared" si="2"/>
        <v>25.655766545607584</v>
      </c>
      <c r="P42" s="1">
        <f t="shared" si="3"/>
        <v>1.5665657971753549E-2</v>
      </c>
      <c r="Q42" s="1">
        <f t="shared" si="4"/>
        <v>1.8455810284737618E-2</v>
      </c>
      <c r="R42" s="1">
        <f t="shared" si="5"/>
        <v>2.2919660870630812E-2</v>
      </c>
      <c r="S42" s="1">
        <f t="shared" si="6"/>
        <v>2.1812585892548333E-2</v>
      </c>
      <c r="T42" s="1">
        <f t="shared" si="7"/>
        <v>2.042403683662334E-2</v>
      </c>
      <c r="U42" s="1">
        <f t="shared" si="8"/>
        <v>2.042403683662334E-2</v>
      </c>
    </row>
    <row r="43" spans="2:21" x14ac:dyDescent="0.25">
      <c r="B43" s="1">
        <v>8.6999999999999994E-3</v>
      </c>
      <c r="C43" s="1">
        <v>62.742609221262455</v>
      </c>
      <c r="D43" s="1">
        <v>44.468199632660465</v>
      </c>
      <c r="E43" s="1">
        <v>42.823898521805695</v>
      </c>
      <c r="F43" s="1">
        <v>48.47679025677737</v>
      </c>
      <c r="G43" s="1">
        <v>62.680287723676855</v>
      </c>
      <c r="H43" s="1">
        <v>43.532915733361079</v>
      </c>
      <c r="I43" s="1">
        <v>42.243615213407871</v>
      </c>
      <c r="J43" s="1">
        <v>60.200335733885495</v>
      </c>
      <c r="K43" s="1">
        <f t="shared" si="0"/>
        <v>49.627874408126495</v>
      </c>
      <c r="L43" s="1">
        <f t="shared" si="1"/>
        <v>52.164288601082831</v>
      </c>
      <c r="M43" s="1">
        <f t="shared" si="2"/>
        <v>24.363911527404966</v>
      </c>
      <c r="N43" s="1">
        <f t="shared" si="2"/>
        <v>25.609118414281493</v>
      </c>
      <c r="P43" s="1">
        <f t="shared" si="3"/>
        <v>1.5938132194558401E-2</v>
      </c>
      <c r="Q43" s="1">
        <f t="shared" si="4"/>
        <v>1.8654835472093529E-2</v>
      </c>
      <c r="R43" s="1">
        <f t="shared" si="5"/>
        <v>2.2911581257457417E-2</v>
      </c>
      <c r="S43" s="1">
        <f t="shared" si="6"/>
        <v>2.190563977945752E-2</v>
      </c>
      <c r="T43" s="1">
        <f t="shared" si="7"/>
        <v>2.0628428464489632E-2</v>
      </c>
      <c r="U43" s="1">
        <f t="shared" si="8"/>
        <v>2.0628428464489632E-2</v>
      </c>
    </row>
    <row r="44" spans="2:21" x14ac:dyDescent="0.25">
      <c r="B44" s="1">
        <v>8.8000000000000005E-3</v>
      </c>
      <c r="C44" s="1">
        <v>63.366452512319512</v>
      </c>
      <c r="D44" s="1">
        <v>44.957083117845393</v>
      </c>
      <c r="E44" s="1">
        <v>42.915754478200952</v>
      </c>
      <c r="F44" s="1">
        <v>49.314819292395526</v>
      </c>
      <c r="G44" s="1">
        <v>63.460597819883354</v>
      </c>
      <c r="H44" s="1">
        <v>43.552003833470657</v>
      </c>
      <c r="I44" s="1">
        <v>42.32872153660837</v>
      </c>
      <c r="J44" s="1">
        <v>59.723191371419063</v>
      </c>
      <c r="K44" s="1">
        <f t="shared" si="0"/>
        <v>50.138527350190351</v>
      </c>
      <c r="L44" s="1">
        <f t="shared" si="1"/>
        <v>52.266128640345364</v>
      </c>
      <c r="M44" s="1">
        <f t="shared" si="2"/>
        <v>24.614607396410705</v>
      </c>
      <c r="N44" s="1">
        <f t="shared" si="2"/>
        <v>25.659114948207868</v>
      </c>
      <c r="P44" s="1">
        <f t="shared" si="3"/>
        <v>1.5781221140722421E-2</v>
      </c>
      <c r="Q44" s="1">
        <f t="shared" si="4"/>
        <v>1.8463208280316314E-2</v>
      </c>
      <c r="R44" s="1">
        <f t="shared" si="5"/>
        <v>2.2760161782803132E-2</v>
      </c>
      <c r="S44" s="1">
        <f t="shared" si="6"/>
        <v>2.1684783236571484E-2</v>
      </c>
      <c r="T44" s="1">
        <f t="shared" si="7"/>
        <v>2.0277880246723372E-2</v>
      </c>
      <c r="U44" s="1">
        <f t="shared" si="8"/>
        <v>2.0277880246723372E-2</v>
      </c>
    </row>
    <row r="45" spans="2:21" x14ac:dyDescent="0.25">
      <c r="B45" s="1">
        <v>8.8999999999999999E-3</v>
      </c>
      <c r="C45" s="1">
        <v>63.839686779938177</v>
      </c>
      <c r="D45" s="1">
        <v>44.266113074151853</v>
      </c>
      <c r="E45" s="1">
        <v>43.003921824523111</v>
      </c>
      <c r="F45" s="1">
        <v>48.700878436644579</v>
      </c>
      <c r="G45" s="1">
        <v>62.325554373546289</v>
      </c>
      <c r="H45" s="1">
        <v>43.644267980073522</v>
      </c>
      <c r="I45" s="1">
        <v>42.410211741501165</v>
      </c>
      <c r="J45" s="1">
        <v>59.101846196038274</v>
      </c>
      <c r="K45" s="1">
        <f t="shared" si="0"/>
        <v>49.952650028814432</v>
      </c>
      <c r="L45" s="1">
        <f t="shared" si="1"/>
        <v>51.870470072789814</v>
      </c>
      <c r="M45" s="1">
        <f t="shared" si="2"/>
        <v>24.523354271690689</v>
      </c>
      <c r="N45" s="1">
        <f t="shared" si="2"/>
        <v>25.464873497209823</v>
      </c>
      <c r="P45" s="1">
        <f t="shared" si="3"/>
        <v>1.5664237254908543E-2</v>
      </c>
      <c r="Q45" s="1">
        <f t="shared" si="4"/>
        <v>1.8500395008402806E-2</v>
      </c>
      <c r="R45" s="1">
        <f t="shared" si="5"/>
        <v>2.2917373670379573E-2</v>
      </c>
      <c r="S45" s="1">
        <f t="shared" si="6"/>
        <v>2.1809109166632121E-2</v>
      </c>
      <c r="T45" s="1">
        <f t="shared" si="7"/>
        <v>2.0533510525911954E-2</v>
      </c>
      <c r="U45" s="1">
        <f t="shared" si="8"/>
        <v>2.0533510525911954E-2</v>
      </c>
    </row>
    <row r="46" spans="2:21" x14ac:dyDescent="0.25">
      <c r="B46" s="1">
        <v>9.0000000000000011E-3</v>
      </c>
      <c r="C46" s="1">
        <v>62.889770187059391</v>
      </c>
      <c r="D46" s="1">
        <v>44.927585745356112</v>
      </c>
      <c r="E46" s="1">
        <v>43.088486136111705</v>
      </c>
      <c r="F46" s="1">
        <v>48.916944756030141</v>
      </c>
      <c r="G46" s="1">
        <v>62.211364081649968</v>
      </c>
      <c r="H46" s="1">
        <v>44.064246141189855</v>
      </c>
      <c r="I46" s="1">
        <v>42.488171277500641</v>
      </c>
      <c r="J46" s="1">
        <v>60.093984009482284</v>
      </c>
      <c r="K46" s="1">
        <f t="shared" si="0"/>
        <v>49.955696706139335</v>
      </c>
      <c r="L46" s="1">
        <f t="shared" si="1"/>
        <v>52.214441377455685</v>
      </c>
      <c r="M46" s="1">
        <f t="shared" si="2"/>
        <v>24.524849983076312</v>
      </c>
      <c r="N46" s="1">
        <f t="shared" si="2"/>
        <v>25.633740016979065</v>
      </c>
      <c r="P46" s="1">
        <f t="shared" si="3"/>
        <v>1.5900837243093734E-2</v>
      </c>
      <c r="Q46" s="1">
        <f t="shared" si="4"/>
        <v>1.8549889140795525E-2</v>
      </c>
      <c r="R46" s="1">
        <f t="shared" si="5"/>
        <v>2.2723122689381339E-2</v>
      </c>
      <c r="S46" s="1">
        <f t="shared" si="6"/>
        <v>2.1737847218438702E-2</v>
      </c>
      <c r="T46" s="1">
        <f t="shared" si="7"/>
        <v>2.0442813936713145E-2</v>
      </c>
      <c r="U46" s="1">
        <f t="shared" si="8"/>
        <v>2.0442813936713145E-2</v>
      </c>
    </row>
    <row r="47" spans="2:21" x14ac:dyDescent="0.25">
      <c r="B47" s="1">
        <v>9.1000000000000004E-3</v>
      </c>
      <c r="C47" s="1">
        <v>63.657464436006734</v>
      </c>
      <c r="D47" s="1">
        <v>44.849764850529247</v>
      </c>
      <c r="E47" s="1">
        <v>43.818147684522664</v>
      </c>
      <c r="F47" s="1">
        <v>48.396070998209765</v>
      </c>
      <c r="G47" s="1">
        <v>62.827249512837966</v>
      </c>
      <c r="H47" s="1">
        <v>44.584307648639324</v>
      </c>
      <c r="I47" s="1">
        <v>42.562683429612925</v>
      </c>
      <c r="J47" s="1">
        <v>59.317040399734751</v>
      </c>
      <c r="K47" s="1">
        <f t="shared" si="0"/>
        <v>50.180361992317103</v>
      </c>
      <c r="L47" s="1">
        <f t="shared" si="1"/>
        <v>52.322820247706247</v>
      </c>
      <c r="M47" s="1">
        <f t="shared" si="2"/>
        <v>24.635145360845261</v>
      </c>
      <c r="N47" s="1">
        <f t="shared" si="2"/>
        <v>25.686946672265361</v>
      </c>
      <c r="P47" s="1">
        <f t="shared" si="3"/>
        <v>1.5709076835840281E-2</v>
      </c>
      <c r="Q47" s="1">
        <f t="shared" si="4"/>
        <v>1.84319516141969E-2</v>
      </c>
      <c r="R47" s="1">
        <f t="shared" si="5"/>
        <v>2.2556074038726993E-2</v>
      </c>
      <c r="S47" s="1">
        <f t="shared" si="6"/>
        <v>2.1688629243621301E-2</v>
      </c>
      <c r="T47" s="1">
        <f t="shared" si="7"/>
        <v>2.0662834386638355E-2</v>
      </c>
      <c r="U47" s="1">
        <f t="shared" si="8"/>
        <v>2.0662834386638355E-2</v>
      </c>
    </row>
    <row r="48" spans="2:21" x14ac:dyDescent="0.25">
      <c r="B48" s="1">
        <v>9.1999999999999998E-3</v>
      </c>
      <c r="C48" s="1">
        <v>62.554628983780148</v>
      </c>
      <c r="D48" s="1">
        <v>44.769138576965496</v>
      </c>
      <c r="E48" s="1">
        <v>43.896920199188855</v>
      </c>
      <c r="F48" s="1">
        <v>48.504576472081148</v>
      </c>
      <c r="G48" s="1">
        <v>63.294015862053101</v>
      </c>
      <c r="H48" s="1">
        <v>43.903093491997168</v>
      </c>
      <c r="I48" s="1">
        <v>41.960686228280281</v>
      </c>
      <c r="J48" s="1">
        <v>59.551774068453192</v>
      </c>
      <c r="K48" s="1">
        <f t="shared" si="0"/>
        <v>49.931316058003908</v>
      </c>
      <c r="L48" s="1">
        <f t="shared" si="1"/>
        <v>52.177392412695937</v>
      </c>
      <c r="M48" s="1">
        <f t="shared" si="2"/>
        <v>24.512880742780681</v>
      </c>
      <c r="N48" s="1">
        <f t="shared" si="2"/>
        <v>25.615551494694891</v>
      </c>
      <c r="P48" s="1">
        <f t="shared" si="3"/>
        <v>1.5986027193275992E-2</v>
      </c>
      <c r="Q48" s="1">
        <f t="shared" si="4"/>
        <v>1.8635201181024443E-2</v>
      </c>
      <c r="R48" s="1">
        <f t="shared" si="5"/>
        <v>2.2556545623045956E-2</v>
      </c>
      <c r="S48" s="1">
        <f t="shared" si="6"/>
        <v>2.1644671050245569E-2</v>
      </c>
      <c r="T48" s="1">
        <f t="shared" si="7"/>
        <v>2.0616611312451974E-2</v>
      </c>
      <c r="U48" s="1">
        <f t="shared" si="8"/>
        <v>2.0616611312451974E-2</v>
      </c>
    </row>
    <row r="49" spans="2:21" x14ac:dyDescent="0.25">
      <c r="B49" s="1">
        <v>9.300000000000001E-3</v>
      </c>
      <c r="C49" s="1">
        <v>63.162522342316393</v>
      </c>
      <c r="D49" s="1">
        <v>44.584021918631684</v>
      </c>
      <c r="E49" s="1">
        <v>43.972283366283101</v>
      </c>
      <c r="F49" s="1">
        <v>48.65521060451367</v>
      </c>
      <c r="G49" s="1">
        <v>62.350069592962633</v>
      </c>
      <c r="H49" s="1">
        <v>44.532362242318797</v>
      </c>
      <c r="I49" s="1">
        <v>42.033096776253466</v>
      </c>
      <c r="J49" s="1">
        <v>58.911968822099112</v>
      </c>
      <c r="K49" s="1">
        <f t="shared" si="0"/>
        <v>50.093509557936216</v>
      </c>
      <c r="L49" s="1">
        <f t="shared" si="1"/>
        <v>51.956874358408506</v>
      </c>
      <c r="M49" s="1">
        <f t="shared" si="2"/>
        <v>24.592506721724963</v>
      </c>
      <c r="N49" s="1">
        <f t="shared" si="2"/>
        <v>25.507292125763009</v>
      </c>
      <c r="P49" s="1">
        <f t="shared" si="3"/>
        <v>1.5832173303345732E-2</v>
      </c>
      <c r="Q49" s="1">
        <f t="shared" si="4"/>
        <v>1.8562080238566734E-2</v>
      </c>
      <c r="R49" s="1">
        <f t="shared" si="5"/>
        <v>2.2584501392253681E-2</v>
      </c>
      <c r="S49" s="1">
        <f t="shared" si="6"/>
        <v>2.1591861274262179E-2</v>
      </c>
      <c r="T49" s="1">
        <f t="shared" si="7"/>
        <v>2.0552783300607717E-2</v>
      </c>
      <c r="U49" s="1">
        <f t="shared" si="8"/>
        <v>2.0552783300607717E-2</v>
      </c>
    </row>
    <row r="50" spans="2:21" x14ac:dyDescent="0.25">
      <c r="B50" s="1">
        <v>9.4000000000000004E-3</v>
      </c>
      <c r="C50" s="1">
        <v>63.620583929659077</v>
      </c>
      <c r="D50" s="1">
        <v>44.599888374085886</v>
      </c>
      <c r="E50" s="1">
        <v>44.044315738442727</v>
      </c>
      <c r="F50" s="1">
        <v>48.194293971327312</v>
      </c>
      <c r="G50" s="1">
        <v>63.109263431312215</v>
      </c>
      <c r="H50" s="1">
        <v>44.444348845950145</v>
      </c>
      <c r="I50" s="1">
        <v>42.102365486443837</v>
      </c>
      <c r="J50" s="1">
        <v>59.880962832366777</v>
      </c>
      <c r="K50" s="1">
        <f t="shared" si="0"/>
        <v>50.11477050337875</v>
      </c>
      <c r="L50" s="1">
        <f t="shared" si="1"/>
        <v>52.384235149018245</v>
      </c>
      <c r="M50" s="1">
        <f t="shared" si="2"/>
        <v>24.602944400145176</v>
      </c>
      <c r="N50" s="1">
        <f t="shared" si="2"/>
        <v>25.717097212458249</v>
      </c>
      <c r="P50" s="1">
        <f t="shared" si="3"/>
        <v>1.571818330220973E-2</v>
      </c>
      <c r="Q50" s="1">
        <f t="shared" si="4"/>
        <v>1.8480791641590257E-2</v>
      </c>
      <c r="R50" s="1">
        <f t="shared" si="5"/>
        <v>2.2562106795624419E-2</v>
      </c>
      <c r="S50" s="1">
        <f t="shared" si="6"/>
        <v>2.168289403204391E-2</v>
      </c>
      <c r="T50" s="1">
        <f t="shared" si="7"/>
        <v>2.0749344322689725E-2</v>
      </c>
      <c r="U50" s="1">
        <f t="shared" si="8"/>
        <v>2.0749344322689725E-2</v>
      </c>
    </row>
    <row r="51" spans="2:21" x14ac:dyDescent="0.25">
      <c r="B51" s="1">
        <v>9.4999999999999998E-3</v>
      </c>
      <c r="C51" s="1">
        <v>62.661010770872231</v>
      </c>
      <c r="D51" s="1">
        <v>45.236569512368298</v>
      </c>
      <c r="E51" s="1">
        <v>44.11309393555586</v>
      </c>
      <c r="F51" s="1">
        <v>48.997643876869148</v>
      </c>
      <c r="G51" s="1">
        <v>62.0142454208884</v>
      </c>
      <c r="H51" s="1">
        <v>44.910257644606666</v>
      </c>
      <c r="I51" s="1">
        <v>42.168565170809003</v>
      </c>
      <c r="J51" s="1">
        <v>59.087559483910084</v>
      </c>
      <c r="K51" s="1">
        <f t="shared" si="0"/>
        <v>50.252079523916386</v>
      </c>
      <c r="L51" s="1">
        <f t="shared" si="1"/>
        <v>52.045156930053537</v>
      </c>
      <c r="M51" s="1">
        <f t="shared" si="2"/>
        <v>24.670353791907196</v>
      </c>
      <c r="N51" s="1">
        <f t="shared" si="2"/>
        <v>25.550632865027456</v>
      </c>
      <c r="P51" s="1">
        <f t="shared" si="3"/>
        <v>1.5958887156426894E-2</v>
      </c>
      <c r="Q51" s="1">
        <f t="shared" si="4"/>
        <v>1.853609686843603E-2</v>
      </c>
      <c r="R51" s="1">
        <f t="shared" si="5"/>
        <v>2.2383967916853587E-2</v>
      </c>
      <c r="S51" s="1">
        <f t="shared" si="6"/>
        <v>2.1479799720082481E-2</v>
      </c>
      <c r="T51" s="1">
        <f t="shared" si="7"/>
        <v>2.04091446215862E-2</v>
      </c>
      <c r="U51" s="1">
        <f t="shared" si="8"/>
        <v>2.04091446215862E-2</v>
      </c>
    </row>
    <row r="52" spans="2:21" x14ac:dyDescent="0.25">
      <c r="B52" s="1">
        <v>9.5999999999999992E-3</v>
      </c>
      <c r="C52" s="1">
        <v>63.413375596236499</v>
      </c>
      <c r="D52" s="1">
        <v>45.09669259168323</v>
      </c>
      <c r="E52" s="1">
        <v>44.178692698828542</v>
      </c>
      <c r="F52" s="1">
        <v>48.358952216271682</v>
      </c>
      <c r="G52" s="1">
        <v>62.615446266445161</v>
      </c>
      <c r="H52" s="1">
        <v>44.176869352824788</v>
      </c>
      <c r="I52" s="1">
        <v>42.230635553168213</v>
      </c>
      <c r="J52" s="1">
        <v>59.239457663725339</v>
      </c>
      <c r="K52" s="1">
        <f t="shared" si="0"/>
        <v>50.26192827575499</v>
      </c>
      <c r="L52" s="1">
        <f t="shared" si="1"/>
        <v>52.065602209040875</v>
      </c>
      <c r="M52" s="1">
        <f t="shared" si="2"/>
        <v>24.675188859322692</v>
      </c>
      <c r="N52" s="1">
        <f t="shared" si="2"/>
        <v>25.560670106685322</v>
      </c>
      <c r="P52" s="1">
        <f t="shared" si="3"/>
        <v>1.5769543737383832E-2</v>
      </c>
      <c r="Q52" s="1">
        <f t="shared" si="4"/>
        <v>1.8431469387120494E-2</v>
      </c>
      <c r="R52" s="1">
        <f t="shared" si="5"/>
        <v>2.2402591638129406E-2</v>
      </c>
      <c r="S52" s="1">
        <f t="shared" si="6"/>
        <v>2.1612825805486232E-2</v>
      </c>
      <c r="T52" s="1">
        <f t="shared" si="7"/>
        <v>2.0678694516121521E-2</v>
      </c>
      <c r="U52" s="1">
        <f t="shared" si="8"/>
        <v>2.0678694516121521E-2</v>
      </c>
    </row>
    <row r="53" spans="2:21" x14ac:dyDescent="0.25">
      <c r="B53" s="1">
        <v>9.7000000000000003E-3</v>
      </c>
      <c r="C53" s="1">
        <v>62.302890016259752</v>
      </c>
      <c r="D53" s="1">
        <v>45.615664259954194</v>
      </c>
      <c r="E53" s="1">
        <v>43.542650653433739</v>
      </c>
      <c r="F53" s="1">
        <v>48.545541346411078</v>
      </c>
      <c r="G53" s="1">
        <v>62.366374905169714</v>
      </c>
      <c r="H53" s="1">
        <v>44.16594677888402</v>
      </c>
      <c r="I53" s="1">
        <v>42.290906886053428</v>
      </c>
      <c r="J53" s="1">
        <v>58.647484772513607</v>
      </c>
      <c r="K53" s="1">
        <f t="shared" si="0"/>
        <v>50.001686569014694</v>
      </c>
      <c r="L53" s="1">
        <f t="shared" si="1"/>
        <v>51.867678335655185</v>
      </c>
      <c r="M53" s="1">
        <f t="shared" si="2"/>
        <v>24.547427878334087</v>
      </c>
      <c r="N53" s="1">
        <f t="shared" si="2"/>
        <v>25.463502944121121</v>
      </c>
      <c r="P53" s="1">
        <f t="shared" si="3"/>
        <v>1.6050619798520117E-2</v>
      </c>
      <c r="Q53" s="1">
        <f t="shared" si="4"/>
        <v>1.8532494374239546E-2</v>
      </c>
      <c r="R53" s="1">
        <f t="shared" si="5"/>
        <v>2.2432007625344676E-2</v>
      </c>
      <c r="S53" s="1">
        <f t="shared" si="6"/>
        <v>2.1718311072969815E-2</v>
      </c>
      <c r="T53" s="1">
        <f t="shared" si="7"/>
        <v>2.0599214104220283E-2</v>
      </c>
      <c r="U53" s="1">
        <f t="shared" si="8"/>
        <v>2.0599214104220283E-2</v>
      </c>
    </row>
    <row r="54" spans="2:21" x14ac:dyDescent="0.25">
      <c r="B54" s="1">
        <v>9.8000000000000014E-3</v>
      </c>
      <c r="C54" s="1">
        <v>62.89685865975931</v>
      </c>
      <c r="D54" s="1">
        <v>44.906070765546744</v>
      </c>
      <c r="E54" s="1">
        <v>43.614012019473776</v>
      </c>
      <c r="F54" s="1">
        <v>48.019619416492013</v>
      </c>
      <c r="G54" s="1">
        <v>62.116011482182458</v>
      </c>
      <c r="H54" s="1">
        <v>44.786566890173184</v>
      </c>
      <c r="I54" s="1">
        <v>42.348317082131175</v>
      </c>
      <c r="J54" s="1">
        <v>58.7048933087842</v>
      </c>
      <c r="K54" s="1">
        <f t="shared" si="0"/>
        <v>49.859140215317957</v>
      </c>
      <c r="L54" s="1">
        <f t="shared" si="1"/>
        <v>51.988947190817747</v>
      </c>
      <c r="M54" s="1">
        <f t="shared" si="2"/>
        <v>24.477447312141376</v>
      </c>
      <c r="N54" s="1">
        <f t="shared" si="2"/>
        <v>25.523037705451266</v>
      </c>
      <c r="P54" s="1">
        <f t="shared" si="3"/>
        <v>1.5899045219563382E-2</v>
      </c>
      <c r="Q54" s="1">
        <f t="shared" si="4"/>
        <v>1.8552371541867514E-2</v>
      </c>
      <c r="R54" s="1">
        <f t="shared" si="5"/>
        <v>2.2593742991149152E-2</v>
      </c>
      <c r="S54" s="1">
        <f t="shared" si="6"/>
        <v>2.1826047583824219E-2</v>
      </c>
      <c r="T54" s="1">
        <f t="shared" si="7"/>
        <v>2.0824821440724638E-2</v>
      </c>
      <c r="U54" s="1">
        <f t="shared" si="8"/>
        <v>2.0824821440724638E-2</v>
      </c>
    </row>
    <row r="55" spans="2:21" x14ac:dyDescent="0.25">
      <c r="B55" s="1">
        <v>9.9000000000000008E-3</v>
      </c>
      <c r="C55" s="1">
        <v>62.636908600608756</v>
      </c>
      <c r="D55" s="1">
        <v>45.537396979689696</v>
      </c>
      <c r="E55" s="1">
        <v>43.682489854466574</v>
      </c>
      <c r="F55" s="1">
        <v>48.805437701763054</v>
      </c>
      <c r="G55" s="1">
        <v>62.860997467429534</v>
      </c>
      <c r="H55" s="1">
        <v>44.638473480115159</v>
      </c>
      <c r="I55" s="1">
        <v>42.401796297801205</v>
      </c>
      <c r="J55" s="1">
        <v>59.670825112867803</v>
      </c>
      <c r="K55" s="1">
        <f t="shared" si="0"/>
        <v>50.165558284132018</v>
      </c>
      <c r="L55" s="1">
        <f t="shared" si="1"/>
        <v>52.393023089553424</v>
      </c>
      <c r="M55" s="1">
        <f t="shared" si="2"/>
        <v>24.627877746811809</v>
      </c>
      <c r="N55" s="1">
        <f t="shared" si="2"/>
        <v>25.721411493661318</v>
      </c>
      <c r="P55" s="1">
        <f t="shared" si="3"/>
        <v>1.5965028005712933E-2</v>
      </c>
      <c r="Q55" s="1">
        <f t="shared" si="4"/>
        <v>1.8488678889788553E-2</v>
      </c>
      <c r="R55" s="1">
        <f t="shared" si="5"/>
        <v>2.2416526975848339E-2</v>
      </c>
      <c r="S55" s="1">
        <f t="shared" si="6"/>
        <v>2.1624443890626323E-2</v>
      </c>
      <c r="T55" s="1">
        <f t="shared" si="7"/>
        <v>2.0489520165985025E-2</v>
      </c>
      <c r="U55" s="1">
        <f t="shared" si="8"/>
        <v>2.0489520165985025E-2</v>
      </c>
    </row>
    <row r="56" spans="2:21" x14ac:dyDescent="0.25">
      <c r="B56" s="1">
        <v>0.01</v>
      </c>
      <c r="C56" s="1">
        <v>62.375967896576839</v>
      </c>
      <c r="D56" s="1">
        <v>45.435535870516276</v>
      </c>
      <c r="E56" s="1">
        <v>43.746976449241686</v>
      </c>
      <c r="F56" s="1">
        <v>48.155154592003115</v>
      </c>
      <c r="G56" s="1">
        <v>61.706582128336521</v>
      </c>
      <c r="H56" s="1">
        <v>45.142719232025016</v>
      </c>
      <c r="I56" s="1">
        <v>42.45254188923272</v>
      </c>
      <c r="J56" s="1">
        <v>58.858997801375047</v>
      </c>
      <c r="K56" s="1">
        <f t="shared" si="0"/>
        <v>49.928408702084482</v>
      </c>
      <c r="L56" s="1">
        <f t="shared" si="1"/>
        <v>52.04021026274232</v>
      </c>
      <c r="M56" s="1">
        <f t="shared" si="2"/>
        <v>24.511453428730977</v>
      </c>
      <c r="N56" s="1">
        <f t="shared" si="2"/>
        <v>25.548204387762141</v>
      </c>
      <c r="P56" s="1">
        <f t="shared" si="3"/>
        <v>1.6031815356485707E-2</v>
      </c>
      <c r="Q56" s="1">
        <f t="shared" si="4"/>
        <v>1.8550896055773709E-2</v>
      </c>
      <c r="R56" s="1">
        <f t="shared" si="5"/>
        <v>2.2425921270631321E-2</v>
      </c>
      <c r="S56" s="1">
        <f t="shared" si="6"/>
        <v>2.1762280997623645E-2</v>
      </c>
      <c r="T56" s="1">
        <f t="shared" si="7"/>
        <v>2.0766208902713502E-2</v>
      </c>
      <c r="U56" s="1">
        <f t="shared" si="8"/>
        <v>2.0766208902713502E-2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I5" sqref="I5:I55"/>
    </sheetView>
  </sheetViews>
  <sheetFormatPr defaultRowHeight="15.75" x14ac:dyDescent="0.25"/>
  <cols>
    <col min="1" max="1" width="9.375" customWidth="1"/>
    <col min="3" max="6" width="7.5" customWidth="1"/>
    <col min="9" max="9" width="9.875" customWidth="1"/>
  </cols>
  <sheetData>
    <row r="1" spans="1:21" x14ac:dyDescent="0.25">
      <c r="B1" s="18" t="s">
        <v>76</v>
      </c>
      <c r="C1" s="36" t="s">
        <v>78</v>
      </c>
      <c r="D1" s="36" t="s">
        <v>79</v>
      </c>
      <c r="E1" s="36" t="s">
        <v>80</v>
      </c>
      <c r="F1" s="37" t="s">
        <v>81</v>
      </c>
      <c r="I1" s="18" t="s">
        <v>77</v>
      </c>
      <c r="J1" s="55" t="s">
        <v>42</v>
      </c>
      <c r="K1" s="55"/>
      <c r="L1" s="55"/>
      <c r="M1" s="55" t="s">
        <v>45</v>
      </c>
      <c r="N1" s="55"/>
      <c r="O1" s="55"/>
      <c r="P1" s="55" t="s">
        <v>46</v>
      </c>
      <c r="Q1" s="55"/>
      <c r="R1" s="55"/>
      <c r="S1" s="55" t="s">
        <v>47</v>
      </c>
      <c r="T1" s="55"/>
      <c r="U1" s="56"/>
    </row>
    <row r="2" spans="1:21" ht="18.75" x14ac:dyDescent="0.35">
      <c r="B2" s="19" t="s">
        <v>9</v>
      </c>
      <c r="C2" s="21" t="s">
        <v>82</v>
      </c>
      <c r="D2" s="21" t="s">
        <v>82</v>
      </c>
      <c r="E2" s="21" t="s">
        <v>82</v>
      </c>
      <c r="F2" s="22" t="s">
        <v>82</v>
      </c>
      <c r="I2" s="19" t="s">
        <v>9</v>
      </c>
      <c r="J2" s="20" t="s">
        <v>43</v>
      </c>
      <c r="K2" s="20" t="s">
        <v>44</v>
      </c>
      <c r="L2" s="21" t="s">
        <v>82</v>
      </c>
      <c r="M2" s="20" t="s">
        <v>43</v>
      </c>
      <c r="N2" s="20" t="s">
        <v>44</v>
      </c>
      <c r="O2" s="21" t="s">
        <v>82</v>
      </c>
      <c r="P2" s="20" t="s">
        <v>43</v>
      </c>
      <c r="Q2" s="20" t="s">
        <v>44</v>
      </c>
      <c r="R2" s="21" t="s">
        <v>82</v>
      </c>
      <c r="S2" s="20" t="s">
        <v>43</v>
      </c>
      <c r="T2" s="20" t="s">
        <v>44</v>
      </c>
      <c r="U2" s="22" t="s">
        <v>82</v>
      </c>
    </row>
    <row r="3" spans="1:21" s="10" customFormat="1" x14ac:dyDescent="0.25">
      <c r="B3" s="23" t="s">
        <v>10</v>
      </c>
      <c r="C3" s="24" t="s">
        <v>50</v>
      </c>
      <c r="D3" s="24" t="s">
        <v>50</v>
      </c>
      <c r="E3" s="24" t="s">
        <v>50</v>
      </c>
      <c r="F3" s="25" t="s">
        <v>50</v>
      </c>
      <c r="I3" s="23" t="s">
        <v>10</v>
      </c>
      <c r="J3" s="24" t="s">
        <v>7</v>
      </c>
      <c r="K3" s="24" t="s">
        <v>7</v>
      </c>
      <c r="L3" s="24" t="s">
        <v>50</v>
      </c>
      <c r="M3" s="24" t="s">
        <v>7</v>
      </c>
      <c r="N3" s="24" t="s">
        <v>7</v>
      </c>
      <c r="O3" s="24" t="s">
        <v>50</v>
      </c>
      <c r="P3" s="24" t="s">
        <v>7</v>
      </c>
      <c r="Q3" s="24" t="s">
        <v>7</v>
      </c>
      <c r="R3" s="24" t="s">
        <v>50</v>
      </c>
      <c r="S3" s="24" t="s">
        <v>7</v>
      </c>
      <c r="T3" s="24" t="s">
        <v>7</v>
      </c>
      <c r="U3" s="25" t="s">
        <v>50</v>
      </c>
    </row>
    <row r="4" spans="1:21" s="11" customFormat="1" x14ac:dyDescent="0.25">
      <c r="A4" s="11" t="s">
        <v>48</v>
      </c>
      <c r="B4" s="26" t="s">
        <v>49</v>
      </c>
      <c r="C4" s="38">
        <f>AVERAGE(C5:C55)*100</f>
        <v>0.70594123695802868</v>
      </c>
      <c r="D4" s="38">
        <f t="shared" ref="D4:F4" si="0">AVERAGE(D5:D55)*100</f>
        <v>1.5665812191369137</v>
      </c>
      <c r="E4" s="38">
        <f t="shared" si="0"/>
        <v>0</v>
      </c>
      <c r="F4" s="39">
        <f t="shared" si="0"/>
        <v>0</v>
      </c>
      <c r="I4" s="26" t="s">
        <v>49</v>
      </c>
      <c r="J4" s="27" t="s">
        <v>49</v>
      </c>
      <c r="K4" s="27" t="s">
        <v>49</v>
      </c>
      <c r="L4" s="28" t="e">
        <f>AVERAGE(L5:L55)</f>
        <v>#VALUE!</v>
      </c>
      <c r="M4" s="27" t="s">
        <v>49</v>
      </c>
      <c r="N4" s="27" t="s">
        <v>49</v>
      </c>
      <c r="O4" s="28" t="e">
        <f>AVERAGE(O5:O55)</f>
        <v>#VALUE!</v>
      </c>
      <c r="P4" s="27" t="s">
        <v>49</v>
      </c>
      <c r="Q4" s="27" t="s">
        <v>49</v>
      </c>
      <c r="R4" s="28" t="e">
        <f>AVERAGE(R5:R55)</f>
        <v>#VALUE!</v>
      </c>
      <c r="S4" s="27" t="s">
        <v>49</v>
      </c>
      <c r="T4" s="27" t="s">
        <v>49</v>
      </c>
      <c r="U4" s="29" t="e">
        <f>AVERAGE(U5:U55)</f>
        <v>#VALUE!</v>
      </c>
    </row>
    <row r="5" spans="1:21" x14ac:dyDescent="0.25">
      <c r="B5" s="30">
        <v>5.0000000000000001E-3</v>
      </c>
      <c r="C5" s="31">
        <v>5.6129883434152296E-3</v>
      </c>
      <c r="D5" s="31">
        <v>1.0893883536040016E-2</v>
      </c>
      <c r="E5" s="31">
        <v>0</v>
      </c>
      <c r="F5" s="32">
        <v>0</v>
      </c>
      <c r="I5" s="30">
        <v>5.0000000000000001E-3</v>
      </c>
      <c r="J5" s="31"/>
      <c r="K5" s="31"/>
      <c r="L5" s="31" t="e">
        <f>IF(ISNUMBER(J5),ABS(J5-K5)/J5," ")*100</f>
        <v>#VALUE!</v>
      </c>
      <c r="M5" s="31"/>
      <c r="N5" s="31"/>
      <c r="O5" s="31" t="e">
        <f>IF(ISNUMBER(M5),ABS(M5-N5)/M5," ")*100</f>
        <v>#VALUE!</v>
      </c>
      <c r="P5" s="31"/>
      <c r="Q5" s="31"/>
      <c r="R5" s="31" t="e">
        <f>IF(ISNUMBER(P5),ABS(P5-Q5)/P5," ")*100</f>
        <v>#VALUE!</v>
      </c>
      <c r="S5" s="31"/>
      <c r="T5" s="31"/>
      <c r="U5" s="32" t="e">
        <f>IF(ISNUMBER(S5),ABS(S5-T5)/S5," ")*100</f>
        <v>#VALUE!</v>
      </c>
    </row>
    <row r="6" spans="1:21" x14ac:dyDescent="0.25">
      <c r="B6" s="30">
        <v>5.0999999999999995E-3</v>
      </c>
      <c r="C6" s="31">
        <v>6.1097670687704749E-3</v>
      </c>
      <c r="D6" s="31">
        <v>1.1635243206979924E-2</v>
      </c>
      <c r="E6" s="31">
        <v>0</v>
      </c>
      <c r="F6" s="32">
        <v>0</v>
      </c>
      <c r="I6" s="30">
        <v>5.0999999999999995E-3</v>
      </c>
      <c r="J6" s="31"/>
      <c r="K6" s="31"/>
      <c r="L6" s="31" t="e">
        <f t="shared" ref="L6:L55" si="1">IF(ISNUMBER(J6),ABS(J6-K6)/J6," ")*100</f>
        <v>#VALUE!</v>
      </c>
      <c r="M6" s="31"/>
      <c r="N6" s="31"/>
      <c r="O6" s="31" t="e">
        <f t="shared" ref="O6:O55" si="2">IF(ISNUMBER(M6),ABS(M6-N6)/M6," ")*100</f>
        <v>#VALUE!</v>
      </c>
      <c r="P6" s="31"/>
      <c r="Q6" s="31"/>
      <c r="R6" s="31" t="e">
        <f t="shared" ref="R6:R55" si="3">IF(ISNUMBER(P6),ABS(P6-Q6)/P6," ")*100</f>
        <v>#VALUE!</v>
      </c>
      <c r="S6" s="31"/>
      <c r="T6" s="31"/>
      <c r="U6" s="32" t="e">
        <f t="shared" ref="U6:U55" si="4">IF(ISNUMBER(S6),ABS(S6-T6)/S6," ")*100</f>
        <v>#VALUE!</v>
      </c>
    </row>
    <row r="7" spans="1:21" x14ac:dyDescent="0.25">
      <c r="B7" s="30">
        <v>5.2000000000000006E-3</v>
      </c>
      <c r="C7" s="31">
        <v>5.1206920642289655E-3</v>
      </c>
      <c r="D7" s="31">
        <v>1.2384303115628399E-2</v>
      </c>
      <c r="E7" s="31">
        <v>0</v>
      </c>
      <c r="F7" s="32">
        <v>0</v>
      </c>
      <c r="I7" s="30">
        <v>5.2000000000000006E-3</v>
      </c>
      <c r="J7" s="31"/>
      <c r="K7" s="31"/>
      <c r="L7" s="31" t="e">
        <f t="shared" si="1"/>
        <v>#VALUE!</v>
      </c>
      <c r="M7" s="31"/>
      <c r="N7" s="31"/>
      <c r="O7" s="31" t="e">
        <f t="shared" si="2"/>
        <v>#VALUE!</v>
      </c>
      <c r="P7" s="31"/>
      <c r="Q7" s="31"/>
      <c r="R7" s="31" t="e">
        <f t="shared" si="3"/>
        <v>#VALUE!</v>
      </c>
      <c r="S7" s="31"/>
      <c r="T7" s="31"/>
      <c r="U7" s="32" t="e">
        <f t="shared" si="4"/>
        <v>#VALUE!</v>
      </c>
    </row>
    <row r="8" spans="1:21" x14ac:dyDescent="0.25">
      <c r="B8" s="30">
        <v>5.3E-3</v>
      </c>
      <c r="C8" s="31">
        <v>5.5650877370468687E-3</v>
      </c>
      <c r="D8" s="31">
        <v>1.1424908899319963E-2</v>
      </c>
      <c r="E8" s="31">
        <v>0</v>
      </c>
      <c r="F8" s="32">
        <v>0</v>
      </c>
      <c r="I8" s="30">
        <v>5.3E-3</v>
      </c>
      <c r="J8" s="31"/>
      <c r="K8" s="31"/>
      <c r="L8" s="31" t="e">
        <f t="shared" si="1"/>
        <v>#VALUE!</v>
      </c>
      <c r="M8" s="31"/>
      <c r="N8" s="31"/>
      <c r="O8" s="31" t="e">
        <f t="shared" si="2"/>
        <v>#VALUE!</v>
      </c>
      <c r="P8" s="31"/>
      <c r="Q8" s="31"/>
      <c r="R8" s="31" t="e">
        <f t="shared" si="3"/>
        <v>#VALUE!</v>
      </c>
      <c r="S8" s="31"/>
      <c r="T8" s="31"/>
      <c r="U8" s="32" t="e">
        <f t="shared" si="4"/>
        <v>#VALUE!</v>
      </c>
    </row>
    <row r="9" spans="1:21" x14ac:dyDescent="0.25">
      <c r="B9" s="30">
        <v>5.4000000000000003E-3</v>
      </c>
      <c r="C9" s="31">
        <v>6.0043581236552488E-3</v>
      </c>
      <c r="D9" s="31">
        <v>1.2129160883572103E-2</v>
      </c>
      <c r="E9" s="31">
        <v>0</v>
      </c>
      <c r="F9" s="32">
        <v>0</v>
      </c>
      <c r="I9" s="30">
        <v>5.4000000000000003E-3</v>
      </c>
      <c r="J9" s="31"/>
      <c r="K9" s="31"/>
      <c r="L9" s="31" t="e">
        <f t="shared" si="1"/>
        <v>#VALUE!</v>
      </c>
      <c r="M9" s="31"/>
      <c r="N9" s="31"/>
      <c r="O9" s="31" t="e">
        <f t="shared" si="2"/>
        <v>#VALUE!</v>
      </c>
      <c r="P9" s="31"/>
      <c r="Q9" s="31"/>
      <c r="R9" s="31" t="e">
        <f t="shared" si="3"/>
        <v>#VALUE!</v>
      </c>
      <c r="S9" s="31"/>
      <c r="T9" s="31"/>
      <c r="U9" s="32" t="e">
        <f t="shared" si="4"/>
        <v>#VALUE!</v>
      </c>
    </row>
    <row r="10" spans="1:21" x14ac:dyDescent="0.25">
      <c r="B10" s="30">
        <v>5.4999999999999997E-3</v>
      </c>
      <c r="C10" s="31">
        <v>4.8405697866208694E-3</v>
      </c>
      <c r="D10" s="31">
        <v>1.283749182234863E-2</v>
      </c>
      <c r="E10" s="31">
        <v>0</v>
      </c>
      <c r="F10" s="32">
        <v>0</v>
      </c>
      <c r="I10" s="30">
        <v>5.4999999999999997E-3</v>
      </c>
      <c r="J10" s="31"/>
      <c r="K10" s="31"/>
      <c r="L10" s="31" t="e">
        <f t="shared" si="1"/>
        <v>#VALUE!</v>
      </c>
      <c r="M10" s="31"/>
      <c r="N10" s="31"/>
      <c r="O10" s="31" t="e">
        <f t="shared" si="2"/>
        <v>#VALUE!</v>
      </c>
      <c r="P10" s="31"/>
      <c r="Q10" s="31"/>
      <c r="R10" s="31" t="e">
        <f t="shared" si="3"/>
        <v>#VALUE!</v>
      </c>
      <c r="S10" s="31"/>
      <c r="T10" s="31"/>
      <c r="U10" s="32" t="e">
        <f t="shared" si="4"/>
        <v>#VALUE!</v>
      </c>
    </row>
    <row r="11" spans="1:21" x14ac:dyDescent="0.25">
      <c r="B11" s="30">
        <v>5.5999999999999999E-3</v>
      </c>
      <c r="C11" s="31">
        <v>6.8319856226949083E-3</v>
      </c>
      <c r="D11" s="31">
        <v>1.1690260723446125E-2</v>
      </c>
      <c r="E11" s="31">
        <v>0</v>
      </c>
      <c r="F11" s="32">
        <v>0</v>
      </c>
      <c r="I11" s="30">
        <v>5.5999999999999999E-3</v>
      </c>
      <c r="J11" s="31"/>
      <c r="K11" s="31"/>
      <c r="L11" s="31" t="e">
        <f t="shared" si="1"/>
        <v>#VALUE!</v>
      </c>
      <c r="M11" s="31"/>
      <c r="N11" s="31"/>
      <c r="O11" s="31" t="e">
        <f t="shared" si="2"/>
        <v>#VALUE!</v>
      </c>
      <c r="P11" s="31"/>
      <c r="Q11" s="31"/>
      <c r="R11" s="31" t="e">
        <f t="shared" si="3"/>
        <v>#VALUE!</v>
      </c>
      <c r="S11" s="31"/>
      <c r="T11" s="31"/>
      <c r="U11" s="32" t="e">
        <f t="shared" si="4"/>
        <v>#VALUE!</v>
      </c>
    </row>
    <row r="12" spans="1:21" x14ac:dyDescent="0.25">
      <c r="B12" s="30">
        <v>5.7000000000000002E-3</v>
      </c>
      <c r="C12" s="31">
        <v>5.5909703180953155E-3</v>
      </c>
      <c r="D12" s="31">
        <v>1.2344957771545203E-2</v>
      </c>
      <c r="E12" s="31">
        <v>0</v>
      </c>
      <c r="F12" s="32">
        <v>0</v>
      </c>
      <c r="I12" s="30">
        <v>5.7000000000000002E-3</v>
      </c>
      <c r="J12" s="31"/>
      <c r="K12" s="31"/>
      <c r="L12" s="31" t="e">
        <f t="shared" si="1"/>
        <v>#VALUE!</v>
      </c>
      <c r="M12" s="31"/>
      <c r="N12" s="31"/>
      <c r="O12" s="31" t="e">
        <f t="shared" si="2"/>
        <v>#VALUE!</v>
      </c>
      <c r="P12" s="31"/>
      <c r="Q12" s="31"/>
      <c r="R12" s="31" t="e">
        <f t="shared" si="3"/>
        <v>#VALUE!</v>
      </c>
      <c r="S12" s="31"/>
      <c r="T12" s="31"/>
      <c r="U12" s="32" t="e">
        <f t="shared" si="4"/>
        <v>#VALUE!</v>
      </c>
    </row>
    <row r="13" spans="1:21" x14ac:dyDescent="0.25">
      <c r="B13" s="30">
        <v>5.7999999999999996E-3</v>
      </c>
      <c r="C13" s="31">
        <v>4.837576064950869E-3</v>
      </c>
      <c r="D13" s="31">
        <v>1.300028318039444E-2</v>
      </c>
      <c r="E13" s="31">
        <v>0</v>
      </c>
      <c r="F13" s="32">
        <v>0</v>
      </c>
      <c r="I13" s="30">
        <v>5.7999999999999996E-3</v>
      </c>
      <c r="J13" s="31"/>
      <c r="K13" s="31"/>
      <c r="L13" s="31" t="e">
        <f t="shared" si="1"/>
        <v>#VALUE!</v>
      </c>
      <c r="M13" s="31"/>
      <c r="N13" s="31"/>
      <c r="O13" s="31" t="e">
        <f t="shared" si="2"/>
        <v>#VALUE!</v>
      </c>
      <c r="P13" s="31"/>
      <c r="Q13" s="31"/>
      <c r="R13" s="31" t="e">
        <f t="shared" si="3"/>
        <v>#VALUE!</v>
      </c>
      <c r="S13" s="31"/>
      <c r="T13" s="31"/>
      <c r="U13" s="32" t="e">
        <f t="shared" si="4"/>
        <v>#VALUE!</v>
      </c>
    </row>
    <row r="14" spans="1:21" x14ac:dyDescent="0.25">
      <c r="B14" s="30">
        <v>5.9000000000000007E-3</v>
      </c>
      <c r="C14" s="31">
        <v>6.2709977179451508E-3</v>
      </c>
      <c r="D14" s="31">
        <v>1.185114551310416E-2</v>
      </c>
      <c r="E14" s="31">
        <v>0</v>
      </c>
      <c r="F14" s="32">
        <v>0</v>
      </c>
      <c r="I14" s="30">
        <v>5.9000000000000007E-3</v>
      </c>
      <c r="J14" s="31"/>
      <c r="K14" s="31"/>
      <c r="L14" s="31" t="e">
        <f t="shared" si="1"/>
        <v>#VALUE!</v>
      </c>
      <c r="M14" s="31"/>
      <c r="N14" s="31"/>
      <c r="O14" s="31" t="e">
        <f t="shared" si="2"/>
        <v>#VALUE!</v>
      </c>
      <c r="P14" s="31"/>
      <c r="Q14" s="31"/>
      <c r="R14" s="31" t="e">
        <f t="shared" si="3"/>
        <v>#VALUE!</v>
      </c>
      <c r="S14" s="31"/>
      <c r="T14" s="31"/>
      <c r="U14" s="32" t="e">
        <f t="shared" si="4"/>
        <v>#VALUE!</v>
      </c>
    </row>
    <row r="15" spans="1:21" x14ac:dyDescent="0.25">
      <c r="B15" s="30">
        <v>6.0000000000000001E-3</v>
      </c>
      <c r="C15" s="31">
        <v>6.5945246051495503E-3</v>
      </c>
      <c r="D15" s="31">
        <v>1.4309322244400676E-2</v>
      </c>
      <c r="E15" s="31">
        <v>0</v>
      </c>
      <c r="F15" s="32">
        <v>0</v>
      </c>
      <c r="I15" s="30">
        <v>6.0000000000000001E-3</v>
      </c>
      <c r="J15" s="31"/>
      <c r="K15" s="31"/>
      <c r="L15" s="31" t="e">
        <f t="shared" si="1"/>
        <v>#VALUE!</v>
      </c>
      <c r="M15" s="31"/>
      <c r="N15" s="31"/>
      <c r="O15" s="31" t="e">
        <f t="shared" si="2"/>
        <v>#VALUE!</v>
      </c>
      <c r="P15" s="31"/>
      <c r="Q15" s="31"/>
      <c r="R15" s="31" t="e">
        <f t="shared" si="3"/>
        <v>#VALUE!</v>
      </c>
      <c r="S15" s="31"/>
      <c r="T15" s="31"/>
      <c r="U15" s="32" t="e">
        <f t="shared" si="4"/>
        <v>#VALUE!</v>
      </c>
    </row>
    <row r="16" spans="1:21" x14ac:dyDescent="0.25">
      <c r="B16" s="30">
        <v>6.0999999999999995E-3</v>
      </c>
      <c r="C16" s="31">
        <v>6.9060609286560022E-3</v>
      </c>
      <c r="D16" s="31">
        <v>1.2834148505926847E-2</v>
      </c>
      <c r="E16" s="31">
        <v>0</v>
      </c>
      <c r="F16" s="32">
        <v>0</v>
      </c>
      <c r="I16" s="30">
        <v>6.0999999999999995E-3</v>
      </c>
      <c r="J16" s="31"/>
      <c r="K16" s="31"/>
      <c r="L16" s="31" t="e">
        <f t="shared" si="1"/>
        <v>#VALUE!</v>
      </c>
      <c r="M16" s="31"/>
      <c r="N16" s="31"/>
      <c r="O16" s="31" t="e">
        <f t="shared" si="2"/>
        <v>#VALUE!</v>
      </c>
      <c r="P16" s="31"/>
      <c r="Q16" s="31"/>
      <c r="R16" s="31" t="e">
        <f t="shared" si="3"/>
        <v>#VALUE!</v>
      </c>
      <c r="S16" s="31"/>
      <c r="T16" s="31"/>
      <c r="U16" s="32" t="e">
        <f t="shared" si="4"/>
        <v>#VALUE!</v>
      </c>
    </row>
    <row r="17" spans="2:21" x14ac:dyDescent="0.25">
      <c r="B17" s="30">
        <v>6.2000000000000006E-3</v>
      </c>
      <c r="C17" s="31">
        <v>5.3516273496631911E-3</v>
      </c>
      <c r="D17" s="31">
        <v>1.2344540038591034E-2</v>
      </c>
      <c r="E17" s="31">
        <v>0</v>
      </c>
      <c r="F17" s="32">
        <v>0</v>
      </c>
      <c r="I17" s="30">
        <v>6.2000000000000006E-3</v>
      </c>
      <c r="J17" s="31"/>
      <c r="K17" s="31"/>
      <c r="L17" s="31" t="e">
        <f t="shared" si="1"/>
        <v>#VALUE!</v>
      </c>
      <c r="M17" s="31"/>
      <c r="N17" s="31"/>
      <c r="O17" s="31" t="e">
        <f t="shared" si="2"/>
        <v>#VALUE!</v>
      </c>
      <c r="P17" s="31"/>
      <c r="Q17" s="31"/>
      <c r="R17" s="31" t="e">
        <f t="shared" si="3"/>
        <v>#VALUE!</v>
      </c>
      <c r="S17" s="31"/>
      <c r="T17" s="31"/>
      <c r="U17" s="32" t="e">
        <f t="shared" si="4"/>
        <v>#VALUE!</v>
      </c>
    </row>
    <row r="18" spans="2:21" x14ac:dyDescent="0.25">
      <c r="B18" s="30">
        <v>6.3E-3</v>
      </c>
      <c r="C18" s="31">
        <v>7.4534451872643997E-3</v>
      </c>
      <c r="D18" s="31">
        <v>1.4004094147719248E-2</v>
      </c>
      <c r="E18" s="31">
        <v>0</v>
      </c>
      <c r="F18" s="32">
        <v>0</v>
      </c>
      <c r="I18" s="30">
        <v>6.3E-3</v>
      </c>
      <c r="J18" s="31"/>
      <c r="K18" s="31"/>
      <c r="L18" s="31" t="e">
        <f t="shared" si="1"/>
        <v>#VALUE!</v>
      </c>
      <c r="M18" s="31"/>
      <c r="N18" s="31"/>
      <c r="O18" s="31" t="e">
        <f t="shared" si="2"/>
        <v>#VALUE!</v>
      </c>
      <c r="P18" s="31"/>
      <c r="Q18" s="31"/>
      <c r="R18" s="31" t="e">
        <f t="shared" si="3"/>
        <v>#VALUE!</v>
      </c>
      <c r="S18" s="31"/>
      <c r="T18" s="31"/>
      <c r="U18" s="32" t="e">
        <f t="shared" si="4"/>
        <v>#VALUE!</v>
      </c>
    </row>
    <row r="19" spans="2:21" x14ac:dyDescent="0.25">
      <c r="B19" s="30">
        <v>6.4000000000000003E-3</v>
      </c>
      <c r="C19" s="31">
        <v>5.8099472734387658E-3</v>
      </c>
      <c r="D19" s="31">
        <v>1.4559339062287617E-2</v>
      </c>
      <c r="E19" s="31">
        <v>0</v>
      </c>
      <c r="F19" s="32">
        <v>0</v>
      </c>
      <c r="I19" s="30">
        <v>6.4000000000000003E-3</v>
      </c>
      <c r="J19" s="31"/>
      <c r="K19" s="31"/>
      <c r="L19" s="31" t="e">
        <f t="shared" si="1"/>
        <v>#VALUE!</v>
      </c>
      <c r="M19" s="31"/>
      <c r="N19" s="31"/>
      <c r="O19" s="31" t="e">
        <f t="shared" si="2"/>
        <v>#VALUE!</v>
      </c>
      <c r="P19" s="31"/>
      <c r="Q19" s="31"/>
      <c r="R19" s="31" t="e">
        <f t="shared" si="3"/>
        <v>#VALUE!</v>
      </c>
      <c r="S19" s="31"/>
      <c r="T19" s="31"/>
      <c r="U19" s="32" t="e">
        <f t="shared" si="4"/>
        <v>#VALUE!</v>
      </c>
    </row>
    <row r="20" spans="2:21" x14ac:dyDescent="0.25">
      <c r="B20" s="30">
        <v>6.5000000000000006E-3</v>
      </c>
      <c r="C20" s="31">
        <v>7.942230534476253E-3</v>
      </c>
      <c r="D20" s="31">
        <v>1.5107944128424124E-2</v>
      </c>
      <c r="E20" s="31">
        <v>0</v>
      </c>
      <c r="F20" s="32">
        <v>0</v>
      </c>
      <c r="I20" s="30">
        <v>6.5000000000000006E-3</v>
      </c>
      <c r="J20" s="31"/>
      <c r="K20" s="31"/>
      <c r="L20" s="31" t="e">
        <f t="shared" si="1"/>
        <v>#VALUE!</v>
      </c>
      <c r="M20" s="31"/>
      <c r="N20" s="31"/>
      <c r="O20" s="31" t="e">
        <f t="shared" si="2"/>
        <v>#VALUE!</v>
      </c>
      <c r="P20" s="31"/>
      <c r="Q20" s="31"/>
      <c r="R20" s="31" t="e">
        <f t="shared" si="3"/>
        <v>#VALUE!</v>
      </c>
      <c r="S20" s="31"/>
      <c r="T20" s="31"/>
      <c r="U20" s="32" t="e">
        <f t="shared" si="4"/>
        <v>#VALUE!</v>
      </c>
    </row>
    <row r="21" spans="2:21" x14ac:dyDescent="0.25">
      <c r="B21" s="30">
        <v>6.6E-3</v>
      </c>
      <c r="C21" s="31">
        <v>6.1686529956764746E-3</v>
      </c>
      <c r="D21" s="31">
        <v>1.3311197706899907E-2</v>
      </c>
      <c r="E21" s="31">
        <v>0</v>
      </c>
      <c r="F21" s="32">
        <v>0</v>
      </c>
      <c r="I21" s="30">
        <v>6.6E-3</v>
      </c>
      <c r="J21" s="31"/>
      <c r="K21" s="31"/>
      <c r="L21" s="31" t="e">
        <f t="shared" si="1"/>
        <v>#VALUE!</v>
      </c>
      <c r="M21" s="31"/>
      <c r="N21" s="31"/>
      <c r="O21" s="31" t="e">
        <f t="shared" si="2"/>
        <v>#VALUE!</v>
      </c>
      <c r="P21" s="31"/>
      <c r="Q21" s="31"/>
      <c r="R21" s="31" t="e">
        <f t="shared" si="3"/>
        <v>#VALUE!</v>
      </c>
      <c r="S21" s="31"/>
      <c r="T21" s="31"/>
      <c r="U21" s="32" t="e">
        <f t="shared" si="4"/>
        <v>#VALUE!</v>
      </c>
    </row>
    <row r="22" spans="2:21" x14ac:dyDescent="0.25">
      <c r="B22" s="30">
        <v>6.7000000000000002E-3</v>
      </c>
      <c r="C22" s="31">
        <v>6.3229331162234208E-3</v>
      </c>
      <c r="D22" s="31">
        <v>1.618224969496122E-2</v>
      </c>
      <c r="E22" s="31">
        <v>0</v>
      </c>
      <c r="F22" s="32">
        <v>0</v>
      </c>
      <c r="I22" s="30">
        <v>6.7000000000000002E-3</v>
      </c>
      <c r="J22" s="31"/>
      <c r="K22" s="31"/>
      <c r="L22" s="31" t="e">
        <f t="shared" si="1"/>
        <v>#VALUE!</v>
      </c>
      <c r="M22" s="31"/>
      <c r="N22" s="31"/>
      <c r="O22" s="31" t="e">
        <f t="shared" si="2"/>
        <v>#VALUE!</v>
      </c>
      <c r="P22" s="31"/>
      <c r="Q22" s="31"/>
      <c r="R22" s="31" t="e">
        <f t="shared" si="3"/>
        <v>#VALUE!</v>
      </c>
      <c r="S22" s="31"/>
      <c r="T22" s="31"/>
      <c r="U22" s="32" t="e">
        <f t="shared" si="4"/>
        <v>#VALUE!</v>
      </c>
    </row>
    <row r="23" spans="2:21" x14ac:dyDescent="0.25">
      <c r="B23" s="30">
        <v>6.7999999999999996E-3</v>
      </c>
      <c r="C23" s="31">
        <v>6.4597423644377925E-3</v>
      </c>
      <c r="D23" s="31">
        <v>1.423928455213914E-2</v>
      </c>
      <c r="E23" s="31">
        <v>0</v>
      </c>
      <c r="F23" s="32">
        <v>0</v>
      </c>
      <c r="I23" s="30">
        <v>6.7999999999999996E-3</v>
      </c>
      <c r="J23" s="31"/>
      <c r="K23" s="31"/>
      <c r="L23" s="31" t="e">
        <f t="shared" si="1"/>
        <v>#VALUE!</v>
      </c>
      <c r="M23" s="31"/>
      <c r="N23" s="31"/>
      <c r="O23" s="31" t="e">
        <f t="shared" si="2"/>
        <v>#VALUE!</v>
      </c>
      <c r="P23" s="31"/>
      <c r="Q23" s="31"/>
      <c r="R23" s="31" t="e">
        <f t="shared" si="3"/>
        <v>#VALUE!</v>
      </c>
      <c r="S23" s="31"/>
      <c r="T23" s="31"/>
      <c r="U23" s="32" t="e">
        <f t="shared" si="4"/>
        <v>#VALUE!</v>
      </c>
    </row>
    <row r="24" spans="2:21" x14ac:dyDescent="0.25">
      <c r="B24" s="30">
        <v>6.9000000000000008E-3</v>
      </c>
      <c r="C24" s="31">
        <v>5.3284406695974194E-3</v>
      </c>
      <c r="D24" s="31">
        <v>1.344272449439465E-2</v>
      </c>
      <c r="E24" s="31">
        <v>0</v>
      </c>
      <c r="F24" s="32">
        <v>0</v>
      </c>
      <c r="I24" s="30">
        <v>6.9000000000000008E-3</v>
      </c>
      <c r="J24" s="31"/>
      <c r="K24" s="31"/>
      <c r="L24" s="31" t="e">
        <f t="shared" si="1"/>
        <v>#VALUE!</v>
      </c>
      <c r="M24" s="31"/>
      <c r="N24" s="31"/>
      <c r="O24" s="31" t="e">
        <f t="shared" si="2"/>
        <v>#VALUE!</v>
      </c>
      <c r="P24" s="31"/>
      <c r="Q24" s="31"/>
      <c r="R24" s="31" t="e">
        <f t="shared" si="3"/>
        <v>#VALUE!</v>
      </c>
      <c r="S24" s="31"/>
      <c r="T24" s="31"/>
      <c r="U24" s="32" t="e">
        <f t="shared" si="4"/>
        <v>#VALUE!</v>
      </c>
    </row>
    <row r="25" spans="2:21" x14ac:dyDescent="0.25">
      <c r="B25" s="30">
        <v>7.0000000000000001E-3</v>
      </c>
      <c r="C25" s="31">
        <v>6.6368703601503466E-3</v>
      </c>
      <c r="D25" s="31">
        <v>1.5126550721500357E-2</v>
      </c>
      <c r="E25" s="31">
        <v>0</v>
      </c>
      <c r="F25" s="32">
        <v>0</v>
      </c>
      <c r="I25" s="30">
        <v>7.0000000000000001E-3</v>
      </c>
      <c r="J25" s="31"/>
      <c r="K25" s="31"/>
      <c r="L25" s="31" t="e">
        <f t="shared" si="1"/>
        <v>#VALUE!</v>
      </c>
      <c r="M25" s="31"/>
      <c r="N25" s="31"/>
      <c r="O25" s="31" t="e">
        <f t="shared" si="2"/>
        <v>#VALUE!</v>
      </c>
      <c r="P25" s="31"/>
      <c r="Q25" s="31"/>
      <c r="R25" s="31" t="e">
        <f t="shared" si="3"/>
        <v>#VALUE!</v>
      </c>
      <c r="S25" s="31"/>
      <c r="T25" s="31"/>
      <c r="U25" s="32" t="e">
        <f t="shared" si="4"/>
        <v>#VALUE!</v>
      </c>
    </row>
    <row r="26" spans="2:21" x14ac:dyDescent="0.25">
      <c r="B26" s="30">
        <v>7.0999999999999995E-3</v>
      </c>
      <c r="C26" s="31">
        <v>6.6962650098254207E-3</v>
      </c>
      <c r="D26" s="31">
        <v>1.5527250109321883E-2</v>
      </c>
      <c r="E26" s="31">
        <v>0</v>
      </c>
      <c r="F26" s="32">
        <v>0</v>
      </c>
      <c r="I26" s="30">
        <v>7.0999999999999995E-3</v>
      </c>
      <c r="J26" s="31"/>
      <c r="K26" s="31"/>
      <c r="L26" s="31" t="e">
        <f t="shared" si="1"/>
        <v>#VALUE!</v>
      </c>
      <c r="M26" s="31"/>
      <c r="N26" s="31"/>
      <c r="O26" s="31" t="e">
        <f t="shared" si="2"/>
        <v>#VALUE!</v>
      </c>
      <c r="P26" s="31"/>
      <c r="Q26" s="31"/>
      <c r="R26" s="31" t="e">
        <f t="shared" si="3"/>
        <v>#VALUE!</v>
      </c>
      <c r="S26" s="31"/>
      <c r="T26" s="31"/>
      <c r="U26" s="32" t="e">
        <f t="shared" si="4"/>
        <v>#VALUE!</v>
      </c>
    </row>
    <row r="27" spans="2:21" x14ac:dyDescent="0.25">
      <c r="B27" s="30">
        <v>7.2000000000000007E-3</v>
      </c>
      <c r="C27" s="31">
        <v>6.7355773748723428E-3</v>
      </c>
      <c r="D27" s="31">
        <v>1.5914944805547549E-2</v>
      </c>
      <c r="E27" s="31">
        <v>0</v>
      </c>
      <c r="F27" s="32">
        <v>0</v>
      </c>
      <c r="I27" s="30">
        <v>7.2000000000000007E-3</v>
      </c>
      <c r="J27" s="31"/>
      <c r="K27" s="31"/>
      <c r="L27" s="31" t="e">
        <f t="shared" si="1"/>
        <v>#VALUE!</v>
      </c>
      <c r="M27" s="31"/>
      <c r="N27" s="31"/>
      <c r="O27" s="31" t="e">
        <f t="shared" si="2"/>
        <v>#VALUE!</v>
      </c>
      <c r="P27" s="31"/>
      <c r="Q27" s="31"/>
      <c r="R27" s="31" t="e">
        <f t="shared" si="3"/>
        <v>#VALUE!</v>
      </c>
      <c r="S27" s="31"/>
      <c r="T27" s="31"/>
      <c r="U27" s="32" t="e">
        <f t="shared" si="4"/>
        <v>#VALUE!</v>
      </c>
    </row>
    <row r="28" spans="2:21" x14ac:dyDescent="0.25">
      <c r="B28" s="30">
        <v>7.3000000000000009E-3</v>
      </c>
      <c r="C28" s="31">
        <v>5.4650114077052876E-3</v>
      </c>
      <c r="D28" s="31">
        <v>1.3984906722308716E-2</v>
      </c>
      <c r="E28" s="31">
        <v>0</v>
      </c>
      <c r="F28" s="32">
        <v>0</v>
      </c>
      <c r="I28" s="30">
        <v>7.3000000000000009E-3</v>
      </c>
      <c r="J28" s="31"/>
      <c r="K28" s="31"/>
      <c r="L28" s="31" t="e">
        <f t="shared" si="1"/>
        <v>#VALUE!</v>
      </c>
      <c r="M28" s="31"/>
      <c r="N28" s="31"/>
      <c r="O28" s="31" t="e">
        <f t="shared" si="2"/>
        <v>#VALUE!</v>
      </c>
      <c r="P28" s="31"/>
      <c r="Q28" s="31"/>
      <c r="R28" s="31" t="e">
        <f t="shared" si="3"/>
        <v>#VALUE!</v>
      </c>
      <c r="S28" s="31"/>
      <c r="T28" s="31"/>
      <c r="U28" s="32" t="e">
        <f t="shared" si="4"/>
        <v>#VALUE!</v>
      </c>
    </row>
    <row r="29" spans="2:21" x14ac:dyDescent="0.25">
      <c r="B29" s="30">
        <v>7.4000000000000003E-3</v>
      </c>
      <c r="C29" s="31">
        <v>6.7074462360102232E-3</v>
      </c>
      <c r="D29" s="31">
        <v>1.6648834402996852E-2</v>
      </c>
      <c r="E29" s="31">
        <v>0</v>
      </c>
      <c r="F29" s="32">
        <v>0</v>
      </c>
      <c r="I29" s="30">
        <v>7.4000000000000003E-3</v>
      </c>
      <c r="J29" s="31"/>
      <c r="K29" s="31"/>
      <c r="L29" s="31" t="e">
        <f t="shared" si="1"/>
        <v>#VALUE!</v>
      </c>
      <c r="M29" s="31"/>
      <c r="N29" s="31"/>
      <c r="O29" s="31" t="e">
        <f t="shared" si="2"/>
        <v>#VALUE!</v>
      </c>
      <c r="P29" s="31"/>
      <c r="Q29" s="31"/>
      <c r="R29" s="31" t="e">
        <f t="shared" si="3"/>
        <v>#VALUE!</v>
      </c>
      <c r="S29" s="31"/>
      <c r="T29" s="31"/>
      <c r="U29" s="32" t="e">
        <f t="shared" si="4"/>
        <v>#VALUE!</v>
      </c>
    </row>
    <row r="30" spans="2:21" x14ac:dyDescent="0.25">
      <c r="B30" s="30">
        <v>7.4999999999999997E-3</v>
      </c>
      <c r="C30" s="31">
        <v>8.9446782710546416E-3</v>
      </c>
      <c r="D30" s="31">
        <v>1.6965991291647997E-2</v>
      </c>
      <c r="E30" s="31">
        <v>0</v>
      </c>
      <c r="F30" s="32">
        <v>0</v>
      </c>
      <c r="I30" s="30">
        <v>7.4999999999999997E-3</v>
      </c>
      <c r="J30" s="31"/>
      <c r="K30" s="31"/>
      <c r="L30" s="31" t="e">
        <f t="shared" si="1"/>
        <v>#VALUE!</v>
      </c>
      <c r="M30" s="31"/>
      <c r="N30" s="31"/>
      <c r="O30" s="31" t="e">
        <f t="shared" si="2"/>
        <v>#VALUE!</v>
      </c>
      <c r="P30" s="31"/>
      <c r="Q30" s="31"/>
      <c r="R30" s="31" t="e">
        <f t="shared" si="3"/>
        <v>#VALUE!</v>
      </c>
      <c r="S30" s="31"/>
      <c r="T30" s="31"/>
      <c r="U30" s="32" t="e">
        <f t="shared" si="4"/>
        <v>#VALUE!</v>
      </c>
    </row>
    <row r="31" spans="2:21" x14ac:dyDescent="0.25">
      <c r="B31" s="30">
        <v>7.6E-3</v>
      </c>
      <c r="C31" s="31">
        <v>6.5914815413875586E-3</v>
      </c>
      <c r="D31" s="31">
        <v>1.7266927024236951E-2</v>
      </c>
      <c r="E31" s="31">
        <v>0</v>
      </c>
      <c r="F31" s="32">
        <v>0</v>
      </c>
      <c r="I31" s="30">
        <v>7.6E-3</v>
      </c>
      <c r="J31" s="31"/>
      <c r="K31" s="31"/>
      <c r="L31" s="31" t="e">
        <f t="shared" si="1"/>
        <v>#VALUE!</v>
      </c>
      <c r="M31" s="31"/>
      <c r="N31" s="31"/>
      <c r="O31" s="31" t="e">
        <f t="shared" si="2"/>
        <v>#VALUE!</v>
      </c>
      <c r="P31" s="31"/>
      <c r="Q31" s="31"/>
      <c r="R31" s="31" t="e">
        <f t="shared" si="3"/>
        <v>#VALUE!</v>
      </c>
      <c r="S31" s="31"/>
      <c r="T31" s="31"/>
      <c r="U31" s="32" t="e">
        <f t="shared" si="4"/>
        <v>#VALUE!</v>
      </c>
    </row>
    <row r="32" spans="2:21" x14ac:dyDescent="0.25">
      <c r="B32" s="30">
        <v>7.6999999999999994E-3</v>
      </c>
      <c r="C32" s="31">
        <v>8.841785868525744E-3</v>
      </c>
      <c r="D32" s="31">
        <v>1.4681910453997166E-2</v>
      </c>
      <c r="E32" s="31">
        <v>0</v>
      </c>
      <c r="F32" s="32">
        <v>0</v>
      </c>
      <c r="I32" s="30">
        <v>7.6999999999999994E-3</v>
      </c>
      <c r="J32" s="31"/>
      <c r="K32" s="31"/>
      <c r="L32" s="31" t="e">
        <f t="shared" si="1"/>
        <v>#VALUE!</v>
      </c>
      <c r="M32" s="31"/>
      <c r="N32" s="31"/>
      <c r="O32" s="31" t="e">
        <f t="shared" si="2"/>
        <v>#VALUE!</v>
      </c>
      <c r="P32" s="31"/>
      <c r="Q32" s="31"/>
      <c r="R32" s="31" t="e">
        <f t="shared" si="3"/>
        <v>#VALUE!</v>
      </c>
      <c r="S32" s="31"/>
      <c r="T32" s="31"/>
      <c r="U32" s="32" t="e">
        <f t="shared" si="4"/>
        <v>#VALUE!</v>
      </c>
    </row>
    <row r="33" spans="2:21" x14ac:dyDescent="0.25">
      <c r="B33" s="30">
        <v>7.7999999999999996E-3</v>
      </c>
      <c r="C33" s="31">
        <v>6.3371129937822871E-3</v>
      </c>
      <c r="D33" s="31">
        <v>1.7817912789127158E-2</v>
      </c>
      <c r="E33" s="31">
        <v>0</v>
      </c>
      <c r="F33" s="32">
        <v>0</v>
      </c>
      <c r="I33" s="30">
        <v>7.7999999999999996E-3</v>
      </c>
      <c r="J33" s="31"/>
      <c r="K33" s="31"/>
      <c r="L33" s="31" t="e">
        <f t="shared" si="1"/>
        <v>#VALUE!</v>
      </c>
      <c r="M33" s="31"/>
      <c r="N33" s="31"/>
      <c r="O33" s="31" t="e">
        <f t="shared" si="2"/>
        <v>#VALUE!</v>
      </c>
      <c r="P33" s="31"/>
      <c r="Q33" s="31"/>
      <c r="R33" s="31" t="e">
        <f t="shared" si="3"/>
        <v>#VALUE!</v>
      </c>
      <c r="S33" s="31"/>
      <c r="T33" s="31"/>
      <c r="U33" s="32" t="e">
        <f t="shared" si="4"/>
        <v>#VALUE!</v>
      </c>
    </row>
    <row r="34" spans="2:21" x14ac:dyDescent="0.25">
      <c r="B34" s="30">
        <v>7.9000000000000008E-3</v>
      </c>
      <c r="C34" s="31">
        <v>8.5979755275669145E-3</v>
      </c>
      <c r="D34" s="31">
        <v>1.5057735217734179E-2</v>
      </c>
      <c r="E34" s="31">
        <v>0</v>
      </c>
      <c r="F34" s="32">
        <v>0</v>
      </c>
      <c r="I34" s="30">
        <v>7.9000000000000008E-3</v>
      </c>
      <c r="J34" s="31"/>
      <c r="K34" s="31"/>
      <c r="L34" s="31" t="e">
        <f t="shared" si="1"/>
        <v>#VALUE!</v>
      </c>
      <c r="M34" s="31"/>
      <c r="N34" s="31"/>
      <c r="O34" s="31" t="e">
        <f t="shared" si="2"/>
        <v>#VALUE!</v>
      </c>
      <c r="P34" s="31"/>
      <c r="Q34" s="31"/>
      <c r="R34" s="31" t="e">
        <f t="shared" si="3"/>
        <v>#VALUE!</v>
      </c>
      <c r="S34" s="31"/>
      <c r="T34" s="31"/>
      <c r="U34" s="32" t="e">
        <f t="shared" si="4"/>
        <v>#VALUE!</v>
      </c>
    </row>
    <row r="35" spans="2:21" x14ac:dyDescent="0.25">
      <c r="B35" s="30">
        <v>8.0000000000000002E-3</v>
      </c>
      <c r="C35" s="31">
        <v>5.9867366564002652E-3</v>
      </c>
      <c r="D35" s="31">
        <v>1.8237202527761849E-2</v>
      </c>
      <c r="E35" s="31">
        <v>0</v>
      </c>
      <c r="F35" s="32">
        <v>0</v>
      </c>
      <c r="I35" s="30">
        <v>8.0000000000000002E-3</v>
      </c>
      <c r="J35" s="31"/>
      <c r="K35" s="31"/>
      <c r="L35" s="31" t="e">
        <f t="shared" si="1"/>
        <v>#VALUE!</v>
      </c>
      <c r="M35" s="31"/>
      <c r="N35" s="31"/>
      <c r="O35" s="31" t="e">
        <f t="shared" si="2"/>
        <v>#VALUE!</v>
      </c>
      <c r="P35" s="31"/>
      <c r="Q35" s="31"/>
      <c r="R35" s="31" t="e">
        <f t="shared" si="3"/>
        <v>#VALUE!</v>
      </c>
      <c r="S35" s="31"/>
      <c r="T35" s="31"/>
      <c r="U35" s="32" t="e">
        <f t="shared" si="4"/>
        <v>#VALUE!</v>
      </c>
    </row>
    <row r="36" spans="2:21" x14ac:dyDescent="0.25">
      <c r="B36" s="30">
        <v>8.0999999999999996E-3</v>
      </c>
      <c r="C36" s="31">
        <v>8.2562205357401049E-3</v>
      </c>
      <c r="D36" s="31">
        <v>1.53574738982174E-2</v>
      </c>
      <c r="E36" s="31">
        <v>0</v>
      </c>
      <c r="F36" s="32">
        <v>0</v>
      </c>
      <c r="I36" s="30">
        <v>8.0999999999999996E-3</v>
      </c>
      <c r="J36" s="31"/>
      <c r="K36" s="31"/>
      <c r="L36" s="31" t="e">
        <f t="shared" si="1"/>
        <v>#VALUE!</v>
      </c>
      <c r="M36" s="31"/>
      <c r="N36" s="31"/>
      <c r="O36" s="31" t="e">
        <f t="shared" si="2"/>
        <v>#VALUE!</v>
      </c>
      <c r="P36" s="31"/>
      <c r="Q36" s="31"/>
      <c r="R36" s="31" t="e">
        <f t="shared" si="3"/>
        <v>#VALUE!</v>
      </c>
      <c r="S36" s="31"/>
      <c r="T36" s="31"/>
      <c r="U36" s="32" t="e">
        <f t="shared" si="4"/>
        <v>#VALUE!</v>
      </c>
    </row>
    <row r="37" spans="2:21" x14ac:dyDescent="0.25">
      <c r="B37" s="30">
        <v>8.199999999999999E-3</v>
      </c>
      <c r="C37" s="31">
        <v>5.7171694668430775E-3</v>
      </c>
      <c r="D37" s="31">
        <v>1.8577812695468213E-2</v>
      </c>
      <c r="E37" s="31">
        <v>0</v>
      </c>
      <c r="F37" s="32">
        <v>0</v>
      </c>
      <c r="I37" s="30">
        <v>8.199999999999999E-3</v>
      </c>
      <c r="J37" s="31"/>
      <c r="K37" s="31"/>
      <c r="L37" s="31" t="e">
        <f t="shared" si="1"/>
        <v>#VALUE!</v>
      </c>
      <c r="M37" s="31"/>
      <c r="N37" s="31"/>
      <c r="O37" s="31" t="e">
        <f t="shared" si="2"/>
        <v>#VALUE!</v>
      </c>
      <c r="P37" s="31"/>
      <c r="Q37" s="31"/>
      <c r="R37" s="31" t="e">
        <f t="shared" si="3"/>
        <v>#VALUE!</v>
      </c>
      <c r="S37" s="31"/>
      <c r="T37" s="31"/>
      <c r="U37" s="32" t="e">
        <f t="shared" si="4"/>
        <v>#VALUE!</v>
      </c>
    </row>
    <row r="38" spans="2:21" x14ac:dyDescent="0.25">
      <c r="B38" s="30">
        <v>8.3000000000000001E-3</v>
      </c>
      <c r="C38" s="31">
        <v>7.7634370237399698E-3</v>
      </c>
      <c r="D38" s="31">
        <v>1.5513664594725638E-2</v>
      </c>
      <c r="E38" s="31">
        <v>0</v>
      </c>
      <c r="F38" s="32">
        <v>0</v>
      </c>
      <c r="I38" s="30">
        <v>8.3000000000000001E-3</v>
      </c>
      <c r="J38" s="31"/>
      <c r="K38" s="31"/>
      <c r="L38" s="31" t="e">
        <f t="shared" si="1"/>
        <v>#VALUE!</v>
      </c>
      <c r="M38" s="31"/>
      <c r="N38" s="31"/>
      <c r="O38" s="31" t="e">
        <f t="shared" si="2"/>
        <v>#VALUE!</v>
      </c>
      <c r="P38" s="31"/>
      <c r="Q38" s="31"/>
      <c r="R38" s="31" t="e">
        <f t="shared" si="3"/>
        <v>#VALUE!</v>
      </c>
      <c r="S38" s="31"/>
      <c r="T38" s="31"/>
      <c r="U38" s="32" t="e">
        <f t="shared" si="4"/>
        <v>#VALUE!</v>
      </c>
    </row>
    <row r="39" spans="2:21" x14ac:dyDescent="0.25">
      <c r="B39" s="30">
        <v>8.4000000000000012E-3</v>
      </c>
      <c r="C39" s="31">
        <v>7.4778856106106541E-3</v>
      </c>
      <c r="D39" s="31">
        <v>1.8771796951241336E-2</v>
      </c>
      <c r="E39" s="31">
        <v>0</v>
      </c>
      <c r="F39" s="32">
        <v>0</v>
      </c>
      <c r="I39" s="30">
        <v>8.4000000000000012E-3</v>
      </c>
      <c r="J39" s="31"/>
      <c r="K39" s="31"/>
      <c r="L39" s="31" t="e">
        <f t="shared" si="1"/>
        <v>#VALUE!</v>
      </c>
      <c r="M39" s="31"/>
      <c r="N39" s="31"/>
      <c r="O39" s="31" t="e">
        <f t="shared" si="2"/>
        <v>#VALUE!</v>
      </c>
      <c r="P39" s="31"/>
      <c r="Q39" s="31"/>
      <c r="R39" s="31" t="e">
        <f t="shared" si="3"/>
        <v>#VALUE!</v>
      </c>
      <c r="S39" s="31"/>
      <c r="T39" s="31"/>
      <c r="U39" s="32" t="e">
        <f t="shared" si="4"/>
        <v>#VALUE!</v>
      </c>
    </row>
    <row r="40" spans="2:21" x14ac:dyDescent="0.25">
      <c r="B40" s="30">
        <v>8.5000000000000006E-3</v>
      </c>
      <c r="C40" s="31">
        <v>7.1658951371973423E-3</v>
      </c>
      <c r="D40" s="31">
        <v>1.5582937279308828E-2</v>
      </c>
      <c r="E40" s="31">
        <v>0</v>
      </c>
      <c r="F40" s="32">
        <v>0</v>
      </c>
      <c r="I40" s="30">
        <v>8.5000000000000006E-3</v>
      </c>
      <c r="J40" s="31"/>
      <c r="K40" s="31"/>
      <c r="L40" s="31" t="e">
        <f t="shared" si="1"/>
        <v>#VALUE!</v>
      </c>
      <c r="M40" s="31"/>
      <c r="N40" s="31"/>
      <c r="O40" s="31" t="e">
        <f t="shared" si="2"/>
        <v>#VALUE!</v>
      </c>
      <c r="P40" s="31"/>
      <c r="Q40" s="31"/>
      <c r="R40" s="31" t="e">
        <f t="shared" si="3"/>
        <v>#VALUE!</v>
      </c>
      <c r="S40" s="31"/>
      <c r="T40" s="31"/>
      <c r="U40" s="32" t="e">
        <f t="shared" si="4"/>
        <v>#VALUE!</v>
      </c>
    </row>
    <row r="41" spans="2:21" x14ac:dyDescent="0.25">
      <c r="B41" s="30">
        <v>8.6E-3</v>
      </c>
      <c r="C41" s="31">
        <v>9.4684045172440008E-3</v>
      </c>
      <c r="D41" s="31">
        <v>1.8876497862638845E-2</v>
      </c>
      <c r="E41" s="31">
        <v>0</v>
      </c>
      <c r="F41" s="32">
        <v>0</v>
      </c>
      <c r="I41" s="30">
        <v>8.6E-3</v>
      </c>
      <c r="J41" s="31"/>
      <c r="K41" s="31"/>
      <c r="L41" s="31" t="e">
        <f t="shared" si="1"/>
        <v>#VALUE!</v>
      </c>
      <c r="M41" s="31"/>
      <c r="N41" s="31"/>
      <c r="O41" s="31" t="e">
        <f t="shared" si="2"/>
        <v>#VALUE!</v>
      </c>
      <c r="P41" s="31"/>
      <c r="Q41" s="31"/>
      <c r="R41" s="31" t="e">
        <f t="shared" si="3"/>
        <v>#VALUE!</v>
      </c>
      <c r="S41" s="31"/>
      <c r="T41" s="31"/>
      <c r="U41" s="32" t="e">
        <f t="shared" si="4"/>
        <v>#VALUE!</v>
      </c>
    </row>
    <row r="42" spans="2:21" x14ac:dyDescent="0.25">
      <c r="B42" s="30">
        <v>8.6999999999999994E-3</v>
      </c>
      <c r="C42" s="31">
        <v>6.4082061559944557E-3</v>
      </c>
      <c r="D42" s="31">
        <v>1.8860705813823257E-2</v>
      </c>
      <c r="E42" s="31">
        <v>0</v>
      </c>
      <c r="F42" s="32">
        <v>0</v>
      </c>
      <c r="I42" s="30">
        <v>8.6999999999999994E-3</v>
      </c>
      <c r="J42" s="31"/>
      <c r="K42" s="31"/>
      <c r="L42" s="31" t="e">
        <f t="shared" si="1"/>
        <v>#VALUE!</v>
      </c>
      <c r="M42" s="31"/>
      <c r="N42" s="31"/>
      <c r="O42" s="31" t="e">
        <f t="shared" si="2"/>
        <v>#VALUE!</v>
      </c>
      <c r="P42" s="31"/>
      <c r="Q42" s="31"/>
      <c r="R42" s="31" t="e">
        <f t="shared" si="3"/>
        <v>#VALUE!</v>
      </c>
      <c r="S42" s="31"/>
      <c r="T42" s="31"/>
      <c r="U42" s="32" t="e">
        <f t="shared" si="4"/>
        <v>#VALUE!</v>
      </c>
    </row>
    <row r="43" spans="2:21" x14ac:dyDescent="0.25">
      <c r="B43" s="30">
        <v>8.8000000000000005E-3</v>
      </c>
      <c r="C43" s="31">
        <v>8.7123511678833185E-3</v>
      </c>
      <c r="D43" s="31">
        <v>1.8820548722089582E-2</v>
      </c>
      <c r="E43" s="31">
        <v>0</v>
      </c>
      <c r="F43" s="32">
        <v>0</v>
      </c>
      <c r="I43" s="30">
        <v>8.8000000000000005E-3</v>
      </c>
      <c r="J43" s="31"/>
      <c r="K43" s="31"/>
      <c r="L43" s="31" t="e">
        <f t="shared" si="1"/>
        <v>#VALUE!</v>
      </c>
      <c r="M43" s="31"/>
      <c r="N43" s="31"/>
      <c r="O43" s="31" t="e">
        <f t="shared" si="2"/>
        <v>#VALUE!</v>
      </c>
      <c r="P43" s="31"/>
      <c r="Q43" s="31"/>
      <c r="R43" s="31" t="e">
        <f t="shared" si="3"/>
        <v>#VALUE!</v>
      </c>
      <c r="S43" s="31"/>
      <c r="T43" s="31"/>
      <c r="U43" s="32" t="e">
        <f t="shared" si="4"/>
        <v>#VALUE!</v>
      </c>
    </row>
    <row r="44" spans="2:21" x14ac:dyDescent="0.25">
      <c r="B44" s="30">
        <v>8.8999999999999999E-3</v>
      </c>
      <c r="C44" s="31">
        <v>8.2924113167831392E-3</v>
      </c>
      <c r="D44" s="31">
        <v>1.5757677220541815E-2</v>
      </c>
      <c r="E44" s="31">
        <v>0</v>
      </c>
      <c r="F44" s="32">
        <v>0</v>
      </c>
      <c r="I44" s="30">
        <v>8.8999999999999999E-3</v>
      </c>
      <c r="J44" s="31"/>
      <c r="K44" s="31"/>
      <c r="L44" s="31" t="e">
        <f t="shared" si="1"/>
        <v>#VALUE!</v>
      </c>
      <c r="M44" s="31"/>
      <c r="N44" s="31"/>
      <c r="O44" s="31" t="e">
        <f t="shared" si="2"/>
        <v>#VALUE!</v>
      </c>
      <c r="P44" s="31"/>
      <c r="Q44" s="31"/>
      <c r="R44" s="31" t="e">
        <f t="shared" si="3"/>
        <v>#VALUE!</v>
      </c>
      <c r="S44" s="31"/>
      <c r="T44" s="31"/>
      <c r="U44" s="32" t="e">
        <f t="shared" si="4"/>
        <v>#VALUE!</v>
      </c>
    </row>
    <row r="45" spans="2:21" x14ac:dyDescent="0.25">
      <c r="B45" s="30">
        <v>9.0000000000000011E-3</v>
      </c>
      <c r="C45" s="31">
        <v>7.8442839434735359E-3</v>
      </c>
      <c r="D45" s="31">
        <v>1.8665616468040346E-2</v>
      </c>
      <c r="E45" s="31">
        <v>0</v>
      </c>
      <c r="F45" s="32">
        <v>0</v>
      </c>
      <c r="I45" s="30">
        <v>9.0000000000000011E-3</v>
      </c>
      <c r="J45" s="31"/>
      <c r="K45" s="31"/>
      <c r="L45" s="31" t="e">
        <f t="shared" si="1"/>
        <v>#VALUE!</v>
      </c>
      <c r="M45" s="31"/>
      <c r="N45" s="31"/>
      <c r="O45" s="31" t="e">
        <f t="shared" si="2"/>
        <v>#VALUE!</v>
      </c>
      <c r="P45" s="31"/>
      <c r="Q45" s="31"/>
      <c r="R45" s="31" t="e">
        <f t="shared" si="3"/>
        <v>#VALUE!</v>
      </c>
      <c r="S45" s="31"/>
      <c r="T45" s="31"/>
      <c r="U45" s="32" t="e">
        <f t="shared" si="4"/>
        <v>#VALUE!</v>
      </c>
    </row>
    <row r="46" spans="2:21" x14ac:dyDescent="0.25">
      <c r="B46" s="30">
        <v>9.1000000000000004E-3</v>
      </c>
      <c r="C46" s="31">
        <v>1.016760975399867E-2</v>
      </c>
      <c r="D46" s="31">
        <v>1.8514548318618922E-2</v>
      </c>
      <c r="E46" s="31">
        <v>0</v>
      </c>
      <c r="F46" s="32">
        <v>0</v>
      </c>
      <c r="I46" s="30">
        <v>9.1000000000000004E-3</v>
      </c>
      <c r="J46" s="31"/>
      <c r="K46" s="31"/>
      <c r="L46" s="31" t="e">
        <f t="shared" si="1"/>
        <v>#VALUE!</v>
      </c>
      <c r="M46" s="31"/>
      <c r="N46" s="31"/>
      <c r="O46" s="31" t="e">
        <f t="shared" si="2"/>
        <v>#VALUE!</v>
      </c>
      <c r="P46" s="31"/>
      <c r="Q46" s="31"/>
      <c r="R46" s="31" t="e">
        <f t="shared" si="3"/>
        <v>#VALUE!</v>
      </c>
      <c r="S46" s="31"/>
      <c r="T46" s="31"/>
      <c r="U46" s="32" t="e">
        <f t="shared" si="4"/>
        <v>#VALUE!</v>
      </c>
    </row>
    <row r="47" spans="2:21" x14ac:dyDescent="0.25">
      <c r="B47" s="30">
        <v>9.1999999999999998E-3</v>
      </c>
      <c r="C47" s="31">
        <v>6.8061568301242392E-3</v>
      </c>
      <c r="D47" s="31">
        <v>1.8336849572786359E-2</v>
      </c>
      <c r="E47" s="31">
        <v>0</v>
      </c>
      <c r="F47" s="32">
        <v>0</v>
      </c>
      <c r="I47" s="30">
        <v>9.1999999999999998E-3</v>
      </c>
      <c r="J47" s="31"/>
      <c r="K47" s="31"/>
      <c r="L47" s="31" t="e">
        <f t="shared" si="1"/>
        <v>#VALUE!</v>
      </c>
      <c r="M47" s="31"/>
      <c r="N47" s="31"/>
      <c r="O47" s="31" t="e">
        <f t="shared" si="2"/>
        <v>#VALUE!</v>
      </c>
      <c r="P47" s="31"/>
      <c r="Q47" s="31"/>
      <c r="R47" s="31" t="e">
        <f t="shared" si="3"/>
        <v>#VALUE!</v>
      </c>
      <c r="S47" s="31"/>
      <c r="T47" s="31"/>
      <c r="U47" s="32" t="e">
        <f t="shared" si="4"/>
        <v>#VALUE!</v>
      </c>
    </row>
    <row r="48" spans="2:21" x14ac:dyDescent="0.25">
      <c r="B48" s="30">
        <v>9.300000000000001E-3</v>
      </c>
      <c r="C48" s="31">
        <v>9.1270951533615769E-3</v>
      </c>
      <c r="D48" s="31">
        <v>1.6129562585978075E-2</v>
      </c>
      <c r="E48" s="31">
        <v>0</v>
      </c>
      <c r="F48" s="32">
        <v>0</v>
      </c>
      <c r="I48" s="30">
        <v>9.300000000000001E-3</v>
      </c>
      <c r="J48" s="31"/>
      <c r="K48" s="31"/>
      <c r="L48" s="31" t="e">
        <f t="shared" si="1"/>
        <v>#VALUE!</v>
      </c>
      <c r="M48" s="31"/>
      <c r="N48" s="31"/>
      <c r="O48" s="31" t="e">
        <f t="shared" si="2"/>
        <v>#VALUE!</v>
      </c>
      <c r="P48" s="31"/>
      <c r="Q48" s="31"/>
      <c r="R48" s="31" t="e">
        <f t="shared" si="3"/>
        <v>#VALUE!</v>
      </c>
      <c r="S48" s="31"/>
      <c r="T48" s="31"/>
      <c r="U48" s="32" t="e">
        <f t="shared" si="4"/>
        <v>#VALUE!</v>
      </c>
    </row>
    <row r="49" spans="2:21" x14ac:dyDescent="0.25">
      <c r="B49" s="30">
        <v>9.4000000000000004E-3</v>
      </c>
      <c r="C49" s="31">
        <v>8.5626547271312348E-3</v>
      </c>
      <c r="D49" s="31">
        <v>1.7900237817763644E-2</v>
      </c>
      <c r="E49" s="31">
        <v>0</v>
      </c>
      <c r="F49" s="32">
        <v>0</v>
      </c>
      <c r="I49" s="30">
        <v>9.4000000000000004E-3</v>
      </c>
      <c r="J49" s="31"/>
      <c r="K49" s="31"/>
      <c r="L49" s="31" t="e">
        <f t="shared" si="1"/>
        <v>#VALUE!</v>
      </c>
      <c r="M49" s="31"/>
      <c r="N49" s="31"/>
      <c r="O49" s="31" t="e">
        <f t="shared" si="2"/>
        <v>#VALUE!</v>
      </c>
      <c r="P49" s="31"/>
      <c r="Q49" s="31"/>
      <c r="R49" s="31" t="e">
        <f t="shared" si="3"/>
        <v>#VALUE!</v>
      </c>
      <c r="S49" s="31"/>
      <c r="T49" s="31"/>
      <c r="U49" s="32" t="e">
        <f t="shared" si="4"/>
        <v>#VALUE!</v>
      </c>
    </row>
    <row r="50" spans="2:21" x14ac:dyDescent="0.25">
      <c r="B50" s="30">
        <v>9.4999999999999998E-3</v>
      </c>
      <c r="C50" s="31">
        <v>7.9685874090819255E-3</v>
      </c>
      <c r="D50" s="31">
        <v>2.1350177068136075E-2</v>
      </c>
      <c r="E50" s="31">
        <v>0</v>
      </c>
      <c r="F50" s="32">
        <v>0</v>
      </c>
      <c r="I50" s="30">
        <v>9.4999999999999998E-3</v>
      </c>
      <c r="J50" s="31"/>
      <c r="K50" s="31"/>
      <c r="L50" s="31" t="e">
        <f t="shared" si="1"/>
        <v>#VALUE!</v>
      </c>
      <c r="M50" s="31"/>
      <c r="N50" s="31"/>
      <c r="O50" s="31" t="e">
        <f t="shared" si="2"/>
        <v>#VALUE!</v>
      </c>
      <c r="P50" s="31"/>
      <c r="Q50" s="31"/>
      <c r="R50" s="31" t="e">
        <f t="shared" si="3"/>
        <v>#VALUE!</v>
      </c>
      <c r="S50" s="31"/>
      <c r="T50" s="31"/>
      <c r="U50" s="32" t="e">
        <f t="shared" si="4"/>
        <v>#VALUE!</v>
      </c>
    </row>
    <row r="51" spans="2:21" x14ac:dyDescent="0.25">
      <c r="B51" s="30">
        <v>9.5999999999999992E-3</v>
      </c>
      <c r="C51" s="31">
        <v>1.0302347515263356E-2</v>
      </c>
      <c r="D51" s="31">
        <v>1.7277380076699482E-2</v>
      </c>
      <c r="E51" s="31">
        <v>0</v>
      </c>
      <c r="F51" s="32">
        <v>0</v>
      </c>
      <c r="I51" s="30">
        <v>9.5999999999999992E-3</v>
      </c>
      <c r="J51" s="31"/>
      <c r="K51" s="31"/>
      <c r="L51" s="31" t="e">
        <f t="shared" si="1"/>
        <v>#VALUE!</v>
      </c>
      <c r="M51" s="31"/>
      <c r="N51" s="31"/>
      <c r="O51" s="31" t="e">
        <f t="shared" si="2"/>
        <v>#VALUE!</v>
      </c>
      <c r="P51" s="31"/>
      <c r="Q51" s="31"/>
      <c r="R51" s="31" t="e">
        <f t="shared" si="3"/>
        <v>#VALUE!</v>
      </c>
      <c r="S51" s="31"/>
      <c r="T51" s="31"/>
      <c r="U51" s="32" t="e">
        <f t="shared" si="4"/>
        <v>#VALUE!</v>
      </c>
    </row>
    <row r="52" spans="2:21" x14ac:dyDescent="0.25">
      <c r="B52" s="30">
        <v>9.7000000000000003E-3</v>
      </c>
      <c r="C52" s="31">
        <v>6.6313222003092642E-3</v>
      </c>
      <c r="D52" s="31">
        <v>2.0749423358880702E-2</v>
      </c>
      <c r="E52" s="31">
        <v>0</v>
      </c>
      <c r="F52" s="32">
        <v>0</v>
      </c>
      <c r="I52" s="30">
        <v>9.7000000000000003E-3</v>
      </c>
      <c r="J52" s="31"/>
      <c r="K52" s="31"/>
      <c r="L52" s="31" t="e">
        <f t="shared" si="1"/>
        <v>#VALUE!</v>
      </c>
      <c r="M52" s="31"/>
      <c r="N52" s="31"/>
      <c r="O52" s="31" t="e">
        <f t="shared" si="2"/>
        <v>#VALUE!</v>
      </c>
      <c r="P52" s="31"/>
      <c r="Q52" s="31"/>
      <c r="R52" s="31" t="e">
        <f t="shared" si="3"/>
        <v>#VALUE!</v>
      </c>
      <c r="S52" s="31"/>
      <c r="T52" s="31"/>
      <c r="U52" s="32" t="e">
        <f t="shared" si="4"/>
        <v>#VALUE!</v>
      </c>
    </row>
    <row r="53" spans="2:21" x14ac:dyDescent="0.25">
      <c r="B53" s="30">
        <v>9.8000000000000014E-3</v>
      </c>
      <c r="C53" s="31">
        <v>8.9593118382180863E-3</v>
      </c>
      <c r="D53" s="31">
        <v>1.6538588829533782E-2</v>
      </c>
      <c r="E53" s="31">
        <v>0</v>
      </c>
      <c r="F53" s="32">
        <v>0</v>
      </c>
      <c r="I53" s="30">
        <v>9.8000000000000014E-3</v>
      </c>
      <c r="J53" s="31"/>
      <c r="K53" s="31"/>
      <c r="L53" s="31" t="e">
        <f t="shared" si="1"/>
        <v>#VALUE!</v>
      </c>
      <c r="M53" s="31"/>
      <c r="N53" s="31"/>
      <c r="O53" s="31" t="e">
        <f t="shared" si="2"/>
        <v>#VALUE!</v>
      </c>
      <c r="P53" s="31"/>
      <c r="Q53" s="31"/>
      <c r="R53" s="31" t="e">
        <f t="shared" si="3"/>
        <v>#VALUE!</v>
      </c>
      <c r="S53" s="31"/>
      <c r="T53" s="31"/>
      <c r="U53" s="32" t="e">
        <f t="shared" si="4"/>
        <v>#VALUE!</v>
      </c>
    </row>
    <row r="54" spans="2:21" x14ac:dyDescent="0.25">
      <c r="B54" s="30">
        <v>9.9000000000000008E-3</v>
      </c>
      <c r="C54" s="31">
        <v>8.241752254711467E-3</v>
      </c>
      <c r="D54" s="31">
        <v>2.0031021311051205E-2</v>
      </c>
      <c r="E54" s="31">
        <v>0</v>
      </c>
      <c r="F54" s="32">
        <v>0</v>
      </c>
      <c r="I54" s="30">
        <v>9.9000000000000008E-3</v>
      </c>
      <c r="J54" s="31"/>
      <c r="K54" s="31"/>
      <c r="L54" s="31" t="e">
        <f t="shared" si="1"/>
        <v>#VALUE!</v>
      </c>
      <c r="M54" s="31"/>
      <c r="N54" s="31"/>
      <c r="O54" s="31" t="e">
        <f t="shared" si="2"/>
        <v>#VALUE!</v>
      </c>
      <c r="P54" s="31"/>
      <c r="Q54" s="31"/>
      <c r="R54" s="31" t="e">
        <f t="shared" si="3"/>
        <v>#VALUE!</v>
      </c>
      <c r="S54" s="31"/>
      <c r="T54" s="31"/>
      <c r="U54" s="32" t="e">
        <f t="shared" si="4"/>
        <v>#VALUE!</v>
      </c>
    </row>
    <row r="55" spans="2:21" x14ac:dyDescent="0.25">
      <c r="B55" s="33">
        <v>0.01</v>
      </c>
      <c r="C55" s="34">
        <v>7.4933891715970157E-3</v>
      </c>
      <c r="D55" s="34">
        <v>1.9587252019978671E-2</v>
      </c>
      <c r="E55" s="34">
        <v>0</v>
      </c>
      <c r="F55" s="35">
        <v>0</v>
      </c>
      <c r="I55" s="33">
        <v>0.01</v>
      </c>
      <c r="J55" s="34"/>
      <c r="K55" s="34"/>
      <c r="L55" s="34" t="e">
        <f t="shared" si="1"/>
        <v>#VALUE!</v>
      </c>
      <c r="M55" s="34"/>
      <c r="N55" s="34"/>
      <c r="O55" s="34" t="e">
        <f t="shared" si="2"/>
        <v>#VALUE!</v>
      </c>
      <c r="P55" s="34"/>
      <c r="Q55" s="34"/>
      <c r="R55" s="34" t="e">
        <f t="shared" si="3"/>
        <v>#VALUE!</v>
      </c>
      <c r="S55" s="34"/>
      <c r="T55" s="34"/>
      <c r="U55" s="35" t="e">
        <f t="shared" si="4"/>
        <v>#VALUE!</v>
      </c>
    </row>
  </sheetData>
  <mergeCells count="4">
    <mergeCell ref="M1:O1"/>
    <mergeCell ref="P1:R1"/>
    <mergeCell ref="S1:U1"/>
    <mergeCell ref="J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topLeftCell="D1" workbookViewId="0">
      <selection activeCell="L16" sqref="L16"/>
    </sheetView>
  </sheetViews>
  <sheetFormatPr defaultRowHeight="15.75" x14ac:dyDescent="0.25"/>
  <cols>
    <col min="2" max="4" width="9" style="12"/>
    <col min="5" max="5" width="7.625" style="12" customWidth="1"/>
    <col min="6" max="6" width="13.875" style="12" customWidth="1"/>
    <col min="7" max="8" width="9" style="12"/>
    <col min="9" max="9" width="11.375" style="48" bestFit="1" customWidth="1"/>
    <col min="10" max="10" width="9" style="57"/>
    <col min="11" max="11" width="9.375" style="51" bestFit="1" customWidth="1"/>
    <col min="13" max="17" width="9" style="12"/>
  </cols>
  <sheetData>
    <row r="1" spans="1:27" x14ac:dyDescent="0.25">
      <c r="W1" t="s">
        <v>95</v>
      </c>
    </row>
    <row r="2" spans="1:27" x14ac:dyDescent="0.25">
      <c r="A2" t="s">
        <v>94</v>
      </c>
      <c r="B2" s="44"/>
      <c r="C2" s="45">
        <f>1-D6/C6</f>
        <v>1.4839291401579358E-2</v>
      </c>
      <c r="D2" s="12">
        <f>1-C2</f>
        <v>0.98516070859842064</v>
      </c>
      <c r="S2" s="40" t="s">
        <v>85</v>
      </c>
      <c r="W2" t="s">
        <v>96</v>
      </c>
      <c r="X2">
        <v>1.4E-3</v>
      </c>
      <c r="Y2" t="s">
        <v>97</v>
      </c>
      <c r="Z2" t="s">
        <v>98</v>
      </c>
      <c r="AA2">
        <f>21.1/X2^(1/6)</f>
        <v>63.08524335059213</v>
      </c>
    </row>
    <row r="3" spans="1:27" ht="18.75" x14ac:dyDescent="0.35">
      <c r="B3" s="14" t="s">
        <v>67</v>
      </c>
      <c r="F3" s="12">
        <f>MAX(F8:F58)</f>
        <v>0.23317615010652482</v>
      </c>
      <c r="G3" s="14"/>
      <c r="M3" s="14" t="s">
        <v>68</v>
      </c>
      <c r="P3" s="14"/>
      <c r="S3" t="s">
        <v>91</v>
      </c>
      <c r="W3" t="s">
        <v>99</v>
      </c>
      <c r="X3">
        <v>8.0000000000000004E-4</v>
      </c>
      <c r="Y3" t="s">
        <v>97</v>
      </c>
      <c r="Z3" t="s">
        <v>100</v>
      </c>
      <c r="AA3">
        <f>26/X3^(1/6)</f>
        <v>85.334572432911187</v>
      </c>
    </row>
    <row r="4" spans="1:27" ht="17.25" x14ac:dyDescent="0.3">
      <c r="B4" s="15" t="s">
        <v>9</v>
      </c>
      <c r="C4" s="15" t="s">
        <v>73</v>
      </c>
      <c r="D4" s="15" t="s">
        <v>72</v>
      </c>
      <c r="E4" s="21" t="s">
        <v>83</v>
      </c>
      <c r="F4" s="21" t="s">
        <v>84</v>
      </c>
      <c r="G4" s="15" t="s">
        <v>74</v>
      </c>
      <c r="H4" s="15" t="s">
        <v>75</v>
      </c>
      <c r="I4" s="49" t="s">
        <v>107</v>
      </c>
      <c r="J4" s="52" t="s">
        <v>109</v>
      </c>
      <c r="K4" s="52" t="s">
        <v>113</v>
      </c>
      <c r="M4" s="12" t="s">
        <v>9</v>
      </c>
      <c r="N4" s="12" t="s">
        <v>70</v>
      </c>
      <c r="O4" s="12" t="s">
        <v>71</v>
      </c>
      <c r="P4" s="12" t="s">
        <v>74</v>
      </c>
      <c r="Q4" s="12" t="s">
        <v>75</v>
      </c>
      <c r="S4" s="12"/>
      <c r="T4" s="12" t="s">
        <v>92</v>
      </c>
      <c r="U4" s="12" t="s">
        <v>93</v>
      </c>
    </row>
    <row r="5" spans="1:27" x14ac:dyDescent="0.25">
      <c r="B5" s="16" t="s">
        <v>10</v>
      </c>
      <c r="C5" s="16" t="s">
        <v>12</v>
      </c>
      <c r="D5" s="16" t="s">
        <v>12</v>
      </c>
      <c r="E5" s="16" t="s">
        <v>60</v>
      </c>
      <c r="F5" s="16" t="s">
        <v>60</v>
      </c>
      <c r="G5" s="16" t="s">
        <v>62</v>
      </c>
      <c r="H5" s="16" t="s">
        <v>62</v>
      </c>
      <c r="I5" s="50" t="s">
        <v>108</v>
      </c>
      <c r="J5" s="53" t="s">
        <v>10</v>
      </c>
      <c r="K5" s="16" t="s">
        <v>12</v>
      </c>
      <c r="M5" s="13" t="s">
        <v>10</v>
      </c>
      <c r="N5" s="13" t="s">
        <v>12</v>
      </c>
      <c r="O5" s="13" t="s">
        <v>12</v>
      </c>
      <c r="P5" s="13" t="s">
        <v>62</v>
      </c>
      <c r="Q5" s="13" t="s">
        <v>62</v>
      </c>
      <c r="S5" s="41" t="s">
        <v>86</v>
      </c>
      <c r="T5">
        <v>122.06201009362304</v>
      </c>
      <c r="U5">
        <v>23.726607141128099</v>
      </c>
    </row>
    <row r="6" spans="1:27" x14ac:dyDescent="0.25">
      <c r="A6" t="s">
        <v>48</v>
      </c>
      <c r="B6" s="17" t="s">
        <v>49</v>
      </c>
      <c r="C6" s="12">
        <f>AVERAGE(C8:C57)</f>
        <v>28.564173078935546</v>
      </c>
      <c r="D6" s="12">
        <f>AVERAGE(D8:D57)</f>
        <v>28.140300990972072</v>
      </c>
      <c r="E6" s="12">
        <f t="shared" ref="E6:F6" si="0">AVERAGE(E7:E57)</f>
        <v>0.18777335278442361</v>
      </c>
      <c r="F6" s="12">
        <f t="shared" si="0"/>
        <v>0.19470300942627883</v>
      </c>
      <c r="G6" s="12">
        <f t="shared" ref="G6" si="1">AVERAGE(G7:G57)</f>
        <v>50.498656238791568</v>
      </c>
      <c r="H6" s="12">
        <f t="shared" ref="H6" si="2">AVERAGE(H7:H57)</f>
        <v>49.701265359502798</v>
      </c>
      <c r="L6" t="s">
        <v>48</v>
      </c>
      <c r="M6" s="17" t="s">
        <v>49</v>
      </c>
      <c r="N6" s="12">
        <f>AVERAGE(N8:N58)</f>
        <v>27.280300756301695</v>
      </c>
      <c r="O6" s="12">
        <f>AVERAGE(O8:O58)</f>
        <v>26.81109567422385</v>
      </c>
      <c r="P6" s="12">
        <f>AVERAGE(P8:P58)</f>
        <v>48.668685757875345</v>
      </c>
      <c r="Q6" s="12">
        <f>AVERAGE(Q8:Q58)</f>
        <v>47.771328604538731</v>
      </c>
      <c r="S6" s="41" t="s">
        <v>89</v>
      </c>
      <c r="T6">
        <v>-48.296212520514288</v>
      </c>
      <c r="U6">
        <v>22.984742427315364</v>
      </c>
      <c r="W6" s="1" t="s">
        <v>110</v>
      </c>
      <c r="X6" s="1"/>
    </row>
    <row r="7" spans="1:27" x14ac:dyDescent="0.25">
      <c r="A7" t="s">
        <v>69</v>
      </c>
      <c r="B7" s="17" t="s">
        <v>49</v>
      </c>
      <c r="C7" s="12">
        <f>_xlfn.STDEV.S(C8:C58)</f>
        <v>1.2926209374047826</v>
      </c>
      <c r="D7" s="12">
        <f t="shared" ref="D7" si="3">_xlfn.STDEV.S(D8:D58)</f>
        <v>1.2393036717449908</v>
      </c>
      <c r="E7" s="17" t="s">
        <v>49</v>
      </c>
      <c r="F7" s="17" t="s">
        <v>49</v>
      </c>
      <c r="G7" s="12">
        <f t="shared" ref="G7" si="4">_xlfn.STDEV.S(G8:G58)</f>
        <v>1.7552025282512744</v>
      </c>
      <c r="H7" s="12">
        <f t="shared" ref="H7" si="5">_xlfn.STDEV.S(H8:H58)</f>
        <v>1.6713293984727893</v>
      </c>
      <c r="L7" t="s">
        <v>69</v>
      </c>
      <c r="M7" s="17" t="s">
        <v>49</v>
      </c>
      <c r="N7" s="12">
        <f>_xlfn.STDEV.S(N8:N58)</f>
        <v>1.1154877729451356</v>
      </c>
      <c r="O7" s="12">
        <f t="shared" ref="O7:Q7" si="6">_xlfn.STDEV.S(O8:O58)</f>
        <v>1.0719307775222706</v>
      </c>
      <c r="P7" s="12">
        <f t="shared" si="6"/>
        <v>1.4523867514732589</v>
      </c>
      <c r="Q7" s="12">
        <f t="shared" si="6"/>
        <v>1.3819959980269698</v>
      </c>
      <c r="S7" s="42" t="s">
        <v>87</v>
      </c>
      <c r="T7">
        <v>-108.29979910450255</v>
      </c>
      <c r="U7">
        <v>8.5970478147476099E-7</v>
      </c>
      <c r="W7" s="1" t="s">
        <v>112</v>
      </c>
      <c r="X7" s="1"/>
    </row>
    <row r="8" spans="1:27" x14ac:dyDescent="0.25">
      <c r="B8" s="12">
        <v>5.0000000000000001E-3</v>
      </c>
      <c r="C8" s="12">
        <v>25.670020294375636</v>
      </c>
      <c r="D8" s="12">
        <v>25.370515806547608</v>
      </c>
      <c r="E8" s="12">
        <v>0.22743875957164791</v>
      </c>
      <c r="F8" s="12">
        <f>E8+('Computation Accuracy'!C5*(chezy!$E$4-chezy!$D$4)+'Computation Accuracy'!D5*(chezy!$F$4-chezy!$E$4)+'Computation Accuracy'!E5*(chezy!$G$4-chezy!$F$4)+'Computation Accuracy'!F5*(chezy!$H$4-chezy!$G$4))/(chezy!$H$4-chezy!$D$4)</f>
        <v>0.23250292157549082</v>
      </c>
      <c r="G8" s="12">
        <v>47.245549450486173</v>
      </c>
      <c r="H8" s="12">
        <v>46.65644597358564</v>
      </c>
      <c r="I8" s="48">
        <f>$X$8*B8^$X$9+$X$10</f>
        <v>2.4954608931557999E-3</v>
      </c>
      <c r="J8" s="57">
        <f>I8/2680+B8</f>
        <v>5.0009311421243116E-3</v>
      </c>
      <c r="K8" s="51">
        <f>I8/J8/1000</f>
        <v>4.989992507866785E-4</v>
      </c>
      <c r="M8" s="12">
        <v>5.0000000000000001E-3</v>
      </c>
      <c r="N8" s="12">
        <v>24.565999951160119</v>
      </c>
      <c r="O8" s="12">
        <v>24.189915451616908</v>
      </c>
      <c r="P8" s="12">
        <v>44.802346394023395</v>
      </c>
      <c r="Q8" s="12">
        <v>44.065195544219797</v>
      </c>
      <c r="S8" s="42" t="s">
        <v>88</v>
      </c>
      <c r="T8">
        <v>-87.628980165446677</v>
      </c>
      <c r="U8">
        <v>572.14443337418106</v>
      </c>
      <c r="W8" s="46" t="s">
        <v>86</v>
      </c>
      <c r="X8" s="47">
        <v>753638.07643684698</v>
      </c>
    </row>
    <row r="9" spans="1:27" x14ac:dyDescent="0.25">
      <c r="B9" s="12">
        <v>5.0999999999999995E-3</v>
      </c>
      <c r="C9" s="12">
        <v>26.060881561639277</v>
      </c>
      <c r="D9" s="12">
        <v>25.46728899948593</v>
      </c>
      <c r="E9" s="12">
        <v>0.22773032156040104</v>
      </c>
      <c r="F9" s="12">
        <f>E9+('Computation Accuracy'!C6*(chezy!$E$4-chezy!$D$4)+'Computation Accuracy'!D6*(chezy!$F$4-chezy!$E$4)+'Computation Accuracy'!E6*(chezy!$G$4-chezy!$F$4)+'Computation Accuracy'!F6*(chezy!$H$4-chezy!$G$4))/(chezy!$H$4-chezy!$D$4)</f>
        <v>0.23317615010652482</v>
      </c>
      <c r="G9" s="12">
        <v>47.915007671649114</v>
      </c>
      <c r="H9" s="12">
        <v>46.780474213358268</v>
      </c>
      <c r="I9" s="48">
        <f t="shared" ref="I9:I58" si="7">$X$8*B9^$X$9+$X$10</f>
        <v>2.7746228922453662E-3</v>
      </c>
      <c r="J9" s="57">
        <f t="shared" ref="J9:J58" si="8">I9/2680+B9</f>
        <v>5.1010353070493446E-3</v>
      </c>
      <c r="K9" s="51">
        <f t="shared" ref="K9:K58" si="9">I9/J9/1000</f>
        <v>5.4393328515311252E-4</v>
      </c>
      <c r="M9" s="12">
        <v>5.0999999999999995E-3</v>
      </c>
      <c r="N9" s="12">
        <v>25.036798640473599</v>
      </c>
      <c r="O9" s="12">
        <v>24.659939566110591</v>
      </c>
      <c r="P9" s="12">
        <v>45.606258924189156</v>
      </c>
      <c r="Q9" s="12">
        <v>44.868522148612229</v>
      </c>
      <c r="S9" s="43" t="s">
        <v>90</v>
      </c>
      <c r="T9">
        <v>0.98721266299549759</v>
      </c>
      <c r="U9">
        <v>0.87103556629669565</v>
      </c>
      <c r="W9" s="2" t="s">
        <v>89</v>
      </c>
      <c r="X9" s="1">
        <v>3.60744250842873</v>
      </c>
    </row>
    <row r="10" spans="1:27" x14ac:dyDescent="0.25">
      <c r="B10" s="12">
        <v>5.2000000000000006E-3</v>
      </c>
      <c r="C10" s="12">
        <v>26.13932700723668</v>
      </c>
      <c r="D10" s="12">
        <v>25.787408093072045</v>
      </c>
      <c r="E10" s="12">
        <v>0.21509620719369696</v>
      </c>
      <c r="F10" s="12">
        <f>E10+('Computation Accuracy'!C7*(chezy!$E$4-chezy!$D$4)+'Computation Accuracy'!D7*(chezy!$F$4-chezy!$E$4)+'Computation Accuracy'!E7*(chezy!$G$4-chezy!$F$4)+'Computation Accuracy'!F7*(chezy!$H$4-chezy!$G$4))/(chezy!$H$4-chezy!$D$4)</f>
        <v>0.22044664196720534</v>
      </c>
      <c r="G10" s="12">
        <v>48.006863533120445</v>
      </c>
      <c r="H10" s="12">
        <v>47.32655820982756</v>
      </c>
      <c r="I10" s="48">
        <f t="shared" si="7"/>
        <v>3.0684282746891202E-3</v>
      </c>
      <c r="J10" s="57">
        <f t="shared" si="8"/>
        <v>5.2011449359233922E-3</v>
      </c>
      <c r="K10" s="51">
        <f t="shared" si="9"/>
        <v>5.899524647921319E-4</v>
      </c>
      <c r="M10" s="12">
        <v>5.2000000000000006E-3</v>
      </c>
      <c r="N10" s="12">
        <v>25.353359235671054</v>
      </c>
      <c r="O10" s="12">
        <v>24.975687172183438</v>
      </c>
      <c r="P10" s="12">
        <v>46.141999460060163</v>
      </c>
      <c r="Q10" s="12">
        <v>45.403361654598037</v>
      </c>
      <c r="S10" s="12">
        <v>5.0000000000000001E-3</v>
      </c>
      <c r="T10">
        <f>T$5*EXP(T$6*$S10)+T$7*EXP(T$8*$S10)</f>
        <v>25.996748976634663</v>
      </c>
      <c r="U10">
        <f>U$5*EXP(U$6*$S10)+U$7*EXP(U$8*$S10)</f>
        <v>26.616234765949756</v>
      </c>
      <c r="W10" s="2" t="s">
        <v>87</v>
      </c>
      <c r="X10" s="1">
        <v>-1.27443548346945E-3</v>
      </c>
    </row>
    <row r="11" spans="1:27" x14ac:dyDescent="0.25">
      <c r="B11" s="12">
        <v>5.3E-3</v>
      </c>
      <c r="C11" s="12">
        <v>26.21320962028096</v>
      </c>
      <c r="D11" s="12">
        <v>25.81304093148751</v>
      </c>
      <c r="E11" s="12">
        <v>0.21730222059330648</v>
      </c>
      <c r="F11" s="12">
        <f>E11+('Computation Accuracy'!C8*(chezy!$E$4-chezy!$D$4)+'Computation Accuracy'!D8*(chezy!$F$4-chezy!$E$4)+'Computation Accuracy'!E8*(chezy!$G$4-chezy!$F$4)+'Computation Accuracy'!F8*(chezy!$H$4-chezy!$G$4))/(chezy!$H$4-chezy!$D$4)</f>
        <v>0.22250951324570925</v>
      </c>
      <c r="G11" s="12">
        <v>48.105403117739797</v>
      </c>
      <c r="H11" s="12">
        <v>47.334907788736068</v>
      </c>
      <c r="I11" s="48">
        <f t="shared" si="7"/>
        <v>3.3773413012744072E-3</v>
      </c>
      <c r="J11" s="57">
        <f t="shared" si="8"/>
        <v>5.3012602019780874E-3</v>
      </c>
      <c r="K11" s="51">
        <f t="shared" si="9"/>
        <v>6.3708272610618166E-4</v>
      </c>
      <c r="M11" s="12">
        <v>5.3E-3</v>
      </c>
      <c r="N11" s="12">
        <v>25.035477673839473</v>
      </c>
      <c r="O11" s="12">
        <v>24.666380067447712</v>
      </c>
      <c r="P11" s="12">
        <v>45.523499445057816</v>
      </c>
      <c r="Q11" s="12">
        <v>44.802298966463582</v>
      </c>
      <c r="S11" s="12">
        <v>5.1000000000000004E-3</v>
      </c>
      <c r="T11">
        <f t="shared" ref="T11:U42" si="10">T$5*EXP(T$6*$S11)+T$7*EXP(T$8*$S11)</f>
        <v>26.144487358899639</v>
      </c>
      <c r="U11">
        <f t="shared" si="10"/>
        <v>26.677482706468833</v>
      </c>
      <c r="W11" s="2" t="s">
        <v>111</v>
      </c>
      <c r="X11" s="1">
        <v>0.91536102688089671</v>
      </c>
    </row>
    <row r="12" spans="1:27" x14ac:dyDescent="0.25">
      <c r="B12" s="12">
        <v>5.4000000000000003E-3</v>
      </c>
      <c r="C12" s="12">
        <v>26.507713676838975</v>
      </c>
      <c r="D12" s="12">
        <v>26.206025704385418</v>
      </c>
      <c r="E12" s="12">
        <v>0.21960013695940794</v>
      </c>
      <c r="F12" s="12">
        <f>E12+('Computation Accuracy'!C9*(chezy!$E$4-chezy!$D$4)+'Computation Accuracy'!D9*(chezy!$F$4-chezy!$E$4)+'Computation Accuracy'!E9*(chezy!$G$4-chezy!$F$4)+'Computation Accuracy'!F9*(chezy!$H$4-chezy!$G$4))/(chezy!$H$4-chezy!$D$4)</f>
        <v>0.22515946130458583</v>
      </c>
      <c r="G12" s="12">
        <v>48.603280333959233</v>
      </c>
      <c r="H12" s="12">
        <v>48.003532899142506</v>
      </c>
      <c r="I12" s="48">
        <f t="shared" si="7"/>
        <v>3.701831688259701E-3</v>
      </c>
      <c r="J12" s="57">
        <f t="shared" si="8"/>
        <v>5.4013812804806945E-3</v>
      </c>
      <c r="K12" s="51">
        <f t="shared" si="9"/>
        <v>6.8534907943589149E-4</v>
      </c>
      <c r="M12" s="12">
        <v>5.4000000000000003E-3</v>
      </c>
      <c r="N12" s="12">
        <v>25.406512359775604</v>
      </c>
      <c r="O12" s="12">
        <v>25.067309342033699</v>
      </c>
      <c r="P12" s="12">
        <v>46.158198361314014</v>
      </c>
      <c r="Q12" s="12">
        <v>45.483092548401736</v>
      </c>
      <c r="S12" s="12">
        <v>5.1999999999999998E-3</v>
      </c>
      <c r="T12">
        <f t="shared" si="10"/>
        <v>26.289132206990388</v>
      </c>
      <c r="U12">
        <f t="shared" si="10"/>
        <v>26.738871635762308</v>
      </c>
    </row>
    <row r="13" spans="1:27" x14ac:dyDescent="0.25">
      <c r="B13" s="12">
        <v>5.4999999999999997E-3</v>
      </c>
      <c r="C13" s="12">
        <v>26.580780660832115</v>
      </c>
      <c r="D13" s="12">
        <v>26.231040565574133</v>
      </c>
      <c r="E13" s="12">
        <v>0.20768419412698683</v>
      </c>
      <c r="F13" s="12">
        <f>E13+('Computation Accuracy'!C10*(chezy!$E$4-chezy!$D$4)+'Computation Accuracy'!D10*(chezy!$F$4-chezy!$E$4)+'Computation Accuracy'!E10*(chezy!$G$4-chezy!$F$4)+'Computation Accuracy'!F10*(chezy!$H$4-chezy!$G$4))/(chezy!$H$4-chezy!$D$4)</f>
        <v>0.2130795962154482</v>
      </c>
      <c r="G13" s="12">
        <v>48.689406248601024</v>
      </c>
      <c r="H13" s="12">
        <v>48.001427391491312</v>
      </c>
      <c r="I13" s="48">
        <f t="shared" si="7"/>
        <v>4.0423745667264163E-3</v>
      </c>
      <c r="J13" s="57">
        <f t="shared" si="8"/>
        <v>5.5015083487189274E-3</v>
      </c>
      <c r="K13" s="51">
        <f t="shared" si="9"/>
        <v>7.347756852296185E-4</v>
      </c>
      <c r="M13" s="12">
        <v>5.4999999999999997E-3</v>
      </c>
      <c r="N13" s="12">
        <v>25.388647605624691</v>
      </c>
      <c r="O13" s="12">
        <v>24.991310455095821</v>
      </c>
      <c r="P13" s="12">
        <v>46.085849888084418</v>
      </c>
      <c r="Q13" s="12">
        <v>45.310923458433749</v>
      </c>
      <c r="S13" s="12">
        <v>5.3E-3</v>
      </c>
      <c r="T13">
        <f t="shared" si="10"/>
        <v>26.4307192051984</v>
      </c>
      <c r="U13">
        <f t="shared" si="10"/>
        <v>26.800401881209076</v>
      </c>
    </row>
    <row r="14" spans="1:27" x14ac:dyDescent="0.25">
      <c r="B14" s="12">
        <v>5.5999999999999999E-3</v>
      </c>
      <c r="C14" s="12">
        <v>26.79368166862443</v>
      </c>
      <c r="D14" s="12">
        <v>26.406915767967334</v>
      </c>
      <c r="E14" s="12">
        <v>0.22113868290516725</v>
      </c>
      <c r="F14" s="12">
        <f>E14+('Computation Accuracy'!C11*(chezy!$E$4-chezy!$D$4)+'Computation Accuracy'!D11*(chezy!$F$4-chezy!$E$4)+'Computation Accuracy'!E11*(chezy!$G$4-chezy!$F$4)+'Computation Accuracy'!F11*(chezy!$H$4-chezy!$G$4))/(chezy!$H$4-chezy!$D$4)</f>
        <v>0.22683394086979061</v>
      </c>
      <c r="G14" s="12">
        <v>49.038032298320161</v>
      </c>
      <c r="H14" s="12">
        <v>48.288507893202436</v>
      </c>
      <c r="I14" s="48">
        <f t="shared" si="7"/>
        <v>4.399450442985512E-3</v>
      </c>
      <c r="J14" s="57">
        <f t="shared" si="8"/>
        <v>5.6016415859861885E-3</v>
      </c>
      <c r="K14" s="51">
        <f t="shared" si="9"/>
        <v>7.853859222253281E-4</v>
      </c>
      <c r="M14" s="12">
        <v>5.5999999999999999E-3</v>
      </c>
      <c r="N14" s="12">
        <v>25.49883468208359</v>
      </c>
      <c r="O14" s="12">
        <v>25.452097526443261</v>
      </c>
      <c r="P14" s="12">
        <v>46.238334389026313</v>
      </c>
      <c r="Q14" s="12">
        <v>46.095056298152969</v>
      </c>
      <c r="S14" s="12">
        <v>5.4000000000000003E-3</v>
      </c>
      <c r="T14">
        <f t="shared" si="10"/>
        <v>26.569283684594069</v>
      </c>
      <c r="U14">
        <f t="shared" si="10"/>
        <v>26.862073771114911</v>
      </c>
    </row>
    <row r="15" spans="1:27" x14ac:dyDescent="0.25">
      <c r="B15" s="12">
        <v>5.7000000000000002E-3</v>
      </c>
      <c r="C15" s="12">
        <v>26.832510705827769</v>
      </c>
      <c r="D15" s="12">
        <v>26.576877795222877</v>
      </c>
      <c r="E15" s="12">
        <v>0.21623792801420072</v>
      </c>
      <c r="F15" s="12">
        <f>E15+('Computation Accuracy'!C12*(chezy!$E$4-chezy!$D$4)+'Computation Accuracy'!D12*(chezy!$F$4-chezy!$E$4)+'Computation Accuracy'!E12*(chezy!$G$4-chezy!$F$4)+'Computation Accuracy'!F12*(chezy!$H$4-chezy!$G$4))/(chezy!$H$4-chezy!$D$4)</f>
        <v>0.22172833198538283</v>
      </c>
      <c r="G15" s="12">
        <v>49.065359297478999</v>
      </c>
      <c r="H15" s="12">
        <v>48.548330968946914</v>
      </c>
      <c r="I15" s="48">
        <f t="shared" si="7"/>
        <v>4.7735451599922405E-3</v>
      </c>
      <c r="J15" s="57">
        <f t="shared" si="8"/>
        <v>5.7017811735671619E-3</v>
      </c>
      <c r="K15" s="51">
        <f t="shared" si="9"/>
        <v>8.3720244861761398E-4</v>
      </c>
      <c r="M15" s="12">
        <v>5.7000000000000002E-3</v>
      </c>
      <c r="N15" s="12">
        <v>26.118853065348041</v>
      </c>
      <c r="O15" s="12">
        <v>25.430178988648599</v>
      </c>
      <c r="P15" s="12">
        <v>47.31409813142912</v>
      </c>
      <c r="Q15" s="12">
        <v>46.017398170834049</v>
      </c>
      <c r="S15" s="12">
        <v>5.4999999999999997E-3</v>
      </c>
      <c r="T15">
        <f t="shared" si="10"/>
        <v>26.704860626310236</v>
      </c>
      <c r="U15">
        <f t="shared" si="10"/>
        <v>26.923887634724814</v>
      </c>
    </row>
    <row r="16" spans="1:27" x14ac:dyDescent="0.25">
      <c r="B16" s="12">
        <v>5.7999999999999996E-3</v>
      </c>
      <c r="C16" s="12">
        <v>26.915250301463924</v>
      </c>
      <c r="D16" s="12">
        <v>26.766275937007563</v>
      </c>
      <c r="E16" s="12">
        <v>0.20981959752414808</v>
      </c>
      <c r="F16" s="12">
        <f>E16+('Computation Accuracy'!C13*(chezy!$E$4-chezy!$D$4)+'Computation Accuracy'!D13*(chezy!$F$4-chezy!$E$4)+'Computation Accuracy'!E13*(chezy!$G$4-chezy!$F$4)+'Computation Accuracy'!F13*(chezy!$H$4-chezy!$G$4))/(chezy!$H$4-chezy!$D$4)</f>
        <v>0.21526264941150888</v>
      </c>
      <c r="G16" s="12">
        <v>49.178599545368698</v>
      </c>
      <c r="H16" s="12">
        <v>48.850749594885336</v>
      </c>
      <c r="I16" s="48">
        <f t="shared" si="7"/>
        <v>5.1651498597261088E-3</v>
      </c>
      <c r="J16" s="57">
        <f t="shared" si="8"/>
        <v>5.8019272947237776E-3</v>
      </c>
      <c r="K16" s="51">
        <f t="shared" si="9"/>
        <v>8.9024725704909321E-4</v>
      </c>
      <c r="M16" s="12">
        <v>5.7999999999999996E-3</v>
      </c>
      <c r="N16" s="12">
        <v>26.155894923079927</v>
      </c>
      <c r="O16" s="12">
        <v>25.40320622098924</v>
      </c>
      <c r="P16" s="12">
        <v>47.341942575087749</v>
      </c>
      <c r="Q16" s="12">
        <v>45.931032194196199</v>
      </c>
      <c r="S16" s="12">
        <v>5.5999999999999999E-3</v>
      </c>
      <c r="T16">
        <f t="shared" si="10"/>
        <v>26.837484664795952</v>
      </c>
      <c r="U16">
        <f t="shared" si="10"/>
        <v>26.985843802235987</v>
      </c>
    </row>
    <row r="17" spans="2:21" x14ac:dyDescent="0.25">
      <c r="B17" s="12">
        <v>5.9000000000000007E-3</v>
      </c>
      <c r="C17" s="12">
        <v>27.147114663793928</v>
      </c>
      <c r="D17" s="12">
        <v>26.809422767213881</v>
      </c>
      <c r="E17" s="12">
        <v>0.21312984634251519</v>
      </c>
      <c r="F17" s="12">
        <f>E17+('Computation Accuracy'!C14*(chezy!$E$4-chezy!$D$4)+'Computation Accuracy'!D14*(chezy!$F$4-chezy!$E$4)+'Computation Accuracy'!E14*(chezy!$G$4-chezy!$F$4)+'Computation Accuracy'!F14*(chezy!$H$4-chezy!$G$4))/(chezy!$H$4-chezy!$D$4)</f>
        <v>0.21869216699112806</v>
      </c>
      <c r="G17" s="12">
        <v>49.559186903148714</v>
      </c>
      <c r="H17" s="12">
        <v>48.89374782043901</v>
      </c>
      <c r="I17" s="48">
        <f t="shared" si="7"/>
        <v>5.5747609464948415E-3</v>
      </c>
      <c r="J17" s="57">
        <f t="shared" si="8"/>
        <v>5.9020801346815286E-3</v>
      </c>
      <c r="K17" s="51">
        <f t="shared" si="9"/>
        <v>9.4454172415191228E-4</v>
      </c>
      <c r="M17" s="12">
        <v>5.9000000000000007E-3</v>
      </c>
      <c r="N17" s="12">
        <v>26.119802140832086</v>
      </c>
      <c r="O17" s="12">
        <v>25.499880113369294</v>
      </c>
      <c r="P17" s="12">
        <v>47.237968993893404</v>
      </c>
      <c r="Q17" s="12">
        <v>46.059993643920073</v>
      </c>
      <c r="S17" s="12">
        <v>5.7000000000000002E-3</v>
      </c>
      <c r="T17">
        <f t="shared" si="10"/>
        <v>26.967190091041346</v>
      </c>
      <c r="U17">
        <f t="shared" si="10"/>
        <v>27.047942604811482</v>
      </c>
    </row>
    <row r="18" spans="2:21" x14ac:dyDescent="0.25">
      <c r="B18" s="12">
        <v>6.0000000000000001E-3</v>
      </c>
      <c r="C18" s="12">
        <v>27.46254299595471</v>
      </c>
      <c r="D18" s="12">
        <v>27.116745201923756</v>
      </c>
      <c r="E18" s="12">
        <v>0.21190640315520312</v>
      </c>
      <c r="F18" s="12">
        <f>E18+('Computation Accuracy'!C15*(chezy!$E$4-chezy!$D$4)+'Computation Accuracy'!D15*(chezy!$F$4-chezy!$E$4)+'Computation Accuracy'!E15*(chezy!$G$4-chezy!$F$4)+'Computation Accuracy'!F15*(chezy!$H$4-chezy!$G$4))/(chezy!$H$4-chezy!$D$4)</f>
        <v>0.21830720269535575</v>
      </c>
      <c r="G18" s="12">
        <v>50.089761914448999</v>
      </c>
      <c r="H18" s="12">
        <v>49.407935459853384</v>
      </c>
      <c r="I18" s="48">
        <f t="shared" si="7"/>
        <v>6.0028800511245893E-3</v>
      </c>
      <c r="J18" s="57">
        <f t="shared" si="8"/>
        <v>6.0022398806160917E-3</v>
      </c>
      <c r="K18" s="51">
        <f t="shared" si="9"/>
        <v>1.0001066552689046E-3</v>
      </c>
      <c r="M18" s="12">
        <v>6.0000000000000001E-3</v>
      </c>
      <c r="N18" s="12">
        <v>26.068623314008867</v>
      </c>
      <c r="O18" s="12">
        <v>26.109263006734775</v>
      </c>
      <c r="P18" s="12">
        <v>47.105800597049189</v>
      </c>
      <c r="Q18" s="12">
        <v>47.114238698171526</v>
      </c>
      <c r="S18" s="12">
        <v>5.7999999999999996E-3</v>
      </c>
      <c r="T18">
        <f t="shared" si="10"/>
        <v>27.094010855772751</v>
      </c>
      <c r="U18">
        <f t="shared" si="10"/>
        <v>27.110184374594578</v>
      </c>
    </row>
    <row r="19" spans="2:21" x14ac:dyDescent="0.25">
      <c r="B19" s="12">
        <v>6.0999999999999995E-3</v>
      </c>
      <c r="C19" s="12">
        <v>27.615151529360361</v>
      </c>
      <c r="D19" s="12">
        <v>27.142279546971835</v>
      </c>
      <c r="E19" s="12">
        <v>0.21313213327993577</v>
      </c>
      <c r="F19" s="12">
        <f>E19+('Computation Accuracy'!C16*(chezy!$E$4-chezy!$D$4)+'Computation Accuracy'!D16*(chezy!$F$4-chezy!$E$4)+'Computation Accuracy'!E16*(chezy!$G$4-chezy!$F$4)+'Computation Accuracy'!F16*(chezy!$H$4-chezy!$G$4))/(chezy!$H$4-chezy!$D$4)</f>
        <v>0.21919289701345743</v>
      </c>
      <c r="G19" s="12">
        <v>50.322178621232013</v>
      </c>
      <c r="H19" s="12">
        <v>49.415256413349702</v>
      </c>
      <c r="I19" s="48">
        <f t="shared" si="7"/>
        <v>6.4500139959998114E-3</v>
      </c>
      <c r="J19" s="57">
        <f t="shared" si="8"/>
        <v>6.1024067216402982E-3</v>
      </c>
      <c r="K19" s="51">
        <f t="shared" si="9"/>
        <v>1.0569623249015558E-3</v>
      </c>
      <c r="M19" s="12">
        <v>6.0999999999999995E-3</v>
      </c>
      <c r="N19" s="12">
        <v>26.496562366804064</v>
      </c>
      <c r="O19" s="12">
        <v>25.74482421147383</v>
      </c>
      <c r="P19" s="12">
        <v>47.824225791470049</v>
      </c>
      <c r="Q19" s="12">
        <v>46.419897746396721</v>
      </c>
      <c r="S19" s="12">
        <v>5.8999999999999999E-3</v>
      </c>
      <c r="T19">
        <f t="shared" si="10"/>
        <v>27.217980572619595</v>
      </c>
      <c r="U19">
        <f t="shared" si="10"/>
        <v>27.172569444723838</v>
      </c>
    </row>
    <row r="20" spans="2:21" x14ac:dyDescent="0.25">
      <c r="B20" s="12">
        <v>6.2000000000000006E-3</v>
      </c>
      <c r="C20" s="12">
        <v>27.465026685180764</v>
      </c>
      <c r="D20" s="12">
        <v>27.158693187748138</v>
      </c>
      <c r="E20" s="12">
        <v>0.20637559453387305</v>
      </c>
      <c r="F20" s="12">
        <f>E20+('Computation Accuracy'!C17*(chezy!$E$4-chezy!$D$4)+'Computation Accuracy'!D17*(chezy!$F$4-chezy!$E$4)+'Computation Accuracy'!E17*(chezy!$G$4-chezy!$F$4)+'Computation Accuracy'!F17*(chezy!$H$4-chezy!$G$4))/(chezy!$H$4-chezy!$D$4)</f>
        <v>0.21178865793013926</v>
      </c>
      <c r="G20" s="12">
        <v>50.007151655003042</v>
      </c>
      <c r="H20" s="12">
        <v>49.40073763060262</v>
      </c>
      <c r="I20" s="48">
        <f t="shared" si="7"/>
        <v>6.9166747609187848E-3</v>
      </c>
      <c r="J20" s="57">
        <f t="shared" si="8"/>
        <v>6.2025808487913879E-3</v>
      </c>
      <c r="K20" s="51">
        <f t="shared" si="9"/>
        <v>1.1151285133617472E-3</v>
      </c>
      <c r="M20" s="12">
        <v>6.2000000000000006E-3</v>
      </c>
      <c r="N20" s="12">
        <v>26.778540102977082</v>
      </c>
      <c r="O20" s="12">
        <v>26.123497781345201</v>
      </c>
      <c r="P20" s="12">
        <v>48.294965624417308</v>
      </c>
      <c r="Q20" s="12">
        <v>47.057114529291894</v>
      </c>
      <c r="S20" s="12">
        <v>6.0000000000000001E-3</v>
      </c>
      <c r="T20">
        <f t="shared" si="10"/>
        <v>27.339132521252296</v>
      </c>
      <c r="U20">
        <f t="shared" si="10"/>
        <v>27.235098149349046</v>
      </c>
    </row>
    <row r="21" spans="2:21" x14ac:dyDescent="0.25">
      <c r="B21" s="12">
        <v>6.3E-3</v>
      </c>
      <c r="C21" s="12">
        <v>27.71675669756581</v>
      </c>
      <c r="D21" s="12">
        <v>27.329043447045958</v>
      </c>
      <c r="E21" s="12">
        <v>0.20125263716182523</v>
      </c>
      <c r="F21" s="12">
        <f>E21+('Computation Accuracy'!C18*(chezy!$E$4-chezy!$D$4)+'Computation Accuracy'!D18*(chezy!$F$4-chezy!$E$4)+'Computation Accuracy'!E18*(chezy!$G$4-chezy!$F$4)+'Computation Accuracy'!F18*(chezy!$H$4-chezy!$G$4))/(chezy!$H$4-chezy!$D$4)</f>
        <v>0.20783938546907901</v>
      </c>
      <c r="G21" s="12">
        <v>50.41527818000101</v>
      </c>
      <c r="H21" s="12">
        <v>49.674360547248547</v>
      </c>
      <c r="I21" s="48">
        <f t="shared" si="7"/>
        <v>7.40337944973292E-3</v>
      </c>
      <c r="J21" s="57">
        <f t="shared" si="8"/>
        <v>6.3027624550185575E-3</v>
      </c>
      <c r="K21" s="51">
        <f t="shared" si="9"/>
        <v>1.1746245400440245E-3</v>
      </c>
      <c r="M21" s="12">
        <v>6.3E-3</v>
      </c>
      <c r="N21" s="12">
        <v>26.392930668464082</v>
      </c>
      <c r="O21" s="12">
        <v>26.434213413454557</v>
      </c>
      <c r="P21" s="12">
        <v>47.562212634461751</v>
      </c>
      <c r="Q21" s="12">
        <v>47.571150420215638</v>
      </c>
      <c r="S21" s="12">
        <v>6.1000000000000004E-3</v>
      </c>
      <c r="T21">
        <f t="shared" si="10"/>
        <v>27.457499650492075</v>
      </c>
      <c r="U21">
        <f t="shared" si="10"/>
        <v>27.297770823647898</v>
      </c>
    </row>
    <row r="22" spans="2:21" x14ac:dyDescent="0.25">
      <c r="B22" s="12">
        <v>6.4000000000000003E-3</v>
      </c>
      <c r="C22" s="12">
        <v>28.009809519540994</v>
      </c>
      <c r="D22" s="12">
        <v>27.439401095600399</v>
      </c>
      <c r="E22" s="12">
        <v>0.20059009900158922</v>
      </c>
      <c r="F22" s="12">
        <f>E22+('Computation Accuracy'!C19*(chezy!$E$4-chezy!$D$4)+'Computation Accuracy'!D19*(chezy!$F$4-chezy!$E$4)+'Computation Accuracy'!E19*(chezy!$G$4-chezy!$F$4)+'Computation Accuracy'!F19*(chezy!$H$4-chezy!$G$4))/(chezy!$H$4-chezy!$D$4)</f>
        <v>0.20681244591821557</v>
      </c>
      <c r="G22" s="12">
        <v>50.900991096541411</v>
      </c>
      <c r="H22" s="12">
        <v>49.832841538183004</v>
      </c>
      <c r="I22" s="48">
        <f t="shared" si="7"/>
        <v>7.9106502577391408E-3</v>
      </c>
      <c r="J22" s="57">
        <f t="shared" si="8"/>
        <v>6.4029517351707988E-3</v>
      </c>
      <c r="K22" s="51">
        <f t="shared" si="9"/>
        <v>1.2354692936832083E-3</v>
      </c>
      <c r="M22" s="12">
        <v>6.4000000000000003E-3</v>
      </c>
      <c r="N22" s="12">
        <v>26.769558201311767</v>
      </c>
      <c r="O22" s="12">
        <v>26.053188399284672</v>
      </c>
      <c r="P22" s="12">
        <v>48.194572717429573</v>
      </c>
      <c r="Q22" s="12">
        <v>46.849603624256105</v>
      </c>
      <c r="S22" s="12">
        <v>6.1999999999999998E-3</v>
      </c>
      <c r="T22">
        <f t="shared" si="10"/>
        <v>27.573114581392531</v>
      </c>
      <c r="U22">
        <f t="shared" si="10"/>
        <v>27.360587803843661</v>
      </c>
    </row>
    <row r="23" spans="2:21" x14ac:dyDescent="0.25">
      <c r="B23" s="12">
        <v>6.5000000000000006E-3</v>
      </c>
      <c r="C23" s="12">
        <v>28.283924858050522</v>
      </c>
      <c r="D23" s="12">
        <v>27.726582729533369</v>
      </c>
      <c r="E23" s="12">
        <v>0.20016817345077995</v>
      </c>
      <c r="F23" s="12">
        <f>E23+('Computation Accuracy'!C20*(chezy!$E$4-chezy!$D$4)+'Computation Accuracy'!D20*(chezy!$F$4-chezy!$E$4)+'Computation Accuracy'!E20*(chezy!$G$4-chezy!$F$4)+'Computation Accuracy'!F20*(chezy!$H$4-chezy!$G$4))/(chezy!$H$4-chezy!$D$4)</f>
        <v>0.20724226274712129</v>
      </c>
      <c r="G23" s="12">
        <v>51.358649979410444</v>
      </c>
      <c r="H23" s="12">
        <v>50.304118002322227</v>
      </c>
      <c r="I23" s="48">
        <f t="shared" si="7"/>
        <v>8.4390144397966452E-3</v>
      </c>
      <c r="J23" s="57">
        <f t="shared" si="8"/>
        <v>6.5031488859849992E-3</v>
      </c>
      <c r="K23" s="51">
        <f t="shared" si="9"/>
        <v>1.2976812599175837E-3</v>
      </c>
      <c r="M23" s="12">
        <v>6.5000000000000006E-3</v>
      </c>
      <c r="N23" s="12">
        <v>27.076649293690789</v>
      </c>
      <c r="O23" s="12">
        <v>26.424702700022959</v>
      </c>
      <c r="P23" s="12">
        <v>48.701000126301494</v>
      </c>
      <c r="Q23" s="12">
        <v>47.472922629062197</v>
      </c>
      <c r="S23" s="12">
        <v>6.3E-3</v>
      </c>
      <c r="T23">
        <f t="shared" si="10"/>
        <v>27.686009610293553</v>
      </c>
      <c r="U23">
        <f t="shared" si="10"/>
        <v>27.423549427223691</v>
      </c>
    </row>
    <row r="24" spans="2:21" x14ac:dyDescent="0.25">
      <c r="B24" s="12">
        <v>6.6E-3</v>
      </c>
      <c r="C24" s="12">
        <v>27.985614385985922</v>
      </c>
      <c r="D24" s="12">
        <v>27.578696473621228</v>
      </c>
      <c r="E24" s="12">
        <v>0.19423238643506555</v>
      </c>
      <c r="F24" s="12">
        <f>E24+('Computation Accuracy'!C21*(chezy!$E$4-chezy!$D$4)+'Computation Accuracy'!D21*(chezy!$F$4-chezy!$E$4)+'Computation Accuracy'!E21*(chezy!$G$4-chezy!$F$4)+'Computation Accuracy'!F21*(chezy!$H$4-chezy!$G$4))/(chezy!$H$4-chezy!$D$4)</f>
        <v>0.20019771554505009</v>
      </c>
      <c r="G24" s="12">
        <v>50.774818898813983</v>
      </c>
      <c r="H24" s="12">
        <v>49.995569484950067</v>
      </c>
      <c r="I24" s="48">
        <f t="shared" si="7"/>
        <v>8.9890042791408546E-3</v>
      </c>
      <c r="J24" s="57">
        <f t="shared" si="8"/>
        <v>6.6033541060743061E-3</v>
      </c>
      <c r="K24" s="51">
        <f t="shared" si="9"/>
        <v>1.361278546439306E-3</v>
      </c>
      <c r="M24" s="12">
        <v>6.6E-3</v>
      </c>
      <c r="N24" s="12">
        <v>26.675600624532414</v>
      </c>
      <c r="O24" s="12">
        <v>26.727677542012231</v>
      </c>
      <c r="P24" s="12">
        <v>47.943264396701032</v>
      </c>
      <c r="Q24" s="12">
        <v>47.972383977566679</v>
      </c>
      <c r="S24" s="12">
        <v>6.4000000000000003E-3</v>
      </c>
      <c r="T24">
        <f t="shared" si="10"/>
        <v>27.796216711847393</v>
      </c>
      <c r="U24">
        <f t="shared" si="10"/>
        <v>27.486656032159011</v>
      </c>
    </row>
    <row r="25" spans="2:21" x14ac:dyDescent="0.25">
      <c r="B25" s="12">
        <v>6.7000000000000002E-3</v>
      </c>
      <c r="C25" s="12">
        <v>28.298925076764249</v>
      </c>
      <c r="D25" s="12">
        <v>27.880420664875466</v>
      </c>
      <c r="E25" s="12">
        <v>0.20042273388564008</v>
      </c>
      <c r="F25" s="12">
        <f>E25+('Computation Accuracy'!C22*(chezy!$E$4-chezy!$D$4)+'Computation Accuracy'!D22*(chezy!$F$4-chezy!$E$4)+'Computation Accuracy'!E22*(chezy!$G$4-chezy!$F$4)+'Computation Accuracy'!F22*(chezy!$H$4-chezy!$G$4))/(chezy!$H$4-chezy!$D$4)</f>
        <v>0.20729524028217577</v>
      </c>
      <c r="G25" s="12">
        <v>51.304406078296815</v>
      </c>
      <c r="H25" s="12">
        <v>50.495803010051226</v>
      </c>
      <c r="I25" s="48">
        <f t="shared" si="7"/>
        <v>9.5611570568689547E-3</v>
      </c>
      <c r="J25" s="57">
        <f t="shared" si="8"/>
        <v>6.7035675959167427E-3</v>
      </c>
      <c r="K25" s="51">
        <f t="shared" si="9"/>
        <v>1.4262789059802752E-3</v>
      </c>
      <c r="M25" s="12">
        <v>6.7000000000000002E-3</v>
      </c>
      <c r="N25" s="12">
        <v>27.011423175096141</v>
      </c>
      <c r="O25" s="12">
        <v>26.331739418608102</v>
      </c>
      <c r="P25" s="12">
        <v>48.510485124816242</v>
      </c>
      <c r="Q25" s="12">
        <v>47.226741283637196</v>
      </c>
      <c r="S25" s="12">
        <v>6.4999999999999997E-3</v>
      </c>
      <c r="T25">
        <f t="shared" si="10"/>
        <v>27.903767542017803</v>
      </c>
      <c r="U25">
        <f t="shared" si="10"/>
        <v>27.549907958124887</v>
      </c>
    </row>
    <row r="26" spans="2:21" x14ac:dyDescent="0.25">
      <c r="B26" s="12">
        <v>6.7999999999999996E-3</v>
      </c>
      <c r="C26" s="12">
        <v>28.253261381135282</v>
      </c>
      <c r="D26" s="12">
        <v>28.040026757994568</v>
      </c>
      <c r="E26" s="12">
        <v>0.19671082294036471</v>
      </c>
      <c r="F26" s="12">
        <f>E26+('Computation Accuracy'!C23*(chezy!$E$4-chezy!$D$4)+'Computation Accuracy'!D23*(chezy!$F$4-chezy!$E$4)+'Computation Accuracy'!E23*(chezy!$G$4-chezy!$F$4)+'Computation Accuracy'!F23*(chezy!$H$4-chezy!$G$4))/(chezy!$H$4-chezy!$D$4)</f>
        <v>0.20304722371111097</v>
      </c>
      <c r="G26" s="12">
        <v>51.181949166812046</v>
      </c>
      <c r="H26" s="12">
        <v>50.744627660106651</v>
      </c>
      <c r="I26" s="48">
        <f t="shared" si="7"/>
        <v>1.0156015022072194E-2</v>
      </c>
      <c r="J26" s="57">
        <f t="shared" si="8"/>
        <v>6.8037895578440567E-3</v>
      </c>
      <c r="K26" s="51">
        <f t="shared" si="9"/>
        <v>1.4926997573526319E-3</v>
      </c>
      <c r="M26" s="12">
        <v>6.7999999999999996E-3</v>
      </c>
      <c r="N26" s="12">
        <v>26.908135143228201</v>
      </c>
      <c r="O26" s="12">
        <v>26.663268371499502</v>
      </c>
      <c r="P26" s="12">
        <v>48.285064146091109</v>
      </c>
      <c r="Q26" s="12">
        <v>47.786405652236034</v>
      </c>
      <c r="S26" s="12">
        <v>6.6E-3</v>
      </c>
      <c r="T26">
        <f t="shared" si="10"/>
        <v>28.008693441051662</v>
      </c>
      <c r="U26">
        <f t="shared" si="10"/>
        <v>27.61330554572255</v>
      </c>
    </row>
    <row r="27" spans="2:21" x14ac:dyDescent="0.25">
      <c r="B27" s="12">
        <v>6.9000000000000008E-3</v>
      </c>
      <c r="C27" s="12">
        <v>28.217903163031849</v>
      </c>
      <c r="D27" s="12">
        <v>28.069995471840784</v>
      </c>
      <c r="E27" s="12">
        <v>0.19396525161111611</v>
      </c>
      <c r="F27" s="12">
        <f>E27+('Computation Accuracy'!C24*(chezy!$E$4-chezy!$D$4)+'Computation Accuracy'!D24*(chezy!$F$4-chezy!$E$4)+'Computation Accuracy'!E24*(chezy!$G$4-chezy!$F$4)+'Computation Accuracy'!F24*(chezy!$H$4-chezy!$G$4))/(chezy!$H$4-chezy!$D$4)</f>
        <v>0.19969879379058747</v>
      </c>
      <c r="G27" s="12">
        <v>51.07868481890516</v>
      </c>
      <c r="H27" s="12">
        <v>50.760801328672812</v>
      </c>
      <c r="I27" s="48">
        <f t="shared" si="7"/>
        <v>1.0774125362592037E-2</v>
      </c>
      <c r="J27" s="57">
        <f t="shared" si="8"/>
        <v>6.9040201960308186E-3</v>
      </c>
      <c r="K27" s="51">
        <f t="shared" si="9"/>
        <v>1.5605582047378966E-3</v>
      </c>
      <c r="M27" s="12">
        <v>6.9000000000000008E-3</v>
      </c>
      <c r="N27" s="12">
        <v>27.339718195766096</v>
      </c>
      <c r="O27" s="12">
        <v>26.992889601733204</v>
      </c>
      <c r="P27" s="12">
        <v>49.009313058152578</v>
      </c>
      <c r="Q27" s="12">
        <v>48.324108581359106</v>
      </c>
      <c r="S27" s="12">
        <v>6.7000000000000002E-3</v>
      </c>
      <c r="T27">
        <f t="shared" si="10"/>
        <v>28.111025436424001</v>
      </c>
      <c r="U27">
        <f t="shared" si="10"/>
        <v>27.676849136702113</v>
      </c>
    </row>
    <row r="28" spans="2:21" x14ac:dyDescent="0.25">
      <c r="B28" s="12">
        <v>7.0000000000000001E-3</v>
      </c>
      <c r="C28" s="12">
        <v>28.449312516804078</v>
      </c>
      <c r="D28" s="12">
        <v>28.034732397449115</v>
      </c>
      <c r="E28" s="12">
        <v>0.19724933719416035</v>
      </c>
      <c r="F28" s="12">
        <f>E28+('Computation Accuracy'!C25*(chezy!$E$4-chezy!$D$4)+'Computation Accuracy'!D25*(chezy!$F$4-chezy!$E$4)+'Computation Accuracy'!E25*(chezy!$G$4-chezy!$F$4)+'Computation Accuracy'!F25*(chezy!$H$4-chezy!$G$4))/(chezy!$H$4-chezy!$D$4)</f>
        <v>0.20390785329693484</v>
      </c>
      <c r="G28" s="12">
        <v>51.446205454333239</v>
      </c>
      <c r="H28" s="12">
        <v>50.656702815461728</v>
      </c>
      <c r="I28" s="48">
        <f t="shared" si="7"/>
        <v>1.1416040176377852E-2</v>
      </c>
      <c r="J28" s="57">
        <f t="shared" si="8"/>
        <v>7.0042597164837236E-3</v>
      </c>
      <c r="K28" s="51">
        <f t="shared" si="9"/>
        <v>1.6298710553966907E-3</v>
      </c>
      <c r="M28" s="12">
        <v>7.0000000000000001E-3</v>
      </c>
      <c r="N28" s="12">
        <v>27.259747768504823</v>
      </c>
      <c r="O28" s="12">
        <v>26.583529031754733</v>
      </c>
      <c r="P28" s="12">
        <v>48.830532768865091</v>
      </c>
      <c r="Q28" s="12">
        <v>47.55712044724401</v>
      </c>
      <c r="S28" s="12">
        <v>6.7999999999999996E-3</v>
      </c>
      <c r="T28">
        <f t="shared" si="10"/>
        <v>28.210794245756382</v>
      </c>
      <c r="U28">
        <f t="shared" si="10"/>
        <v>27.740539073986671</v>
      </c>
    </row>
    <row r="29" spans="2:21" x14ac:dyDescent="0.25">
      <c r="B29" s="12">
        <v>7.0999999999999995E-3</v>
      </c>
      <c r="C29" s="12">
        <v>28.523520882866478</v>
      </c>
      <c r="D29" s="12">
        <v>28.037146870744941</v>
      </c>
      <c r="E29" s="12">
        <v>0.19523624107785689</v>
      </c>
      <c r="F29" s="12">
        <f>E29+('Computation Accuracy'!C26*(chezy!$E$4-chezy!$D$4)+'Computation Accuracy'!D26*(chezy!$F$4-chezy!$E$4)+'Computation Accuracy'!E26*(chezy!$G$4-chezy!$F$4)+'Computation Accuracy'!F26*(chezy!$H$4-chezy!$G$4))/(chezy!$H$4-chezy!$D$4)</f>
        <v>0.20203358273765257</v>
      </c>
      <c r="G29" s="12">
        <v>51.544408222809317</v>
      </c>
      <c r="H29" s="12">
        <v>50.614580847922262</v>
      </c>
      <c r="I29" s="48">
        <f t="shared" si="7"/>
        <v>1.2082316443425632E-2</v>
      </c>
      <c r="J29" s="57">
        <f t="shared" si="8"/>
        <v>7.1045083270311286E-3</v>
      </c>
      <c r="K29" s="51">
        <f t="shared" si="9"/>
        <v>1.7006548359518438E-3</v>
      </c>
      <c r="M29" s="12">
        <v>7.0999999999999995E-3</v>
      </c>
      <c r="N29" s="12">
        <v>27.155177257830466</v>
      </c>
      <c r="O29" s="12">
        <v>26.942902155444976</v>
      </c>
      <c r="P29" s="12">
        <v>48.605343803640885</v>
      </c>
      <c r="Q29" s="12">
        <v>48.156930584147574</v>
      </c>
      <c r="S29" s="12">
        <v>6.8999999999999999E-3</v>
      </c>
      <c r="T29">
        <f t="shared" si="10"/>
        <v>28.308030279708888</v>
      </c>
      <c r="U29">
        <f t="shared" si="10"/>
        <v>27.804375701697811</v>
      </c>
    </row>
    <row r="30" spans="2:21" x14ac:dyDescent="0.25">
      <c r="B30" s="12">
        <v>7.2000000000000007E-3</v>
      </c>
      <c r="C30" s="12">
        <v>28.625356080948283</v>
      </c>
      <c r="D30" s="12">
        <v>28.316066040109298</v>
      </c>
      <c r="E30" s="12">
        <v>0.18633688149501648</v>
      </c>
      <c r="F30" s="12">
        <f>E30+('Computation Accuracy'!C27*(chezy!$E$4-chezy!$D$4)+'Computation Accuracy'!D27*(chezy!$F$4-chezy!$E$4)+'Computation Accuracy'!E27*(chezy!$G$4-chezy!$F$4)+'Computation Accuracy'!F27*(chezy!$H$4-chezy!$G$4))/(chezy!$H$4-chezy!$D$4)</f>
        <v>0.19326268615952027</v>
      </c>
      <c r="G30" s="12">
        <v>51.689547961354293</v>
      </c>
      <c r="H30" s="12">
        <v>51.076451531245901</v>
      </c>
      <c r="I30" s="48">
        <f t="shared" si="7"/>
        <v>1.2773515998277182E-2</v>
      </c>
      <c r="J30" s="57">
        <f t="shared" si="8"/>
        <v>7.2047662373127905E-3</v>
      </c>
      <c r="K30" s="51">
        <f t="shared" si="9"/>
        <v>1.772925807380727E-3</v>
      </c>
      <c r="M30" s="12">
        <v>7.2000000000000007E-3</v>
      </c>
      <c r="N30" s="12">
        <v>27.572836647522237</v>
      </c>
      <c r="O30" s="12">
        <v>27.232722536748216</v>
      </c>
      <c r="P30" s="12">
        <v>49.302389080472523</v>
      </c>
      <c r="Q30" s="12">
        <v>48.631769924756838</v>
      </c>
      <c r="S30" s="12">
        <v>7.0000000000000097E-3</v>
      </c>
      <c r="T30">
        <f t="shared" si="10"/>
        <v>28.402763644845884</v>
      </c>
      <c r="U30">
        <f t="shared" si="10"/>
        <v>27.868359365182435</v>
      </c>
    </row>
    <row r="31" spans="2:21" x14ac:dyDescent="0.25">
      <c r="B31" s="12">
        <v>7.3000000000000009E-3</v>
      </c>
      <c r="C31" s="12">
        <v>28.729138668034306</v>
      </c>
      <c r="D31" s="12">
        <v>28.263782644409709</v>
      </c>
      <c r="E31" s="12">
        <v>0.19310364532502478</v>
      </c>
      <c r="F31" s="12">
        <f>E31+('Computation Accuracy'!C28*(chezy!$E$4-chezy!$D$4)+'Computation Accuracy'!D28*(chezy!$F$4-chezy!$E$4)+'Computation Accuracy'!E28*(chezy!$G$4-chezy!$F$4)+'Computation Accuracy'!F28*(chezy!$H$4-chezy!$G$4))/(chezy!$H$4-chezy!$D$4)</f>
        <v>0.19904316338343714</v>
      </c>
      <c r="G31" s="12">
        <v>51.829365779863529</v>
      </c>
      <c r="H31" s="12">
        <v>50.944317285798064</v>
      </c>
      <c r="I31" s="48">
        <f t="shared" si="7"/>
        <v>1.3490205503061233E-2</v>
      </c>
      <c r="J31" s="57">
        <f t="shared" si="8"/>
        <v>7.3050336587697998E-3</v>
      </c>
      <c r="K31" s="51">
        <f t="shared" si="9"/>
        <v>1.8466999788380228E-3</v>
      </c>
      <c r="M31" s="12">
        <v>7.3000000000000009E-3</v>
      </c>
      <c r="N31" s="12">
        <v>27.483653902990746</v>
      </c>
      <c r="O31" s="12">
        <v>26.811270082971202</v>
      </c>
      <c r="P31" s="12">
        <v>49.108408876030069</v>
      </c>
      <c r="Q31" s="12">
        <v>47.845873203370033</v>
      </c>
      <c r="S31" s="12">
        <v>7.1000000000000099E-3</v>
      </c>
      <c r="T31">
        <f t="shared" si="10"/>
        <v>28.495024146476041</v>
      </c>
      <c r="U31">
        <f t="shared" si="10"/>
        <v>27.932490411041112</v>
      </c>
    </row>
    <row r="32" spans="2:21" x14ac:dyDescent="0.25">
      <c r="B32" s="12">
        <v>7.4000000000000003E-3</v>
      </c>
      <c r="C32" s="12">
        <v>28.781798334549908</v>
      </c>
      <c r="D32" s="12">
        <v>28.648462593231411</v>
      </c>
      <c r="E32" s="12">
        <v>0.18570628651220955</v>
      </c>
      <c r="F32" s="12">
        <f>E32+('Computation Accuracy'!C29*(chezy!$E$4-chezy!$D$4)+'Computation Accuracy'!D29*(chezy!$F$4-chezy!$E$4)+'Computation Accuracy'!E29*(chezy!$G$4-chezy!$F$4)+'Computation Accuracy'!F29*(chezy!$H$4-chezy!$G$4))/(chezy!$H$4-chezy!$D$4)</f>
        <v>0.19284218265638411</v>
      </c>
      <c r="G32" s="12">
        <v>51.883212219335974</v>
      </c>
      <c r="H32" s="12">
        <v>51.593109321111839</v>
      </c>
      <c r="I32" s="48">
        <f t="shared" si="7"/>
        <v>1.4232956421058301E-2</v>
      </c>
      <c r="J32" s="57">
        <f t="shared" si="8"/>
        <v>7.4053108046347235E-3</v>
      </c>
      <c r="K32" s="51">
        <f t="shared" si="9"/>
        <v>1.9219931204170924E-3</v>
      </c>
      <c r="M32" s="12">
        <v>7.4000000000000003E-3</v>
      </c>
      <c r="N32" s="12">
        <v>27.370071806292948</v>
      </c>
      <c r="O32" s="12">
        <v>26.860014687848555</v>
      </c>
      <c r="P32" s="12">
        <v>48.86847781464143</v>
      </c>
      <c r="Q32" s="12">
        <v>47.891066475285307</v>
      </c>
      <c r="S32" s="12">
        <v>7.2000000000000102E-3</v>
      </c>
      <c r="T32">
        <f t="shared" si="10"/>
        <v>28.584841291466503</v>
      </c>
      <c r="U32">
        <f t="shared" si="10"/>
        <v>27.996769187158005</v>
      </c>
    </row>
    <row r="33" spans="2:21" x14ac:dyDescent="0.25">
      <c r="B33" s="12">
        <v>7.4999999999999997E-3</v>
      </c>
      <c r="C33" s="12">
        <v>28.925530391507571</v>
      </c>
      <c r="D33" s="12">
        <v>28.370605424852272</v>
      </c>
      <c r="E33" s="12">
        <v>0.18264806062368588</v>
      </c>
      <c r="F33" s="12">
        <f>E33+('Computation Accuracy'!C30*(chezy!$E$4-chezy!$D$4)+'Computation Accuracy'!D30*(chezy!$F$4-chezy!$E$4)+'Computation Accuracy'!E30*(chezy!$G$4-chezy!$F$4)+'Computation Accuracy'!F30*(chezy!$H$4-chezy!$G$4))/(chezy!$H$4-chezy!$D$4)</f>
        <v>0.19060043815190791</v>
      </c>
      <c r="G33" s="12">
        <v>52.100225960338989</v>
      </c>
      <c r="H33" s="12">
        <v>51.05389691930452</v>
      </c>
      <c r="I33" s="48">
        <f t="shared" si="7"/>
        <v>1.5002344990771858E-2</v>
      </c>
      <c r="J33" s="57">
        <f t="shared" si="8"/>
        <v>7.5055978899219297E-3</v>
      </c>
      <c r="K33" s="51">
        <f t="shared" si="9"/>
        <v>1.998820774946672E-3</v>
      </c>
      <c r="M33" s="12">
        <v>7.4999999999999997E-3</v>
      </c>
      <c r="N33" s="12">
        <v>27.783092037961225</v>
      </c>
      <c r="O33" s="12">
        <v>27.449733846208208</v>
      </c>
      <c r="P33" s="12">
        <v>49.556246222262118</v>
      </c>
      <c r="Q33" s="12">
        <v>48.900185336968121</v>
      </c>
      <c r="S33" s="12">
        <v>7.3000000000000096E-3</v>
      </c>
      <c r="T33">
        <f t="shared" si="10"/>
        <v>28.672244291031788</v>
      </c>
      <c r="U33">
        <f t="shared" si="10"/>
        <v>28.061196042732448</v>
      </c>
    </row>
    <row r="34" spans="2:21" x14ac:dyDescent="0.25">
      <c r="B34" s="12">
        <v>7.6E-3</v>
      </c>
      <c r="C34" s="12">
        <v>29.164997856340072</v>
      </c>
      <c r="D34" s="12">
        <v>28.64670239603209</v>
      </c>
      <c r="E34" s="12">
        <v>0.18268456877656086</v>
      </c>
      <c r="F34" s="12">
        <f>E34+('Computation Accuracy'!C31*(chezy!$E$4-chezy!$D$4)+'Computation Accuracy'!D31*(chezy!$F$4-chezy!$E$4)+'Computation Accuracy'!E31*(chezy!$G$4-chezy!$F$4)+'Computation Accuracy'!F31*(chezy!$H$4-chezy!$G$4))/(chezy!$H$4-chezy!$D$4)</f>
        <v>0.1899676385758978</v>
      </c>
      <c r="G34" s="12">
        <v>52.486182958207849</v>
      </c>
      <c r="H34" s="12">
        <v>51.507105223897597</v>
      </c>
      <c r="I34" s="48">
        <f t="shared" si="7"/>
        <v>1.579895220049014E-2</v>
      </c>
      <c r="J34" s="57">
        <f t="shared" si="8"/>
        <v>7.6058951314180931E-3</v>
      </c>
      <c r="K34" s="51">
        <f t="shared" si="9"/>
        <v>2.077198268909669E-3</v>
      </c>
      <c r="M34" s="12">
        <v>7.6E-3</v>
      </c>
      <c r="N34" s="12">
        <v>27.685627618523547</v>
      </c>
      <c r="O34" s="12">
        <v>27.017379215129331</v>
      </c>
      <c r="P34" s="12">
        <v>49.348785289340874</v>
      </c>
      <c r="Q34" s="12">
        <v>48.097542580902541</v>
      </c>
      <c r="S34" s="12">
        <v>7.4000000000000099E-3</v>
      </c>
      <c r="T34">
        <f t="shared" si="10"/>
        <v>28.757262063497322</v>
      </c>
      <c r="U34">
        <f t="shared" si="10"/>
        <v>28.125771328312222</v>
      </c>
    </row>
    <row r="35" spans="2:21" x14ac:dyDescent="0.25">
      <c r="B35" s="12">
        <v>7.6999999999999994E-3</v>
      </c>
      <c r="C35" s="12">
        <v>29.244345781250406</v>
      </c>
      <c r="D35" s="12">
        <v>28.676411107302272</v>
      </c>
      <c r="E35" s="12">
        <v>0.1886626927506391</v>
      </c>
      <c r="F35" s="12">
        <f>E35+('Computation Accuracy'!C32*(chezy!$E$4-chezy!$D$4)+'Computation Accuracy'!D32*(chezy!$F$4-chezy!$E$4)+'Computation Accuracy'!E32*(chezy!$G$4-chezy!$F$4)+'Computation Accuracy'!F32*(chezy!$H$4-chezy!$G$4))/(chezy!$H$4-chezy!$D$4)</f>
        <v>0.1958997631391719</v>
      </c>
      <c r="G35" s="12">
        <v>52.590118892106105</v>
      </c>
      <c r="H35" s="12">
        <v>51.52765393802126</v>
      </c>
      <c r="I35" s="48">
        <f t="shared" si="7"/>
        <v>1.662336376332119E-2</v>
      </c>
      <c r="J35" s="57">
        <f t="shared" si="8"/>
        <v>7.7062027476728807E-3</v>
      </c>
      <c r="K35" s="51">
        <f t="shared" si="9"/>
        <v>2.1571407225615901E-3</v>
      </c>
      <c r="M35" s="12">
        <v>7.6999999999999994E-3</v>
      </c>
      <c r="N35" s="12">
        <v>27.555673633338419</v>
      </c>
      <c r="O35" s="12">
        <v>27.401412784056255</v>
      </c>
      <c r="P35" s="12">
        <v>49.079970060041674</v>
      </c>
      <c r="Q35" s="12">
        <v>48.730646627770177</v>
      </c>
      <c r="S35" s="12">
        <v>7.5000000000000101E-3</v>
      </c>
      <c r="T35">
        <f t="shared" si="10"/>
        <v>28.839923237037965</v>
      </c>
      <c r="U35">
        <f t="shared" si="10"/>
        <v>28.19049539582883</v>
      </c>
    </row>
    <row r="36" spans="2:21" x14ac:dyDescent="0.25">
      <c r="B36" s="12">
        <v>7.7999999999999996E-3</v>
      </c>
      <c r="C36" s="12">
        <v>29.069151278814722</v>
      </c>
      <c r="D36" s="12">
        <v>28.944605915359297</v>
      </c>
      <c r="E36" s="12">
        <v>0.17545018440449409</v>
      </c>
      <c r="F36" s="12">
        <f>E36+('Computation Accuracy'!C33*(chezy!$E$4-chezy!$D$4)+'Computation Accuracy'!D33*(chezy!$F$4-chezy!$E$4)+'Computation Accuracy'!E33*(chezy!$G$4-chezy!$F$4)+'Computation Accuracy'!F33*(chezy!$H$4-chezy!$G$4))/(chezy!$H$4-chezy!$D$4)</f>
        <v>0.18281573595804221</v>
      </c>
      <c r="G36" s="12">
        <v>52.234809557425784</v>
      </c>
      <c r="H36" s="12">
        <v>51.963827161981811</v>
      </c>
      <c r="I36" s="48">
        <f t="shared" si="7"/>
        <v>1.747617009268819E-2</v>
      </c>
      <c r="J36" s="57">
        <f t="shared" si="8"/>
        <v>7.8065209589898085E-3</v>
      </c>
      <c r="K36" s="51">
        <f t="shared" si="9"/>
        <v>2.2386630593187657E-3</v>
      </c>
      <c r="M36" s="12">
        <v>7.7999999999999996E-3</v>
      </c>
      <c r="N36" s="12">
        <v>27.972800176745103</v>
      </c>
      <c r="O36" s="12">
        <v>27.303704976679033</v>
      </c>
      <c r="P36" s="12">
        <v>49.775217168549936</v>
      </c>
      <c r="Q36" s="12">
        <v>48.524924367233446</v>
      </c>
      <c r="S36" s="12">
        <v>7.6000000000000104E-3</v>
      </c>
      <c r="T36">
        <f t="shared" si="10"/>
        <v>28.9202561523919</v>
      </c>
      <c r="U36">
        <f t="shared" si="10"/>
        <v>28.255368598634576</v>
      </c>
    </row>
    <row r="37" spans="2:21" x14ac:dyDescent="0.25">
      <c r="B37" s="12">
        <v>7.9000000000000008E-3</v>
      </c>
      <c r="C37" s="12">
        <v>29.346601954117613</v>
      </c>
      <c r="D37" s="12">
        <v>28.823557596252027</v>
      </c>
      <c r="E37" s="12">
        <v>0.18232872987166929</v>
      </c>
      <c r="F37" s="12">
        <f>E37+('Computation Accuracy'!C34*(chezy!$E$4-chezy!$D$4)+'Computation Accuracy'!D34*(chezy!$F$4-chezy!$E$4)+'Computation Accuracy'!E34*(chezy!$G$4-chezy!$F$4)+'Computation Accuracy'!F34*(chezy!$H$4-chezy!$G$4))/(chezy!$H$4-chezy!$D$4)</f>
        <v>0.18959937859735754</v>
      </c>
      <c r="G37" s="12">
        <v>52.689064458468174</v>
      </c>
      <c r="H37" s="12">
        <v>51.698244998588649</v>
      </c>
      <c r="I37" s="48">
        <f t="shared" si="7"/>
        <v>1.8357966278269518E-2</v>
      </c>
      <c r="J37" s="57">
        <f t="shared" si="8"/>
        <v>7.9068499874172648E-3</v>
      </c>
      <c r="K37" s="51">
        <f t="shared" si="9"/>
        <v>2.3217800144790736E-3</v>
      </c>
      <c r="M37" s="12">
        <v>7.9000000000000008E-3</v>
      </c>
      <c r="N37" s="12">
        <v>27.867885180889949</v>
      </c>
      <c r="O37" s="12">
        <v>27.191094518419749</v>
      </c>
      <c r="P37" s="12">
        <v>49.555800043947684</v>
      </c>
      <c r="Q37" s="12">
        <v>48.291521736804981</v>
      </c>
      <c r="S37" s="12">
        <v>7.7000000000000098E-3</v>
      </c>
      <c r="T37">
        <f t="shared" si="10"/>
        <v>28.998288865549931</v>
      </c>
      <c r="U37">
        <f t="shared" si="10"/>
        <v>28.320391291541871</v>
      </c>
    </row>
    <row r="38" spans="2:21" x14ac:dyDescent="0.25">
      <c r="B38" s="12">
        <v>8.0000000000000002E-3</v>
      </c>
      <c r="C38" s="12">
        <v>29.323437591855125</v>
      </c>
      <c r="D38" s="12">
        <v>28.884282496020226</v>
      </c>
      <c r="E38" s="12">
        <v>0.17457540427750184</v>
      </c>
      <c r="F38" s="12">
        <f>E38+('Computation Accuracy'!C35*(chezy!$E$4-chezy!$D$4)+'Computation Accuracy'!D35*(chezy!$F$4-chezy!$E$4)+'Computation Accuracy'!E35*(chezy!$G$4-chezy!$F$4)+'Computation Accuracy'!F35*(chezy!$H$4-chezy!$G$4))/(chezy!$H$4-chezy!$D$4)</f>
        <v>0.18195313456949228</v>
      </c>
      <c r="G38" s="12">
        <v>52.612981062924746</v>
      </c>
      <c r="H38" s="12">
        <v>51.766263964253035</v>
      </c>
      <c r="I38" s="48">
        <f t="shared" si="7"/>
        <v>1.9269352062369891E-2</v>
      </c>
      <c r="J38" s="57">
        <f t="shared" si="8"/>
        <v>8.0071900567396902E-3</v>
      </c>
      <c r="K38" s="51">
        <f t="shared" si="9"/>
        <v>2.4065061433318651E-3</v>
      </c>
      <c r="M38" s="12">
        <v>8.0000000000000002E-3</v>
      </c>
      <c r="N38" s="12">
        <v>28.180327658755267</v>
      </c>
      <c r="O38" s="12">
        <v>27.58412676033025</v>
      </c>
      <c r="P38" s="12">
        <v>50.060050669449154</v>
      </c>
      <c r="Q38" s="12">
        <v>48.941491415255555</v>
      </c>
      <c r="S38" s="12">
        <v>7.8000000000000101E-3</v>
      </c>
      <c r="T38">
        <f t="shared" si="10"/>
        <v>29.074049150420251</v>
      </c>
      <c r="U38">
        <f t="shared" si="10"/>
        <v>28.385563830864662</v>
      </c>
    </row>
    <row r="39" spans="2:21" x14ac:dyDescent="0.25">
      <c r="B39" s="12">
        <v>8.0999999999999996E-3</v>
      </c>
      <c r="C39" s="12">
        <v>29.425443007973186</v>
      </c>
      <c r="D39" s="12">
        <v>28.921342884501538</v>
      </c>
      <c r="E39" s="12">
        <v>0.18224743799852094</v>
      </c>
      <c r="F39" s="12">
        <f>E39+('Computation Accuracy'!C36*(chezy!$E$4-chezy!$D$4)+'Computation Accuracy'!D36*(chezy!$F$4-chezy!$E$4)+'Computation Accuracy'!E36*(chezy!$G$4-chezy!$F$4)+'Computation Accuracy'!F36*(chezy!$H$4-chezy!$G$4))/(chezy!$H$4-chezy!$D$4)</f>
        <v>0.18949734440363336</v>
      </c>
      <c r="G39" s="12">
        <v>52.756464100789557</v>
      </c>
      <c r="H39" s="12">
        <v>51.798557749608548</v>
      </c>
      <c r="I39" s="48">
        <f t="shared" si="7"/>
        <v>2.0210931816710059E-2</v>
      </c>
      <c r="J39" s="57">
        <f t="shared" si="8"/>
        <v>8.1075413924689213E-3</v>
      </c>
      <c r="K39" s="51">
        <f t="shared" si="9"/>
        <v>2.4928558287083129E-3</v>
      </c>
      <c r="M39" s="12">
        <v>8.0999999999999996E-3</v>
      </c>
      <c r="N39" s="12">
        <v>27.722574964870905</v>
      </c>
      <c r="O39" s="12">
        <v>27.479469779057077</v>
      </c>
      <c r="P39" s="12">
        <v>49.214952668919906</v>
      </c>
      <c r="Q39" s="12">
        <v>48.724674775940315</v>
      </c>
      <c r="S39" s="12">
        <v>7.9000000000000094E-3</v>
      </c>
      <c r="T39">
        <f t="shared" si="10"/>
        <v>29.147564501469333</v>
      </c>
      <c r="U39">
        <f t="shared" si="10"/>
        <v>28.450886574462213</v>
      </c>
    </row>
    <row r="40" spans="2:21" x14ac:dyDescent="0.25">
      <c r="B40" s="12">
        <v>8.199999999999999E-3</v>
      </c>
      <c r="C40" s="12">
        <v>29.31857927103048</v>
      </c>
      <c r="D40" s="12">
        <v>29.139678450320776</v>
      </c>
      <c r="E40" s="12">
        <v>0.17128508093166098</v>
      </c>
      <c r="F40" s="12">
        <f>E40+('Computation Accuracy'!C37*(chezy!$E$4-chezy!$D$4)+'Computation Accuracy'!D37*(chezy!$F$4-chezy!$E$4)+'Computation Accuracy'!E37*(chezy!$G$4-chezy!$F$4)+'Computation Accuracy'!F37*(chezy!$H$4-chezy!$G$4))/(chezy!$H$4-chezy!$D$4)</f>
        <v>0.17867756359187226</v>
      </c>
      <c r="G40" s="12">
        <v>52.525372427552242</v>
      </c>
      <c r="H40" s="12">
        <v>52.146046803439674</v>
      </c>
      <c r="I40" s="48">
        <f t="shared" si="7"/>
        <v>2.1183314519621403E-2</v>
      </c>
      <c r="J40" s="57">
        <f t="shared" si="8"/>
        <v>8.2079042218356785E-3</v>
      </c>
      <c r="K40" s="51">
        <f t="shared" si="9"/>
        <v>2.5808432880182666E-3</v>
      </c>
      <c r="M40" s="12">
        <v>8.199999999999999E-3</v>
      </c>
      <c r="N40" s="12">
        <v>28.067711470505333</v>
      </c>
      <c r="O40" s="12">
        <v>27.78646355842487</v>
      </c>
      <c r="P40" s="12">
        <v>49.786533901036819</v>
      </c>
      <c r="Q40" s="12">
        <v>49.219619998081981</v>
      </c>
      <c r="S40" s="12">
        <v>8.0000000000000106E-3</v>
      </c>
      <c r="T40">
        <f t="shared" si="10"/>
        <v>29.218862136338807</v>
      </c>
      <c r="U40">
        <f t="shared" si="10"/>
        <v>28.516359881785412</v>
      </c>
    </row>
    <row r="41" spans="2:21" x14ac:dyDescent="0.25">
      <c r="B41" s="12">
        <v>8.3000000000000001E-3</v>
      </c>
      <c r="C41" s="12">
        <v>29.530847638327732</v>
      </c>
      <c r="D41" s="12">
        <v>29.195484514900286</v>
      </c>
      <c r="E41" s="12">
        <v>0.17199230163819945</v>
      </c>
      <c r="F41" s="12">
        <f>E41+('Computation Accuracy'!C38*(chezy!$E$4-chezy!$D$4)+'Computation Accuracy'!D38*(chezy!$F$4-chezy!$E$4)+'Computation Accuracy'!E38*(chezy!$G$4-chezy!$F$4)+'Computation Accuracy'!F38*(chezy!$H$4-chezy!$G$4))/(chezy!$H$4-chezy!$D$4)</f>
        <v>0.17912987270956932</v>
      </c>
      <c r="G41" s="12">
        <v>52.863146727217327</v>
      </c>
      <c r="H41" s="12">
        <v>52.208375793153692</v>
      </c>
      <c r="I41" s="48">
        <f t="shared" si="7"/>
        <v>2.2187113733635438E-2</v>
      </c>
      <c r="J41" s="57">
        <f t="shared" si="8"/>
        <v>8.308278773781208E-3</v>
      </c>
      <c r="K41" s="51">
        <f t="shared" si="9"/>
        <v>2.6704825798157215E-3</v>
      </c>
      <c r="M41" s="12">
        <v>8.3000000000000001E-3</v>
      </c>
      <c r="N41" s="12">
        <v>28.340795817355485</v>
      </c>
      <c r="O41" s="12">
        <v>27.33414388923287</v>
      </c>
      <c r="P41" s="12">
        <v>50.229744093448033</v>
      </c>
      <c r="Q41" s="12">
        <v>48.388018216106587</v>
      </c>
      <c r="S41" s="12">
        <v>8.10000000000001E-3</v>
      </c>
      <c r="T41">
        <f t="shared" si="10"/>
        <v>29.287968998438672</v>
      </c>
      <c r="U41">
        <f t="shared" si="10"/>
        <v>28.581984113925646</v>
      </c>
    </row>
    <row r="42" spans="2:21" x14ac:dyDescent="0.25">
      <c r="B42" s="12">
        <v>8.4000000000000012E-3</v>
      </c>
      <c r="C42" s="12">
        <v>29.659379065075385</v>
      </c>
      <c r="D42" s="12">
        <v>29.1072437674088</v>
      </c>
      <c r="E42" s="12">
        <v>0.16881403082484028</v>
      </c>
      <c r="F42" s="12">
        <f>E42+('Computation Accuracy'!C39*(chezy!$E$4-chezy!$D$4)+'Computation Accuracy'!D39*(chezy!$F$4-chezy!$E$4)+'Computation Accuracy'!E39*(chezy!$G$4-chezy!$F$4)+'Computation Accuracy'!F39*(chezy!$H$4-chezy!$G$4))/(chezy!$H$4-chezy!$D$4)</f>
        <v>0.17683247933206739</v>
      </c>
      <c r="G42" s="12">
        <v>53.047948965257433</v>
      </c>
      <c r="H42" s="12">
        <v>52.008810101796726</v>
      </c>
      <c r="I42" s="48">
        <f t="shared" si="7"/>
        <v>2.3222947583453786E-2</v>
      </c>
      <c r="J42" s="57">
        <f t="shared" si="8"/>
        <v>8.4086652789490506E-3</v>
      </c>
      <c r="K42" s="51">
        <f t="shared" si="9"/>
        <v>2.7617876099304411E-3</v>
      </c>
      <c r="M42" s="12">
        <v>8.4000000000000012E-3</v>
      </c>
      <c r="N42" s="12">
        <v>27.874856615760972</v>
      </c>
      <c r="O42" s="12">
        <v>27.362377726752911</v>
      </c>
      <c r="P42" s="12">
        <v>49.372850057201759</v>
      </c>
      <c r="Q42" s="12">
        <v>48.399039866070027</v>
      </c>
      <c r="S42" s="12">
        <v>8.2000000000000094E-3</v>
      </c>
      <c r="T42">
        <f t="shared" si="10"/>
        <v>29.354911759516988</v>
      </c>
      <c r="U42">
        <f t="shared" si="10"/>
        <v>28.64775963366645</v>
      </c>
    </row>
    <row r="43" spans="2:21" x14ac:dyDescent="0.25">
      <c r="B43" s="12">
        <v>8.5000000000000006E-3</v>
      </c>
      <c r="C43" s="12">
        <v>29.410975685608882</v>
      </c>
      <c r="D43" s="12">
        <v>29.031328795849738</v>
      </c>
      <c r="E43" s="12">
        <v>0.17166868520762846</v>
      </c>
      <c r="F43" s="12">
        <f>E43+('Computation Accuracy'!C40*(chezy!$E$4-chezy!$D$4)+'Computation Accuracy'!D40*(chezy!$F$4-chezy!$E$4)+'Computation Accuracy'!E40*(chezy!$G$4-chezy!$F$4)+'Computation Accuracy'!F40*(chezy!$H$4-chezy!$G$4))/(chezy!$H$4-chezy!$D$4)</f>
        <v>0.1786341672513789</v>
      </c>
      <c r="G43" s="12">
        <v>52.573794971975843</v>
      </c>
      <c r="H43" s="12">
        <v>51.836158898513119</v>
      </c>
      <c r="I43" s="48">
        <f t="shared" si="7"/>
        <v>2.4291438734290519E-2</v>
      </c>
      <c r="J43" s="57">
        <f t="shared" si="8"/>
        <v>8.5090639696769749E-3</v>
      </c>
      <c r="K43" s="51">
        <f t="shared" si="9"/>
        <v>2.8547721372005012E-3</v>
      </c>
      <c r="M43" s="12">
        <v>8.5000000000000006E-3</v>
      </c>
      <c r="N43" s="12">
        <v>28.251946809894925</v>
      </c>
      <c r="O43" s="12">
        <v>27.595884196876185</v>
      </c>
      <c r="P43" s="12">
        <v>49.991156124192187</v>
      </c>
      <c r="Q43" s="12">
        <v>48.77309385591623</v>
      </c>
      <c r="S43" s="12">
        <v>8.3000000000000105E-3</v>
      </c>
      <c r="T43">
        <f t="shared" ref="T43:U60" si="11">T$5*EXP(T$6*$S43)+T$7*EXP(T$8*$S43)</f>
        <v>29.419716822206269</v>
      </c>
      <c r="U43">
        <f t="shared" si="11"/>
        <v>28.713686805538142</v>
      </c>
    </row>
    <row r="44" spans="2:21" x14ac:dyDescent="0.25">
      <c r="B44" s="12">
        <v>8.6E-3</v>
      </c>
      <c r="C44" s="12">
        <v>29.799327031248971</v>
      </c>
      <c r="D44" s="12">
        <v>29.293108147508626</v>
      </c>
      <c r="E44" s="12">
        <v>0.17483677177517482</v>
      </c>
      <c r="F44" s="12">
        <f>E44+('Computation Accuracy'!C41*(chezy!$E$4-chezy!$D$4)+'Computation Accuracy'!D41*(chezy!$F$4-chezy!$E$4)+'Computation Accuracy'!E41*(chezy!$G$4-chezy!$F$4)+'Computation Accuracy'!F41*(chezy!$H$4-chezy!$G$4))/(chezy!$H$4-chezy!$D$4)</f>
        <v>0.18352866076859964</v>
      </c>
      <c r="G44" s="12">
        <v>53.223666357451897</v>
      </c>
      <c r="H44" s="12">
        <v>52.259308138492536</v>
      </c>
      <c r="I44" s="48">
        <f t="shared" si="7"/>
        <v>2.5393214370573999E-2</v>
      </c>
      <c r="J44" s="57">
        <f t="shared" si="8"/>
        <v>8.6094750799890207E-3</v>
      </c>
      <c r="K44" s="51">
        <f t="shared" si="9"/>
        <v>2.9494497788367349E-3</v>
      </c>
      <c r="M44" s="12">
        <v>8.6E-3</v>
      </c>
      <c r="N44" s="12">
        <v>28.13280604251273</v>
      </c>
      <c r="O44" s="12">
        <v>27.468948129278353</v>
      </c>
      <c r="P44" s="12">
        <v>49.749727591550808</v>
      </c>
      <c r="Q44" s="12">
        <v>48.517482164518619</v>
      </c>
      <c r="S44" s="12">
        <v>8.4000000000000099E-3</v>
      </c>
      <c r="T44">
        <f t="shared" si="11"/>
        <v>29.482410322546983</v>
      </c>
      <c r="U44">
        <f t="shared" si="11"/>
        <v>28.779765995875525</v>
      </c>
    </row>
    <row r="45" spans="2:21" x14ac:dyDescent="0.25">
      <c r="B45" s="12">
        <v>8.6999999999999994E-3</v>
      </c>
      <c r="C45" s="12">
        <v>29.673953999670537</v>
      </c>
      <c r="D45" s="12">
        <v>29.260293029119985</v>
      </c>
      <c r="E45" s="12">
        <v>0.17073102284216413</v>
      </c>
      <c r="F45" s="12">
        <f>E45+('Computation Accuracy'!C42*(chezy!$E$4-chezy!$D$4)+'Computation Accuracy'!D42*(chezy!$F$4-chezy!$E$4)+'Computation Accuracy'!E42*(chezy!$G$4-chezy!$F$4)+'Computation Accuracy'!F42*(chezy!$H$4-chezy!$G$4))/(chezy!$H$4-chezy!$D$4)</f>
        <v>0.17843092738185015</v>
      </c>
      <c r="G45" s="12">
        <v>52.957347759599138</v>
      </c>
      <c r="H45" s="12">
        <v>52.164288601082831</v>
      </c>
      <c r="I45" s="48">
        <f t="shared" si="7"/>
        <v>2.65289061749996E-2</v>
      </c>
      <c r="J45" s="57">
        <f t="shared" si="8"/>
        <v>8.7098988455876856E-3</v>
      </c>
      <c r="K45" s="51">
        <f t="shared" si="9"/>
        <v>3.0458340154476972E-3</v>
      </c>
      <c r="M45" s="12">
        <v>8.6999999999999994E-3</v>
      </c>
      <c r="N45" s="12">
        <v>27.989986181053634</v>
      </c>
      <c r="O45" s="12">
        <v>27.853191870475293</v>
      </c>
      <c r="P45" s="12">
        <v>49.464028435967556</v>
      </c>
      <c r="Q45" s="12">
        <v>49.150117136007864</v>
      </c>
      <c r="S45" s="12">
        <v>8.5000000000000093E-3</v>
      </c>
      <c r="T45">
        <f t="shared" si="11"/>
        <v>29.543018132487951</v>
      </c>
      <c r="U45">
        <f t="shared" si="11"/>
        <v>28.845997572878911</v>
      </c>
    </row>
    <row r="46" spans="2:21" x14ac:dyDescent="0.25">
      <c r="B46" s="12">
        <v>8.8000000000000005E-3</v>
      </c>
      <c r="C46" s="12">
        <v>29.796192576142857</v>
      </c>
      <c r="D46" s="12">
        <v>29.33756602218493</v>
      </c>
      <c r="E46" s="12">
        <v>0.16795453091315204</v>
      </c>
      <c r="F46" s="12">
        <f>E46+('Computation Accuracy'!C43*(chezy!$E$4-chezy!$D$4)+'Computation Accuracy'!D43*(chezy!$F$4-chezy!$E$4)+'Computation Accuracy'!E43*(chezy!$G$4-chezy!$F$4)+'Computation Accuracy'!F43*(chezy!$H$4-chezy!$G$4))/(chezy!$H$4-chezy!$D$4)</f>
        <v>0.17638579663036841</v>
      </c>
      <c r="G46" s="12">
        <v>53.140816125696603</v>
      </c>
      <c r="H46" s="12">
        <v>52.266128640345364</v>
      </c>
      <c r="I46" s="48">
        <f t="shared" si="7"/>
        <v>2.7699150307921958E-2</v>
      </c>
      <c r="J46" s="57">
        <f t="shared" si="8"/>
        <v>8.8103355038462398E-3</v>
      </c>
      <c r="K46" s="51">
        <f t="shared" si="9"/>
        <v>3.1439381957508446E-3</v>
      </c>
      <c r="M46" s="12">
        <v>8.8000000000000005E-3</v>
      </c>
      <c r="N46" s="12">
        <v>28.386463413922947</v>
      </c>
      <c r="O46" s="12">
        <v>27.735239910993553</v>
      </c>
      <c r="P46" s="12">
        <v>50.118844347115697</v>
      </c>
      <c r="Q46" s="12">
        <v>48.912839860761544</v>
      </c>
      <c r="S46" s="12">
        <v>8.6000000000000104E-3</v>
      </c>
      <c r="T46">
        <f t="shared" si="11"/>
        <v>29.601565862364247</v>
      </c>
      <c r="U46">
        <f t="shared" si="11"/>
        <v>28.912381906678622</v>
      </c>
    </row>
    <row r="47" spans="2:21" x14ac:dyDescent="0.25">
      <c r="B47" s="12">
        <v>8.8999999999999999E-3</v>
      </c>
      <c r="C47" s="12">
        <v>29.701765163376187</v>
      </c>
      <c r="D47" s="12">
        <v>29.136385046704383</v>
      </c>
      <c r="E47" s="12">
        <v>0.17051499791667596</v>
      </c>
      <c r="F47" s="12">
        <f>E47+('Computation Accuracy'!C44*(chezy!$E$4-chezy!$D$4)+'Computation Accuracy'!D44*(chezy!$F$4-chezy!$E$4)+'Computation Accuracy'!E44*(chezy!$G$4-chezy!$F$4)+'Computation Accuracy'!F44*(chezy!$H$4-chezy!$G$4))/(chezy!$H$4-chezy!$D$4)</f>
        <v>0.17789609580026861</v>
      </c>
      <c r="G47" s="12">
        <v>52.941022630163175</v>
      </c>
      <c r="H47" s="12">
        <v>51.870470072789814</v>
      </c>
      <c r="I47" s="48">
        <f t="shared" si="7"/>
        <v>2.8904587387079489E-2</v>
      </c>
      <c r="J47" s="57">
        <f t="shared" si="8"/>
        <v>8.9107852938011493E-3</v>
      </c>
      <c r="K47" s="51">
        <f t="shared" si="9"/>
        <v>3.2437755409938079E-3</v>
      </c>
      <c r="M47" s="12">
        <v>8.8999999999999999E-3</v>
      </c>
      <c r="N47" s="12">
        <v>28.29767729283213</v>
      </c>
      <c r="O47" s="12">
        <v>28.03314660056358</v>
      </c>
      <c r="P47" s="12">
        <v>49.923045290195837</v>
      </c>
      <c r="Q47" s="12">
        <v>49.390828966379466</v>
      </c>
      <c r="S47" s="12">
        <v>8.7000000000000098E-3</v>
      </c>
      <c r="T47">
        <f t="shared" si="11"/>
        <v>29.6580788633526</v>
      </c>
      <c r="U47">
        <f t="shared" si="11"/>
        <v>28.978919369403162</v>
      </c>
    </row>
    <row r="48" spans="2:21" x14ac:dyDescent="0.25">
      <c r="B48" s="12">
        <v>9.0000000000000011E-3</v>
      </c>
      <c r="C48" s="12">
        <v>29.723365767366563</v>
      </c>
      <c r="D48" s="12">
        <v>29.355185321348578</v>
      </c>
      <c r="E48" s="12">
        <v>0.16343627372076214</v>
      </c>
      <c r="F48" s="12">
        <f>E48+('Computation Accuracy'!C45*(chezy!$E$4-chezy!$D$4)+'Computation Accuracy'!D45*(chezy!$F$4-chezy!$E$4)+'Computation Accuracy'!E45*(chezy!$G$4-chezy!$F$4)+'Computation Accuracy'!F45*(chezy!$H$4-chezy!$G$4))/(chezy!$H$4-chezy!$D$4)</f>
        <v>0.17154121863576074</v>
      </c>
      <c r="G48" s="12">
        <v>52.933641067972431</v>
      </c>
      <c r="H48" s="12">
        <v>52.214441377455685</v>
      </c>
      <c r="I48" s="48">
        <f t="shared" si="7"/>
        <v>3.0145862467640096E-2</v>
      </c>
      <c r="J48" s="57">
        <f t="shared" si="8"/>
        <v>9.0112484561446424E-3</v>
      </c>
      <c r="K48" s="51">
        <f t="shared" si="9"/>
        <v>3.3453591491070318E-3</v>
      </c>
      <c r="M48" s="12">
        <v>9.0000000000000011E-3</v>
      </c>
      <c r="N48" s="12">
        <v>28.561522982692633</v>
      </c>
      <c r="O48" s="12">
        <v>27.565501148827984</v>
      </c>
      <c r="P48" s="12">
        <v>50.349429536630133</v>
      </c>
      <c r="Q48" s="12">
        <v>48.53845681364966</v>
      </c>
      <c r="S48" s="12">
        <v>8.8000000000000092E-3</v>
      </c>
      <c r="T48">
        <f t="shared" si="11"/>
        <v>29.712582229904548</v>
      </c>
      <c r="U48">
        <f t="shared" si="11"/>
        <v>29.045610335251364</v>
      </c>
    </row>
    <row r="49" spans="2:21" x14ac:dyDescent="0.25">
      <c r="B49" s="12">
        <v>9.1000000000000004E-3</v>
      </c>
      <c r="C49" s="12">
        <v>29.984684048150758</v>
      </c>
      <c r="D49" s="12">
        <v>29.433935815223968</v>
      </c>
      <c r="E49" s="12">
        <v>0.16395232361649298</v>
      </c>
      <c r="F49" s="12">
        <f>E49+('Computation Accuracy'!C46*(chezy!$E$4-chezy!$D$4)+'Computation Accuracy'!D46*(chezy!$F$4-chezy!$E$4)+'Computation Accuracy'!E46*(chezy!$G$4-chezy!$F$4)+'Computation Accuracy'!F46*(chezy!$H$4-chezy!$G$4))/(chezy!$H$4-chezy!$D$4)</f>
        <v>0.17276169552546866</v>
      </c>
      <c r="G49" s="12">
        <v>53.354633243393017</v>
      </c>
      <c r="H49" s="12">
        <v>52.322820247706247</v>
      </c>
      <c r="I49" s="48">
        <f t="shared" si="7"/>
        <v>3.142362502256011E-2</v>
      </c>
      <c r="J49" s="57">
        <f t="shared" si="8"/>
        <v>9.1117252332173736E-3</v>
      </c>
      <c r="K49" s="51">
        <f t="shared" si="9"/>
        <v>3.4487019986076057E-3</v>
      </c>
      <c r="M49" s="12">
        <v>9.1000000000000004E-3</v>
      </c>
      <c r="N49" s="12">
        <v>28.081092311522415</v>
      </c>
      <c r="O49" s="12">
        <v>27.931871617444152</v>
      </c>
      <c r="P49" s="12">
        <v>49.473441122490108</v>
      </c>
      <c r="Q49" s="12">
        <v>49.137017000143715</v>
      </c>
      <c r="S49" s="12">
        <v>8.9000000000000103E-3</v>
      </c>
      <c r="T49">
        <f t="shared" si="11"/>
        <v>29.765100802157463</v>
      </c>
      <c r="U49">
        <f t="shared" si="11"/>
        <v>29.112455180568599</v>
      </c>
    </row>
    <row r="50" spans="2:21" x14ac:dyDescent="0.25">
      <c r="B50" s="12">
        <v>9.1999999999999998E-3</v>
      </c>
      <c r="C50" s="12">
        <v>29.760882003526746</v>
      </c>
      <c r="D50" s="12">
        <v>29.369427814306668</v>
      </c>
      <c r="E50" s="12">
        <v>0.15715948325184967</v>
      </c>
      <c r="F50" s="12">
        <f>E50+('Computation Accuracy'!C47*(chezy!$E$4-chezy!$D$4)+'Computation Accuracy'!D47*(chezy!$F$4-chezy!$E$4)+'Computation Accuracy'!E47*(chezy!$G$4-chezy!$F$4)+'Computation Accuracy'!F47*(chezy!$H$4-chezy!$G$4))/(chezy!$H$4-chezy!$D$4)</f>
        <v>0.16483132979643847</v>
      </c>
      <c r="G50" s="12">
        <v>52.92017970947277</v>
      </c>
      <c r="H50" s="12">
        <v>52.177392412695937</v>
      </c>
      <c r="I50" s="48">
        <f t="shared" si="7"/>
        <v>3.2738528923248751E-2</v>
      </c>
      <c r="J50" s="57">
        <f t="shared" si="8"/>
        <v>9.2122158690012123E-3</v>
      </c>
      <c r="K50" s="51">
        <f t="shared" si="9"/>
        <v>3.5538169522723374E-3</v>
      </c>
      <c r="M50" s="12">
        <v>9.1999999999999998E-3</v>
      </c>
      <c r="N50" s="12">
        <v>28.450375707203449</v>
      </c>
      <c r="O50" s="12">
        <v>27.807879218972055</v>
      </c>
      <c r="P50" s="12">
        <v>50.076512294598828</v>
      </c>
      <c r="Q50" s="12">
        <v>48.890889616984559</v>
      </c>
      <c r="S50" s="12">
        <v>9.0000000000000097E-3</v>
      </c>
      <c r="T50">
        <f t="shared" si="11"/>
        <v>29.81565916832389</v>
      </c>
      <c r="U50">
        <f t="shared" si="11"/>
        <v>29.179454283927441</v>
      </c>
    </row>
    <row r="51" spans="2:21" x14ac:dyDescent="0.25">
      <c r="B51" s="12">
        <v>9.300000000000001E-3</v>
      </c>
      <c r="C51" s="12">
        <v>29.998014238695905</v>
      </c>
      <c r="D51" s="12">
        <v>29.26638929384243</v>
      </c>
      <c r="E51" s="12">
        <v>0.16444440431795038</v>
      </c>
      <c r="F51" s="12">
        <f>E51+('Computation Accuracy'!C48*(chezy!$E$4-chezy!$D$4)+'Computation Accuracy'!D48*(chezy!$F$4-chezy!$E$4)+'Computation Accuracy'!E48*(chezy!$G$4-chezy!$F$4)+'Computation Accuracy'!F48*(chezy!$H$4-chezy!$G$4))/(chezy!$H$4-chezy!$D$4)</f>
        <v>0.1722058433522316</v>
      </c>
      <c r="G51" s="12">
        <v>53.299156380647666</v>
      </c>
      <c r="H51" s="12">
        <v>51.956874358408506</v>
      </c>
      <c r="I51" s="48">
        <f t="shared" si="7"/>
        <v>3.4091232420529194E-2</v>
      </c>
      <c r="J51" s="57">
        <f t="shared" si="8"/>
        <v>9.3127206091121392E-3</v>
      </c>
      <c r="K51" s="51">
        <f t="shared" si="9"/>
        <v>3.6607167605964938E-3</v>
      </c>
      <c r="M51" s="12">
        <v>9.300000000000001E-3</v>
      </c>
      <c r="N51" s="12">
        <v>28.3202402874151</v>
      </c>
      <c r="O51" s="12">
        <v>28.101008784217434</v>
      </c>
      <c r="P51" s="12">
        <v>49.818846211742489</v>
      </c>
      <c r="Q51" s="12">
        <v>49.360061231805794</v>
      </c>
      <c r="S51" s="12">
        <v>9.1000000000000109E-3</v>
      </c>
      <c r="T51">
        <f t="shared" si="11"/>
        <v>29.864281667059018</v>
      </c>
      <c r="U51">
        <f t="shared" si="11"/>
        <v>29.246608026212915</v>
      </c>
    </row>
    <row r="52" spans="2:21" x14ac:dyDescent="0.25">
      <c r="B52" s="12">
        <v>9.4000000000000004E-3</v>
      </c>
      <c r="C52" s="12">
        <v>29.980416175644446</v>
      </c>
      <c r="D52" s="12">
        <v>29.530737972388756</v>
      </c>
      <c r="E52" s="12">
        <v>0.16255961393831814</v>
      </c>
      <c r="F52" s="12">
        <f>E52+('Computation Accuracy'!C49*(chezy!$E$4-chezy!$D$4)+'Computation Accuracy'!D49*(chezy!$F$4-chezy!$E$4)+'Computation Accuracy'!E49*(chezy!$G$4-chezy!$F$4)+'Computation Accuracy'!F49*(chezy!$H$4-chezy!$G$4))/(chezy!$H$4-chezy!$D$4)</f>
        <v>0.17066774577624522</v>
      </c>
      <c r="G52" s="12">
        <v>53.237703841902587</v>
      </c>
      <c r="H52" s="12">
        <v>52.384235149018245</v>
      </c>
      <c r="I52" s="48">
        <f t="shared" si="7"/>
        <v>3.5482398125888617E-2</v>
      </c>
      <c r="J52" s="57">
        <f t="shared" si="8"/>
        <v>9.4132397007932432E-3</v>
      </c>
      <c r="K52" s="51">
        <f t="shared" si="9"/>
        <v>3.7694140650533477E-3</v>
      </c>
      <c r="M52" s="12">
        <v>9.4000000000000004E-3</v>
      </c>
      <c r="N52" s="12">
        <v>28.614968177987105</v>
      </c>
      <c r="O52" s="12">
        <v>27.626966067878698</v>
      </c>
      <c r="P52" s="12">
        <v>50.290157247126217</v>
      </c>
      <c r="Q52" s="12">
        <v>48.500060296909702</v>
      </c>
      <c r="S52" s="12">
        <v>9.2000000000000103E-3</v>
      </c>
      <c r="T52">
        <f t="shared" si="11"/>
        <v>29.910992389806829</v>
      </c>
      <c r="U52">
        <f t="shared" si="11"/>
        <v>29.3139167907127</v>
      </c>
    </row>
    <row r="53" spans="2:21" x14ac:dyDescent="0.25">
      <c r="B53" s="12">
        <v>9.4999999999999998E-3</v>
      </c>
      <c r="C53" s="12">
        <v>30.005012980636391</v>
      </c>
      <c r="D53" s="12">
        <v>29.358143388188466</v>
      </c>
      <c r="E53" s="12">
        <v>0.15596269991216155</v>
      </c>
      <c r="F53" s="12">
        <f>E53+('Computation Accuracy'!C50*(chezy!$E$4-chezy!$D$4)+'Computation Accuracy'!D50*(chezy!$F$4-chezy!$E$4)+'Computation Accuracy'!E50*(chezy!$G$4-chezy!$F$4)+'Computation Accuracy'!F50*(chezy!$H$4-chezy!$G$4))/(chezy!$H$4-chezy!$D$4)</f>
        <v>0.1649094578301534</v>
      </c>
      <c r="G53" s="12">
        <v>53.235053292639833</v>
      </c>
      <c r="H53" s="12">
        <v>52.045156930053537</v>
      </c>
      <c r="I53" s="48">
        <f t="shared" si="7"/>
        <v>3.6912692993010421E-2</v>
      </c>
      <c r="J53" s="57">
        <f t="shared" si="8"/>
        <v>9.5137733929078396E-3</v>
      </c>
      <c r="K53" s="51">
        <f t="shared" si="9"/>
        <v>3.8799214011684831E-3</v>
      </c>
      <c r="M53" s="12">
        <v>9.4999999999999998E-3</v>
      </c>
      <c r="N53" s="12">
        <v>28.128592387936202</v>
      </c>
      <c r="O53" s="12">
        <v>28.126847777319337</v>
      </c>
      <c r="P53" s="12">
        <v>49.40744454165759</v>
      </c>
      <c r="Q53" s="12">
        <v>49.332003856591975</v>
      </c>
      <c r="S53" s="12">
        <v>9.3000000000000096E-3</v>
      </c>
      <c r="T53">
        <f t="shared" si="11"/>
        <v>29.955815183124805</v>
      </c>
      <c r="U53">
        <f t="shared" si="11"/>
        <v>29.381380963212521</v>
      </c>
    </row>
    <row r="54" spans="2:21" x14ac:dyDescent="0.25">
      <c r="B54" s="12">
        <v>9.5999999999999992E-3</v>
      </c>
      <c r="C54" s="12">
        <v>30.024874562334674</v>
      </c>
      <c r="D54" s="12">
        <v>29.390450022849038</v>
      </c>
      <c r="E54" s="12">
        <v>0.15683392823303244</v>
      </c>
      <c r="F54" s="12">
        <f>E54+('Computation Accuracy'!C51*(chezy!$E$4-chezy!$D$4)+'Computation Accuracy'!D51*(chezy!$F$4-chezy!$E$4)+'Computation Accuracy'!E51*(chezy!$G$4-chezy!$F$4)+'Computation Accuracy'!F51*(chezy!$H$4-chezy!$G$4))/(chezy!$H$4-chezy!$D$4)</f>
        <v>0.16531730371590286</v>
      </c>
      <c r="G54" s="12">
        <v>53.241815665189051</v>
      </c>
      <c r="H54" s="12">
        <v>52.065602209040875</v>
      </c>
      <c r="I54" s="48">
        <f t="shared" si="7"/>
        <v>3.8382788299580514E-2</v>
      </c>
      <c r="J54" s="57">
        <f t="shared" si="8"/>
        <v>9.6143219359326789E-3</v>
      </c>
      <c r="K54" s="51">
        <f t="shared" si="9"/>
        <v>3.9922512014215206E-3</v>
      </c>
      <c r="M54" s="12">
        <v>9.5999999999999992E-3</v>
      </c>
      <c r="N54" s="12">
        <v>28.182551533361583</v>
      </c>
      <c r="O54" s="12">
        <v>27.649320267525091</v>
      </c>
      <c r="P54" s="12">
        <v>49.471277613283419</v>
      </c>
      <c r="Q54" s="12">
        <v>48.467579553437574</v>
      </c>
      <c r="S54" s="12">
        <v>9.4000000000000108E-3</v>
      </c>
      <c r="T54">
        <f t="shared" si="11"/>
        <v>29.998773650987779</v>
      </c>
      <c r="U54">
        <f t="shared" si="11"/>
        <v>29.449000932097071</v>
      </c>
    </row>
    <row r="55" spans="2:21" x14ac:dyDescent="0.25">
      <c r="B55" s="12">
        <v>9.7000000000000003E-3</v>
      </c>
      <c r="C55" s="12">
        <v>30.014586345802478</v>
      </c>
      <c r="D55" s="12">
        <v>29.299329358850507</v>
      </c>
      <c r="E55" s="12">
        <v>0.15747162325216929</v>
      </c>
      <c r="F55" s="12">
        <f>E55+('Computation Accuracy'!C52*(chezy!$E$4-chezy!$D$4)+'Computation Accuracy'!D52*(chezy!$F$4-chezy!$E$4)+'Computation Accuracy'!E52*(chezy!$G$4-chezy!$F$4)+'Computation Accuracy'!F52*(chezy!$H$4-chezy!$G$4))/(chezy!$H$4-chezy!$D$4)</f>
        <v>0.16580755063268685</v>
      </c>
      <c r="G55" s="12">
        <v>53.183766855098391</v>
      </c>
      <c r="H55" s="12">
        <v>51.867678335655185</v>
      </c>
      <c r="I55" s="48">
        <f t="shared" si="7"/>
        <v>3.9893359629361566E-2</v>
      </c>
      <c r="J55" s="57">
        <f t="shared" si="8"/>
        <v>9.714885581951254E-3</v>
      </c>
      <c r="K55" s="51">
        <f t="shared" si="9"/>
        <v>4.1064157979870831E-3</v>
      </c>
      <c r="M55" s="12">
        <v>9.7000000000000003E-3</v>
      </c>
      <c r="N55" s="12">
        <v>28.144238091046844</v>
      </c>
      <c r="O55" s="12">
        <v>27.937931515159079</v>
      </c>
      <c r="P55" s="12">
        <v>49.36172864519331</v>
      </c>
      <c r="Q55" s="12">
        <v>48.928793892794552</v>
      </c>
      <c r="S55" s="12">
        <v>9.5000000000000102E-3</v>
      </c>
      <c r="T55">
        <f t="shared" si="11"/>
        <v>30.039891157070635</v>
      </c>
      <c r="U55">
        <f t="shared" si="11"/>
        <v>29.516777088456717</v>
      </c>
    </row>
    <row r="56" spans="2:21" x14ac:dyDescent="0.25">
      <c r="B56" s="12">
        <v>9.8000000000000014E-3</v>
      </c>
      <c r="C56" s="12">
        <v>30.019560950738839</v>
      </c>
      <c r="D56" s="12">
        <v>29.38785130397163</v>
      </c>
      <c r="E56" s="12">
        <v>0.16289433513157359</v>
      </c>
      <c r="F56" s="12">
        <f>E56+('Computation Accuracy'!C53*(chezy!$E$4-chezy!$D$4)+'Computation Accuracy'!D53*(chezy!$F$4-chezy!$E$4)+'Computation Accuracy'!E53*(chezy!$G$4-chezy!$F$4)+'Computation Accuracy'!F53*(chezy!$H$4-chezy!$G$4))/(chezy!$H$4-chezy!$D$4)</f>
        <v>0.17072379523337719</v>
      </c>
      <c r="G56" s="12">
        <v>53.157226433794008</v>
      </c>
      <c r="H56" s="12">
        <v>51.988947190817747</v>
      </c>
      <c r="I56" s="48">
        <f t="shared" si="7"/>
        <v>4.1445086854527843E-2</v>
      </c>
      <c r="J56" s="57">
        <f t="shared" si="8"/>
        <v>9.8154645846472138E-3</v>
      </c>
      <c r="K56" s="51">
        <f t="shared" si="9"/>
        <v>4.2224274253257329E-3</v>
      </c>
      <c r="M56" s="12">
        <v>9.8000000000000014E-3</v>
      </c>
      <c r="N56" s="12">
        <v>28.718871857937884</v>
      </c>
      <c r="O56" s="12">
        <v>27.807654047961897</v>
      </c>
      <c r="P56" s="12">
        <v>50.332639730182215</v>
      </c>
      <c r="Q56" s="12">
        <v>48.674058483894626</v>
      </c>
      <c r="S56" s="12">
        <v>9.6000000000000096E-3</v>
      </c>
      <c r="T56">
        <f t="shared" si="11"/>
        <v>30.079190827010436</v>
      </c>
      <c r="U56">
        <f t="shared" si="11"/>
        <v>29.584709826200463</v>
      </c>
    </row>
    <row r="57" spans="2:21" x14ac:dyDescent="0.25">
      <c r="B57" s="12">
        <v>9.9000000000000008E-3</v>
      </c>
      <c r="C57" s="12">
        <v>30.028195644853461</v>
      </c>
      <c r="D57" s="12">
        <v>29.638116172252303</v>
      </c>
      <c r="E57" s="12">
        <v>0.15599193124316213</v>
      </c>
      <c r="F57" s="12">
        <f>E57+('Computation Accuracy'!C54*(chezy!$E$4-chezy!$D$4)+'Computation Accuracy'!D54*(chezy!$F$4-chezy!$E$4)+'Computation Accuracy'!E54*(chezy!$G$4-chezy!$F$4)+'Computation Accuracy'!F54*(chezy!$H$4-chezy!$G$4))/(chezy!$H$4-chezy!$D$4)</f>
        <v>0.16463286694520313</v>
      </c>
      <c r="G57" s="12">
        <v>53.136827757800255</v>
      </c>
      <c r="H57" s="12">
        <v>52.393023089553424</v>
      </c>
      <c r="I57" s="48">
        <f t="shared" si="7"/>
        <v>4.3038654118253993E-2</v>
      </c>
      <c r="J57" s="57">
        <f t="shared" si="8"/>
        <v>9.9160591992978574E-3</v>
      </c>
      <c r="K57" s="51">
        <f t="shared" si="9"/>
        <v>4.3402982226348049E-3</v>
      </c>
      <c r="M57" s="12">
        <v>9.9000000000000008E-3</v>
      </c>
      <c r="N57" s="12">
        <v>28.723709980243012</v>
      </c>
      <c r="O57" s="12">
        <v>28.162671173728899</v>
      </c>
      <c r="P57" s="12">
        <v>50.304455219241348</v>
      </c>
      <c r="Q57" s="12">
        <v>49.251005691427082</v>
      </c>
      <c r="S57" s="12">
        <v>9.7000000000000107E-3</v>
      </c>
      <c r="T57">
        <f t="shared" si="11"/>
        <v>30.116695550648018</v>
      </c>
      <c r="U57">
        <f t="shared" si="11"/>
        <v>29.652799542175377</v>
      </c>
    </row>
    <row r="58" spans="2:21" x14ac:dyDescent="0.25">
      <c r="B58" s="12">
        <v>0.01</v>
      </c>
      <c r="C58" s="12">
        <v>29.907976924273449</v>
      </c>
      <c r="D58" s="12">
        <v>29.458285108356694</v>
      </c>
      <c r="E58" s="12">
        <v>0.15239880991955632</v>
      </c>
      <c r="F58" s="12">
        <f>E58+('Computation Accuracy'!C55*(chezy!$E$4-chezy!$D$4)+'Computation Accuracy'!D55*(chezy!$F$4-chezy!$E$4)+'Computation Accuracy'!E55*(chezy!$G$4-chezy!$F$4)+'Computation Accuracy'!F55*(chezy!$H$4-chezy!$G$4))/(chezy!$H$4-chezy!$D$4)</f>
        <v>0.16066578566698614</v>
      </c>
      <c r="G58" s="12">
        <v>52.891720476786688</v>
      </c>
      <c r="H58" s="12">
        <v>52.04021026274232</v>
      </c>
      <c r="I58" s="48">
        <f t="shared" si="7"/>
        <v>4.4674749817554191E-2</v>
      </c>
      <c r="J58" s="57">
        <f t="shared" si="8"/>
        <v>1.0016669682767744E-2</v>
      </c>
      <c r="K58" s="51">
        <f t="shared" si="9"/>
        <v>4.4600402361685892E-3</v>
      </c>
      <c r="M58" s="12">
        <v>0.01</v>
      </c>
      <c r="N58" s="12">
        <v>28.219541592209108</v>
      </c>
      <c r="O58" s="12">
        <v>27.68030215902861</v>
      </c>
      <c r="P58" s="12">
        <v>49.393536403570984</v>
      </c>
      <c r="Q58" s="12">
        <v>48.381603084289125</v>
      </c>
      <c r="S58" s="12">
        <v>9.8000000000000101E-3</v>
      </c>
      <c r="T58">
        <f t="shared" si="11"/>
        <v>30.152427984249115</v>
      </c>
      <c r="U58">
        <f t="shared" si="11"/>
        <v>29.721046636293</v>
      </c>
    </row>
    <row r="59" spans="2:21" x14ac:dyDescent="0.25">
      <c r="S59" s="12">
        <v>9.9000000000000095E-3</v>
      </c>
      <c r="T59">
        <f t="shared" si="11"/>
        <v>30.186410552705453</v>
      </c>
      <c r="U59">
        <f t="shared" si="11"/>
        <v>29.789451511663078</v>
      </c>
    </row>
    <row r="60" spans="2:21" x14ac:dyDescent="0.25">
      <c r="C60" s="12">
        <f>AVERAGE(C8:C58)</f>
        <v>28.590522173942173</v>
      </c>
      <c r="D60" s="12">
        <f>AVERAGE(D8:D58)</f>
        <v>28.166143816803142</v>
      </c>
      <c r="S60" s="12">
        <v>0.01</v>
      </c>
      <c r="T60">
        <f t="shared" si="11"/>
        <v>30.218665451715829</v>
      </c>
      <c r="U60">
        <f t="shared" si="11"/>
        <v>29.858014574735023</v>
      </c>
    </row>
    <row r="61" spans="2:21" x14ac:dyDescent="0.25">
      <c r="C61" s="12">
        <f>D60/C60</f>
        <v>0.98515667693800235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chezy</vt:lpstr>
      <vt:lpstr>kst</vt:lpstr>
      <vt:lpstr>Computation Accuracy</vt:lpstr>
      <vt:lpstr>ChannelOptimum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2016-02-03T13:48:21Z</cp:lastPrinted>
  <dcterms:created xsi:type="dcterms:W3CDTF">2016-01-26T16:47:25Z</dcterms:created>
  <dcterms:modified xsi:type="dcterms:W3CDTF">2016-07-05T11:12:01Z</dcterms:modified>
</cp:coreProperties>
</file>