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C\0000 Occupations\0003 PhD Thesis\400 Planning\411 Experiment Analysis\6perCent_Reservoir\Blockage\"/>
    </mc:Choice>
  </mc:AlternateContent>
  <bookViews>
    <workbookView xWindow="0" yWindow="0" windowWidth="28800" windowHeight="14220"/>
  </bookViews>
  <sheets>
    <sheet name="Exp06700" sheetId="5" r:id="rId1"/>
    <sheet name="Exp06703" sheetId="1" r:id="rId2"/>
    <sheet name="Exp06705" sheetId="2" r:id="rId3"/>
    <sheet name="Exp06707" sheetId="3" r:id="rId4"/>
    <sheet name="Exp06708" sheetId="4" r:id="rId5"/>
  </sheets>
  <definedNames>
    <definedName name="D_84">'Exp06703'!$M$10</definedName>
    <definedName name="Dm">'Exp06703'!$M$9</definedName>
    <definedName name="g">9.81</definedName>
    <definedName name="G_Dm">'Exp06703'!$M$11</definedName>
    <definedName name="I0">'Exp06703'!$M$6</definedName>
    <definedName name="m">'Exp06703'!$M$8</definedName>
    <definedName name="rhof">1000</definedName>
    <definedName name="rhos">2680</definedName>
    <definedName name="s">2.68</definedName>
    <definedName name="w">'Exp06703'!$M$7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J3" i="5"/>
  <c r="M3" i="5"/>
  <c r="P3" i="5"/>
  <c r="S3" i="5"/>
  <c r="V3" i="5"/>
  <c r="D3" i="5"/>
  <c r="G19" i="1" l="1"/>
  <c r="G18" i="1" l="1"/>
  <c r="G20" i="1"/>
  <c r="G16" i="1"/>
  <c r="G21" i="1" l="1"/>
  <c r="G17" i="1"/>
  <c r="I74" i="4" l="1"/>
  <c r="J112" i="4" l="1"/>
  <c r="I112" i="4"/>
  <c r="H112" i="4"/>
  <c r="G112" i="4"/>
  <c r="F112" i="4"/>
  <c r="E112" i="4"/>
  <c r="D112" i="4"/>
  <c r="J111" i="4"/>
  <c r="I111" i="4"/>
  <c r="H111" i="4"/>
  <c r="G111" i="4"/>
  <c r="F111" i="4"/>
  <c r="E111" i="4"/>
  <c r="D111" i="4"/>
  <c r="J110" i="4"/>
  <c r="I110" i="4"/>
  <c r="H110" i="4"/>
  <c r="G110" i="4"/>
  <c r="F110" i="4"/>
  <c r="E110" i="4"/>
  <c r="D110" i="4"/>
  <c r="J109" i="4"/>
  <c r="I109" i="4"/>
  <c r="H109" i="4"/>
  <c r="G109" i="4"/>
  <c r="F109" i="4"/>
  <c r="E109" i="4"/>
  <c r="D109" i="4"/>
  <c r="J108" i="4"/>
  <c r="I108" i="4"/>
  <c r="H108" i="4"/>
  <c r="G108" i="4"/>
  <c r="F108" i="4"/>
  <c r="E108" i="4"/>
  <c r="D108" i="4"/>
  <c r="J107" i="4"/>
  <c r="I107" i="4"/>
  <c r="H107" i="4"/>
  <c r="G107" i="4"/>
  <c r="F107" i="4"/>
  <c r="E107" i="4"/>
  <c r="D107" i="4"/>
  <c r="J106" i="4"/>
  <c r="I106" i="4"/>
  <c r="H106" i="4"/>
  <c r="G106" i="4"/>
  <c r="F106" i="4"/>
  <c r="E106" i="4"/>
  <c r="D106" i="4"/>
  <c r="J105" i="4"/>
  <c r="I105" i="4"/>
  <c r="H105" i="4"/>
  <c r="G105" i="4"/>
  <c r="F105" i="4"/>
  <c r="E105" i="4"/>
  <c r="D105" i="4"/>
  <c r="J104" i="4"/>
  <c r="I104" i="4"/>
  <c r="H104" i="4"/>
  <c r="G104" i="4"/>
  <c r="F104" i="4"/>
  <c r="E104" i="4"/>
  <c r="D104" i="4"/>
  <c r="J103" i="4"/>
  <c r="I103" i="4"/>
  <c r="H103" i="4"/>
  <c r="G103" i="4"/>
  <c r="F103" i="4"/>
  <c r="E103" i="4"/>
  <c r="D103" i="4"/>
  <c r="J102" i="4"/>
  <c r="I102" i="4"/>
  <c r="H102" i="4"/>
  <c r="G102" i="4"/>
  <c r="F102" i="4"/>
  <c r="E102" i="4"/>
  <c r="D102" i="4"/>
  <c r="J101" i="4"/>
  <c r="I101" i="4"/>
  <c r="H101" i="4"/>
  <c r="G101" i="4"/>
  <c r="F101" i="4"/>
  <c r="E101" i="4"/>
  <c r="D101" i="4"/>
  <c r="J100" i="4"/>
  <c r="I100" i="4"/>
  <c r="H100" i="4"/>
  <c r="G100" i="4"/>
  <c r="F100" i="4"/>
  <c r="E100" i="4"/>
  <c r="D100" i="4"/>
  <c r="J99" i="4"/>
  <c r="I99" i="4"/>
  <c r="H99" i="4"/>
  <c r="G99" i="4"/>
  <c r="F99" i="4"/>
  <c r="E99" i="4"/>
  <c r="D99" i="4"/>
  <c r="J98" i="4"/>
  <c r="I98" i="4"/>
  <c r="H98" i="4"/>
  <c r="G98" i="4"/>
  <c r="F98" i="4"/>
  <c r="E98" i="4"/>
  <c r="D98" i="4"/>
  <c r="J97" i="4"/>
  <c r="I97" i="4"/>
  <c r="H97" i="4"/>
  <c r="G97" i="4"/>
  <c r="F97" i="4"/>
  <c r="E97" i="4"/>
  <c r="D97" i="4"/>
  <c r="J96" i="4"/>
  <c r="I96" i="4"/>
  <c r="H96" i="4"/>
  <c r="G96" i="4"/>
  <c r="F96" i="4"/>
  <c r="E96" i="4"/>
  <c r="D96" i="4"/>
  <c r="J95" i="4"/>
  <c r="I95" i="4"/>
  <c r="F95" i="4"/>
  <c r="D95" i="4"/>
  <c r="J94" i="4"/>
  <c r="I94" i="4"/>
  <c r="H94" i="4"/>
  <c r="G94" i="4"/>
  <c r="F94" i="4"/>
  <c r="E94" i="4"/>
  <c r="D94" i="4"/>
  <c r="H74" i="4"/>
  <c r="H95" i="4" s="1"/>
  <c r="G74" i="4"/>
  <c r="G95" i="4" s="1"/>
  <c r="F74" i="4"/>
  <c r="E74" i="4"/>
  <c r="E95" i="4" s="1"/>
  <c r="D74" i="4"/>
  <c r="J53" i="4"/>
  <c r="I53" i="4"/>
  <c r="H53" i="4"/>
  <c r="G53" i="4"/>
  <c r="F53" i="4"/>
  <c r="E53" i="4"/>
  <c r="D53" i="4"/>
  <c r="J52" i="4"/>
  <c r="I52" i="4"/>
  <c r="H52" i="4"/>
  <c r="G52" i="4"/>
  <c r="F52" i="4"/>
  <c r="E52" i="4"/>
  <c r="D52" i="4"/>
  <c r="J51" i="4"/>
  <c r="I51" i="4"/>
  <c r="H51" i="4"/>
  <c r="G51" i="4"/>
  <c r="F51" i="4"/>
  <c r="E51" i="4"/>
  <c r="D51" i="4"/>
  <c r="J50" i="4"/>
  <c r="I50" i="4"/>
  <c r="H50" i="4"/>
  <c r="G50" i="4"/>
  <c r="F50" i="4"/>
  <c r="E50" i="4"/>
  <c r="D50" i="4"/>
  <c r="J49" i="4"/>
  <c r="I49" i="4"/>
  <c r="H49" i="4"/>
  <c r="G49" i="4"/>
  <c r="F49" i="4"/>
  <c r="E49" i="4"/>
  <c r="D49" i="4"/>
  <c r="J48" i="4"/>
  <c r="I48" i="4"/>
  <c r="H48" i="4"/>
  <c r="G48" i="4"/>
  <c r="F48" i="4"/>
  <c r="E48" i="4"/>
  <c r="D48" i="4"/>
  <c r="J47" i="4"/>
  <c r="I47" i="4"/>
  <c r="H47" i="4"/>
  <c r="G47" i="4"/>
  <c r="F47" i="4"/>
  <c r="E47" i="4"/>
  <c r="D47" i="4"/>
  <c r="J46" i="4"/>
  <c r="I46" i="4"/>
  <c r="H46" i="4"/>
  <c r="G46" i="4"/>
  <c r="F46" i="4"/>
  <c r="E46" i="4"/>
  <c r="D46" i="4"/>
  <c r="J45" i="4"/>
  <c r="I45" i="4"/>
  <c r="H45" i="4"/>
  <c r="G45" i="4"/>
  <c r="F45" i="4"/>
  <c r="E45" i="4"/>
  <c r="D45" i="4"/>
  <c r="J44" i="4"/>
  <c r="I44" i="4"/>
  <c r="H44" i="4"/>
  <c r="G44" i="4"/>
  <c r="F44" i="4"/>
  <c r="E44" i="4"/>
  <c r="D44" i="4"/>
  <c r="J43" i="4"/>
  <c r="I43" i="4"/>
  <c r="H43" i="4"/>
  <c r="G43" i="4"/>
  <c r="F43" i="4"/>
  <c r="E43" i="4"/>
  <c r="D43" i="4"/>
  <c r="J42" i="4"/>
  <c r="I42" i="4"/>
  <c r="H42" i="4"/>
  <c r="G42" i="4"/>
  <c r="F42" i="4"/>
  <c r="E42" i="4"/>
  <c r="D42" i="4"/>
  <c r="J41" i="4"/>
  <c r="I41" i="4"/>
  <c r="H41" i="4"/>
  <c r="G41" i="4"/>
  <c r="F41" i="4"/>
  <c r="E41" i="4"/>
  <c r="D41" i="4"/>
  <c r="J40" i="4"/>
  <c r="I40" i="4"/>
  <c r="H40" i="4"/>
  <c r="G40" i="4"/>
  <c r="F40" i="4"/>
  <c r="E40" i="4"/>
  <c r="D40" i="4"/>
  <c r="J39" i="4"/>
  <c r="I39" i="4"/>
  <c r="H39" i="4"/>
  <c r="G39" i="4"/>
  <c r="F39" i="4"/>
  <c r="E39" i="4"/>
  <c r="D39" i="4"/>
  <c r="J38" i="4"/>
  <c r="I38" i="4"/>
  <c r="H38" i="4"/>
  <c r="G38" i="4"/>
  <c r="F38" i="4"/>
  <c r="E38" i="4"/>
  <c r="D38" i="4"/>
  <c r="J37" i="4"/>
  <c r="I37" i="4"/>
  <c r="H37" i="4"/>
  <c r="E37" i="4"/>
  <c r="J36" i="4"/>
  <c r="J35" i="4"/>
  <c r="J112" i="3"/>
  <c r="I112" i="3"/>
  <c r="H112" i="3"/>
  <c r="G112" i="3"/>
  <c r="F112" i="3"/>
  <c r="E112" i="3"/>
  <c r="D112" i="3"/>
  <c r="J111" i="3"/>
  <c r="I111" i="3"/>
  <c r="H111" i="3"/>
  <c r="G111" i="3"/>
  <c r="F111" i="3"/>
  <c r="E111" i="3"/>
  <c r="D111" i="3"/>
  <c r="J110" i="3"/>
  <c r="I110" i="3"/>
  <c r="H110" i="3"/>
  <c r="G110" i="3"/>
  <c r="F110" i="3"/>
  <c r="E110" i="3"/>
  <c r="D110" i="3"/>
  <c r="J109" i="3"/>
  <c r="I109" i="3"/>
  <c r="H109" i="3"/>
  <c r="G109" i="3"/>
  <c r="F109" i="3"/>
  <c r="E109" i="3"/>
  <c r="D109" i="3"/>
  <c r="J108" i="3"/>
  <c r="I108" i="3"/>
  <c r="H108" i="3"/>
  <c r="G108" i="3"/>
  <c r="F108" i="3"/>
  <c r="E108" i="3"/>
  <c r="D108" i="3"/>
  <c r="J107" i="3"/>
  <c r="I107" i="3"/>
  <c r="H107" i="3"/>
  <c r="G107" i="3"/>
  <c r="F107" i="3"/>
  <c r="E107" i="3"/>
  <c r="D107" i="3"/>
  <c r="J106" i="3"/>
  <c r="I106" i="3"/>
  <c r="H106" i="3"/>
  <c r="G106" i="3"/>
  <c r="F106" i="3"/>
  <c r="E106" i="3"/>
  <c r="D106" i="3"/>
  <c r="J105" i="3"/>
  <c r="I105" i="3"/>
  <c r="H105" i="3"/>
  <c r="G105" i="3"/>
  <c r="F105" i="3"/>
  <c r="E105" i="3"/>
  <c r="D105" i="3"/>
  <c r="J104" i="3"/>
  <c r="I104" i="3"/>
  <c r="H104" i="3"/>
  <c r="G104" i="3"/>
  <c r="F104" i="3"/>
  <c r="E104" i="3"/>
  <c r="D104" i="3"/>
  <c r="J103" i="3"/>
  <c r="I103" i="3"/>
  <c r="H103" i="3"/>
  <c r="G103" i="3"/>
  <c r="F103" i="3"/>
  <c r="E103" i="3"/>
  <c r="D103" i="3"/>
  <c r="J102" i="3"/>
  <c r="I102" i="3"/>
  <c r="H102" i="3"/>
  <c r="G102" i="3"/>
  <c r="F102" i="3"/>
  <c r="E102" i="3"/>
  <c r="D102" i="3"/>
  <c r="J101" i="3"/>
  <c r="I101" i="3"/>
  <c r="H101" i="3"/>
  <c r="G101" i="3"/>
  <c r="E101" i="3"/>
  <c r="D101" i="3"/>
  <c r="J100" i="3"/>
  <c r="I100" i="3"/>
  <c r="H100" i="3"/>
  <c r="G100" i="3"/>
  <c r="F100" i="3"/>
  <c r="E100" i="3"/>
  <c r="J99" i="3"/>
  <c r="I99" i="3"/>
  <c r="H99" i="3"/>
  <c r="F99" i="3"/>
  <c r="E99" i="3"/>
  <c r="J98" i="3"/>
  <c r="I98" i="3"/>
  <c r="H98" i="3"/>
  <c r="F98" i="3"/>
  <c r="J97" i="3"/>
  <c r="I97" i="3"/>
  <c r="H97" i="3"/>
  <c r="F97" i="3"/>
  <c r="D97" i="3"/>
  <c r="J96" i="3"/>
  <c r="I96" i="3"/>
  <c r="H96" i="3"/>
  <c r="E96" i="3"/>
  <c r="J95" i="3"/>
  <c r="I95" i="3"/>
  <c r="H95" i="3"/>
  <c r="G95" i="3"/>
  <c r="F95" i="3"/>
  <c r="E95" i="3"/>
  <c r="D95" i="3"/>
  <c r="J94" i="3"/>
  <c r="I94" i="3"/>
  <c r="H94" i="3"/>
  <c r="F94" i="3"/>
  <c r="E94" i="3"/>
  <c r="H74" i="3"/>
  <c r="G74" i="3"/>
  <c r="G94" i="3" s="1"/>
  <c r="F74" i="3"/>
  <c r="F101" i="3" s="1"/>
  <c r="E74" i="3"/>
  <c r="E97" i="3" s="1"/>
  <c r="D74" i="3"/>
  <c r="D99" i="3" s="1"/>
  <c r="J53" i="3"/>
  <c r="I53" i="3"/>
  <c r="H53" i="3"/>
  <c r="G53" i="3"/>
  <c r="F53" i="3"/>
  <c r="E53" i="3"/>
  <c r="D53" i="3"/>
  <c r="J52" i="3"/>
  <c r="I52" i="3"/>
  <c r="H52" i="3"/>
  <c r="G52" i="3"/>
  <c r="F52" i="3"/>
  <c r="E52" i="3"/>
  <c r="D52" i="3"/>
  <c r="J51" i="3"/>
  <c r="I51" i="3"/>
  <c r="H51" i="3"/>
  <c r="G51" i="3"/>
  <c r="F51" i="3"/>
  <c r="E51" i="3"/>
  <c r="D51" i="3"/>
  <c r="J50" i="3"/>
  <c r="I50" i="3"/>
  <c r="H50" i="3"/>
  <c r="G50" i="3"/>
  <c r="F50" i="3"/>
  <c r="E50" i="3"/>
  <c r="D50" i="3"/>
  <c r="J49" i="3"/>
  <c r="I49" i="3"/>
  <c r="H49" i="3"/>
  <c r="G49" i="3"/>
  <c r="F49" i="3"/>
  <c r="E49" i="3"/>
  <c r="D49" i="3"/>
  <c r="J48" i="3"/>
  <c r="I48" i="3"/>
  <c r="H48" i="3"/>
  <c r="G48" i="3"/>
  <c r="F48" i="3"/>
  <c r="E48" i="3"/>
  <c r="D48" i="3"/>
  <c r="J47" i="3"/>
  <c r="I47" i="3"/>
  <c r="H47" i="3"/>
  <c r="G47" i="3"/>
  <c r="F47" i="3"/>
  <c r="E47" i="3"/>
  <c r="D47" i="3"/>
  <c r="J46" i="3"/>
  <c r="I46" i="3"/>
  <c r="H46" i="3"/>
  <c r="G46" i="3"/>
  <c r="F46" i="3"/>
  <c r="E46" i="3"/>
  <c r="D46" i="3"/>
  <c r="J45" i="3"/>
  <c r="I45" i="3"/>
  <c r="H45" i="3"/>
  <c r="G45" i="3"/>
  <c r="F45" i="3"/>
  <c r="E45" i="3"/>
  <c r="D45" i="3"/>
  <c r="J44" i="3"/>
  <c r="I44" i="3"/>
  <c r="H44" i="3"/>
  <c r="G44" i="3"/>
  <c r="F44" i="3"/>
  <c r="E44" i="3"/>
  <c r="D44" i="3"/>
  <c r="J43" i="3"/>
  <c r="I43" i="3"/>
  <c r="H43" i="3"/>
  <c r="G43" i="3"/>
  <c r="F43" i="3"/>
  <c r="E43" i="3"/>
  <c r="D43" i="3"/>
  <c r="J42" i="3"/>
  <c r="I42" i="3"/>
  <c r="H42" i="3"/>
  <c r="G42" i="3"/>
  <c r="E42" i="3"/>
  <c r="D42" i="3"/>
  <c r="J41" i="3"/>
  <c r="I41" i="3"/>
  <c r="H41" i="3"/>
  <c r="G41" i="3"/>
  <c r="E41" i="3"/>
  <c r="J40" i="3"/>
  <c r="I40" i="3"/>
  <c r="H40" i="3"/>
  <c r="G40" i="3"/>
  <c r="J39" i="3"/>
  <c r="I39" i="3"/>
  <c r="H39" i="3"/>
  <c r="G39" i="3"/>
  <c r="F39" i="3"/>
  <c r="J38" i="3"/>
  <c r="I38" i="3"/>
  <c r="H38" i="3"/>
  <c r="G38" i="3"/>
  <c r="J37" i="3"/>
  <c r="I37" i="3"/>
  <c r="H37" i="3"/>
  <c r="G37" i="3"/>
  <c r="F37" i="3"/>
  <c r="J36" i="3"/>
  <c r="I36" i="3"/>
  <c r="H36" i="3"/>
  <c r="J35" i="3"/>
  <c r="I35" i="3"/>
  <c r="H35" i="3"/>
  <c r="F42" i="3"/>
  <c r="F41" i="3"/>
  <c r="F40" i="3"/>
  <c r="E40" i="3"/>
  <c r="E39" i="3"/>
  <c r="F38" i="3"/>
  <c r="G36" i="3"/>
  <c r="D100" i="3" l="1"/>
  <c r="D98" i="3"/>
  <c r="D94" i="3"/>
  <c r="D96" i="3"/>
  <c r="E98" i="3"/>
  <c r="G99" i="3"/>
  <c r="G98" i="3"/>
  <c r="F96" i="3"/>
  <c r="G97" i="3"/>
  <c r="G96" i="3"/>
  <c r="J112" i="2" l="1"/>
  <c r="I112" i="2"/>
  <c r="H112" i="2"/>
  <c r="G112" i="2"/>
  <c r="E112" i="2"/>
  <c r="D112" i="2"/>
  <c r="J111" i="2"/>
  <c r="I111" i="2"/>
  <c r="H111" i="2"/>
  <c r="G111" i="2"/>
  <c r="F111" i="2"/>
  <c r="E111" i="2"/>
  <c r="D111" i="2"/>
  <c r="J110" i="2"/>
  <c r="I110" i="2"/>
  <c r="H110" i="2"/>
  <c r="G110" i="2"/>
  <c r="F110" i="2"/>
  <c r="D110" i="2"/>
  <c r="J109" i="2"/>
  <c r="I109" i="2"/>
  <c r="H109" i="2"/>
  <c r="G109" i="2"/>
  <c r="F109" i="2"/>
  <c r="D109" i="2"/>
  <c r="J108" i="2"/>
  <c r="I108" i="2"/>
  <c r="H108" i="2"/>
  <c r="G108" i="2"/>
  <c r="F108" i="2"/>
  <c r="D108" i="2"/>
  <c r="J107" i="2"/>
  <c r="I107" i="2"/>
  <c r="H107" i="2"/>
  <c r="G107" i="2"/>
  <c r="E107" i="2"/>
  <c r="D107" i="2"/>
  <c r="J106" i="2"/>
  <c r="I106" i="2"/>
  <c r="H106" i="2"/>
  <c r="G106" i="2"/>
  <c r="D106" i="2"/>
  <c r="J105" i="2"/>
  <c r="I105" i="2"/>
  <c r="H105" i="2"/>
  <c r="G105" i="2"/>
  <c r="F105" i="2"/>
  <c r="D105" i="2"/>
  <c r="J104" i="2"/>
  <c r="I104" i="2"/>
  <c r="H104" i="2"/>
  <c r="G104" i="2"/>
  <c r="E104" i="2"/>
  <c r="J103" i="2"/>
  <c r="I103" i="2"/>
  <c r="H103" i="2"/>
  <c r="G103" i="2"/>
  <c r="E103" i="2"/>
  <c r="D103" i="2"/>
  <c r="J102" i="2"/>
  <c r="I102" i="2"/>
  <c r="H102" i="2"/>
  <c r="G102" i="2"/>
  <c r="F102" i="2"/>
  <c r="D102" i="2"/>
  <c r="J101" i="2"/>
  <c r="I101" i="2"/>
  <c r="H101" i="2"/>
  <c r="G101" i="2"/>
  <c r="D101" i="2"/>
  <c r="J100" i="2"/>
  <c r="I100" i="2"/>
  <c r="H100" i="2"/>
  <c r="G100" i="2"/>
  <c r="D100" i="2"/>
  <c r="J99" i="2"/>
  <c r="I99" i="2"/>
  <c r="H99" i="2"/>
  <c r="D99" i="2"/>
  <c r="J98" i="2"/>
  <c r="I98" i="2"/>
  <c r="H98" i="2"/>
  <c r="D98" i="2"/>
  <c r="J97" i="2"/>
  <c r="I97" i="2"/>
  <c r="H97" i="2"/>
  <c r="F97" i="2"/>
  <c r="D97" i="2"/>
  <c r="J96" i="2"/>
  <c r="I96" i="2"/>
  <c r="H96" i="2"/>
  <c r="D96" i="2"/>
  <c r="J95" i="2"/>
  <c r="I95" i="2"/>
  <c r="E95" i="2"/>
  <c r="J94" i="2"/>
  <c r="I94" i="2"/>
  <c r="H74" i="2"/>
  <c r="H95" i="2" s="1"/>
  <c r="G74" i="2"/>
  <c r="G94" i="2" s="1"/>
  <c r="F74" i="2"/>
  <c r="F101" i="2" s="1"/>
  <c r="E74" i="2"/>
  <c r="E108" i="2" s="1"/>
  <c r="D74" i="2"/>
  <c r="D104" i="2" s="1"/>
  <c r="J53" i="2"/>
  <c r="I53" i="2"/>
  <c r="H53" i="2"/>
  <c r="G53" i="2"/>
  <c r="E53" i="2"/>
  <c r="D53" i="2"/>
  <c r="J52" i="2"/>
  <c r="I52" i="2"/>
  <c r="H52" i="2"/>
  <c r="G52" i="2"/>
  <c r="E52" i="2"/>
  <c r="D52" i="2"/>
  <c r="J51" i="2"/>
  <c r="I51" i="2"/>
  <c r="H51" i="2"/>
  <c r="G51" i="2"/>
  <c r="D51" i="2"/>
  <c r="J50" i="2"/>
  <c r="I50" i="2"/>
  <c r="H50" i="2"/>
  <c r="G50" i="2"/>
  <c r="D50" i="2"/>
  <c r="J49" i="2"/>
  <c r="I49" i="2"/>
  <c r="H49" i="2"/>
  <c r="G49" i="2"/>
  <c r="E49" i="2"/>
  <c r="D49" i="2"/>
  <c r="J48" i="2"/>
  <c r="I48" i="2"/>
  <c r="H48" i="2"/>
  <c r="G48" i="2"/>
  <c r="D48" i="2"/>
  <c r="J47" i="2"/>
  <c r="I47" i="2"/>
  <c r="H47" i="2"/>
  <c r="G47" i="2"/>
  <c r="F47" i="2"/>
  <c r="D47" i="2"/>
  <c r="J46" i="2"/>
  <c r="I46" i="2"/>
  <c r="H46" i="2"/>
  <c r="G46" i="2"/>
  <c r="E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D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F53" i="2"/>
  <c r="F52" i="2"/>
  <c r="F51" i="2"/>
  <c r="E51" i="2"/>
  <c r="F50" i="2"/>
  <c r="E50" i="2"/>
  <c r="F49" i="2"/>
  <c r="F48" i="2"/>
  <c r="E48" i="2"/>
  <c r="E47" i="2"/>
  <c r="F46" i="2"/>
  <c r="D46" i="2"/>
  <c r="F45" i="2"/>
  <c r="E45" i="2"/>
  <c r="D45" i="2"/>
  <c r="E44" i="2"/>
  <c r="D44" i="2"/>
  <c r="F43" i="2"/>
  <c r="E43" i="2"/>
  <c r="D43" i="2"/>
  <c r="E42" i="2"/>
  <c r="E41" i="2"/>
  <c r="D41" i="2"/>
  <c r="F44" i="2"/>
  <c r="D94" i="2" l="1"/>
  <c r="G97" i="2"/>
  <c r="F96" i="2"/>
  <c r="F94" i="2"/>
  <c r="E98" i="2"/>
  <c r="G95" i="2"/>
  <c r="G98" i="2"/>
  <c r="D95" i="2"/>
  <c r="F100" i="2"/>
  <c r="H94" i="2"/>
  <c r="E99" i="2"/>
  <c r="F99" i="2"/>
  <c r="E106" i="2"/>
  <c r="F107" i="2"/>
  <c r="E97" i="2"/>
  <c r="F98" i="2"/>
  <c r="G99" i="2"/>
  <c r="E105" i="2"/>
  <c r="F106" i="2"/>
  <c r="E96" i="2"/>
  <c r="F104" i="2"/>
  <c r="F112" i="2"/>
  <c r="E94" i="2"/>
  <c r="F95" i="2"/>
  <c r="G96" i="2"/>
  <c r="E102" i="2"/>
  <c r="F103" i="2"/>
  <c r="E110" i="2"/>
  <c r="D42" i="2"/>
  <c r="E101" i="2"/>
  <c r="E109" i="2"/>
  <c r="E100" i="2"/>
  <c r="D21" i="1"/>
  <c r="D20" i="1"/>
  <c r="D19" i="1"/>
  <c r="D18" i="1"/>
  <c r="D17" i="1"/>
  <c r="D16" i="1"/>
  <c r="E18" i="1"/>
  <c r="E17" i="1"/>
  <c r="E16" i="1"/>
  <c r="F28" i="1"/>
  <c r="F31" i="1"/>
  <c r="F30" i="1"/>
  <c r="F29" i="1"/>
  <c r="F34" i="1"/>
  <c r="F33" i="1"/>
  <c r="F32" i="1"/>
  <c r="H17" i="1"/>
  <c r="F27" i="1"/>
  <c r="F26" i="1"/>
  <c r="F25" i="1"/>
  <c r="F24" i="1"/>
  <c r="F23" i="1"/>
  <c r="F22" i="1"/>
  <c r="F21" i="1"/>
  <c r="F20" i="1"/>
  <c r="F19" i="1"/>
  <c r="F18" i="1"/>
  <c r="F17" i="1"/>
  <c r="F16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D27" i="1"/>
  <c r="D26" i="1"/>
  <c r="D25" i="1"/>
  <c r="D24" i="1"/>
  <c r="D23" i="1"/>
  <c r="D22" i="1"/>
  <c r="M11" i="1" l="1"/>
  <c r="T25" i="5" l="1"/>
  <c r="O28" i="5"/>
  <c r="U25" i="5"/>
  <c r="S25" i="5"/>
  <c r="M27" i="5"/>
  <c r="N26" i="5"/>
  <c r="Q25" i="5"/>
  <c r="M29" i="5"/>
  <c r="N29" i="5"/>
  <c r="M28" i="5"/>
  <c r="O26" i="5"/>
  <c r="P25" i="5"/>
  <c r="O27" i="5"/>
  <c r="G54" i="1"/>
  <c r="G55" i="1"/>
  <c r="G56" i="1"/>
  <c r="G56" i="4"/>
  <c r="D56" i="3"/>
  <c r="D58" i="3"/>
  <c r="G58" i="1"/>
  <c r="G55" i="2"/>
  <c r="G54" i="2"/>
  <c r="F60" i="2"/>
  <c r="F61" i="2"/>
  <c r="F56" i="2"/>
  <c r="G58" i="2"/>
  <c r="F54" i="2"/>
  <c r="G57" i="2"/>
  <c r="E58" i="2"/>
  <c r="E57" i="2"/>
  <c r="G56" i="2"/>
  <c r="E60" i="1"/>
  <c r="F62" i="1"/>
  <c r="F63" i="1"/>
  <c r="E59" i="1"/>
  <c r="D63" i="1"/>
  <c r="E68" i="1"/>
  <c r="F67" i="1"/>
  <c r="G59" i="1"/>
  <c r="E54" i="1"/>
  <c r="E69" i="1"/>
  <c r="F68" i="1"/>
  <c r="E56" i="1"/>
  <c r="F55" i="1"/>
  <c r="F72" i="1"/>
  <c r="E57" i="1"/>
  <c r="F56" i="1"/>
  <c r="E61" i="1"/>
  <c r="F64" i="1"/>
  <c r="D60" i="1"/>
  <c r="E66" i="1"/>
  <c r="F66" i="1"/>
  <c r="E70" i="1"/>
  <c r="E65" i="1"/>
  <c r="D65" i="1"/>
  <c r="D95" i="1"/>
  <c r="E95" i="1"/>
  <c r="I95" i="1"/>
  <c r="J95" i="1"/>
  <c r="D96" i="1"/>
  <c r="H96" i="1"/>
  <c r="I96" i="1"/>
  <c r="J96" i="1"/>
  <c r="D97" i="1"/>
  <c r="H97" i="1"/>
  <c r="I97" i="1"/>
  <c r="J97" i="1"/>
  <c r="D98" i="1"/>
  <c r="E98" i="1"/>
  <c r="H98" i="1"/>
  <c r="I98" i="1"/>
  <c r="J98" i="1"/>
  <c r="D99" i="1"/>
  <c r="H99" i="1"/>
  <c r="I99" i="1"/>
  <c r="J99" i="1"/>
  <c r="G100" i="1"/>
  <c r="H100" i="1"/>
  <c r="I100" i="1"/>
  <c r="J100" i="1"/>
  <c r="D101" i="1"/>
  <c r="G101" i="1"/>
  <c r="H101" i="1"/>
  <c r="I101" i="1"/>
  <c r="J101" i="1"/>
  <c r="D102" i="1"/>
  <c r="G102" i="1"/>
  <c r="H102" i="1"/>
  <c r="I102" i="1"/>
  <c r="J102" i="1"/>
  <c r="E103" i="1"/>
  <c r="G103" i="1"/>
  <c r="H103" i="1"/>
  <c r="I103" i="1"/>
  <c r="J103" i="1"/>
  <c r="E104" i="1"/>
  <c r="G104" i="1"/>
  <c r="H104" i="1"/>
  <c r="I104" i="1"/>
  <c r="J104" i="1"/>
  <c r="F105" i="1"/>
  <c r="G105" i="1"/>
  <c r="H105" i="1"/>
  <c r="I105" i="1"/>
  <c r="J105" i="1"/>
  <c r="D106" i="1"/>
  <c r="G106" i="1"/>
  <c r="H106" i="1"/>
  <c r="I106" i="1"/>
  <c r="J106" i="1"/>
  <c r="D107" i="1"/>
  <c r="E107" i="1"/>
  <c r="G107" i="1"/>
  <c r="H107" i="1"/>
  <c r="I107" i="1"/>
  <c r="J107" i="1"/>
  <c r="D108" i="1"/>
  <c r="G108" i="1"/>
  <c r="H108" i="1"/>
  <c r="I108" i="1"/>
  <c r="J108" i="1"/>
  <c r="D109" i="1"/>
  <c r="F109" i="1"/>
  <c r="G109" i="1"/>
  <c r="H109" i="1"/>
  <c r="I109" i="1"/>
  <c r="J109" i="1"/>
  <c r="D110" i="1"/>
  <c r="F110" i="1"/>
  <c r="G110" i="1"/>
  <c r="H110" i="1"/>
  <c r="I110" i="1"/>
  <c r="J110" i="1"/>
  <c r="D111" i="1"/>
  <c r="E111" i="1"/>
  <c r="F111" i="1"/>
  <c r="G111" i="1"/>
  <c r="H111" i="1"/>
  <c r="I111" i="1"/>
  <c r="J111" i="1"/>
  <c r="D112" i="1"/>
  <c r="E112" i="1"/>
  <c r="G112" i="1"/>
  <c r="H112" i="1"/>
  <c r="I112" i="1"/>
  <c r="J112" i="1"/>
  <c r="I94" i="1"/>
  <c r="J94" i="1"/>
  <c r="D94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D47" i="1"/>
  <c r="G47" i="1"/>
  <c r="H47" i="1"/>
  <c r="I47" i="1"/>
  <c r="J47" i="1"/>
  <c r="D48" i="1"/>
  <c r="G48" i="1"/>
  <c r="H48" i="1"/>
  <c r="I48" i="1"/>
  <c r="J48" i="1"/>
  <c r="D49" i="1"/>
  <c r="G49" i="1"/>
  <c r="H49" i="1"/>
  <c r="I49" i="1"/>
  <c r="J49" i="1"/>
  <c r="D50" i="1"/>
  <c r="G50" i="1"/>
  <c r="H50" i="1"/>
  <c r="I50" i="1"/>
  <c r="J50" i="1"/>
  <c r="D51" i="1"/>
  <c r="G51" i="1"/>
  <c r="H51" i="1"/>
  <c r="I51" i="1"/>
  <c r="J51" i="1"/>
  <c r="D52" i="1"/>
  <c r="E52" i="1"/>
  <c r="G52" i="1"/>
  <c r="H52" i="1"/>
  <c r="I52" i="1"/>
  <c r="J52" i="1"/>
  <c r="D53" i="1"/>
  <c r="E53" i="1"/>
  <c r="G53" i="1"/>
  <c r="H53" i="1"/>
  <c r="I53" i="1"/>
  <c r="J53" i="1"/>
  <c r="I35" i="1"/>
  <c r="J35" i="1"/>
  <c r="D74" i="1" l="1"/>
  <c r="D105" i="1" l="1"/>
  <c r="D104" i="1"/>
  <c r="D103" i="1"/>
  <c r="D100" i="1"/>
  <c r="E74" i="1"/>
  <c r="F74" i="1"/>
  <c r="G74" i="1"/>
  <c r="H74" i="1"/>
  <c r="M8" i="1"/>
  <c r="H95" i="1" l="1"/>
  <c r="H94" i="1"/>
  <c r="G99" i="1"/>
  <c r="G94" i="1"/>
  <c r="G98" i="1"/>
  <c r="G97" i="1"/>
  <c r="G96" i="1"/>
  <c r="G95" i="1"/>
  <c r="F101" i="1"/>
  <c r="F99" i="1"/>
  <c r="F107" i="1"/>
  <c r="F106" i="1"/>
  <c r="F94" i="1"/>
  <c r="F100" i="1"/>
  <c r="F108" i="1"/>
  <c r="F98" i="1"/>
  <c r="F97" i="1"/>
  <c r="F96" i="1"/>
  <c r="F104" i="1"/>
  <c r="F112" i="1"/>
  <c r="F95" i="1"/>
  <c r="F103" i="1"/>
  <c r="F102" i="1"/>
  <c r="E100" i="1"/>
  <c r="E108" i="1"/>
  <c r="E94" i="1"/>
  <c r="E99" i="1"/>
  <c r="E106" i="1"/>
  <c r="E97" i="1"/>
  <c r="E105" i="1"/>
  <c r="E96" i="1"/>
  <c r="E102" i="1"/>
  <c r="E110" i="1"/>
  <c r="E101" i="1"/>
  <c r="E109" i="1"/>
  <c r="M7" i="1"/>
  <c r="F14" i="4" l="1"/>
  <c r="F15" i="4" s="1"/>
  <c r="E37" i="3"/>
  <c r="J14" i="3"/>
  <c r="J15" i="3" s="1"/>
  <c r="G37" i="4"/>
  <c r="I35" i="4"/>
  <c r="E14" i="4"/>
  <c r="E15" i="4" s="1"/>
  <c r="D37" i="3"/>
  <c r="I14" i="3"/>
  <c r="I15" i="3" s="1"/>
  <c r="D39" i="3"/>
  <c r="F36" i="3"/>
  <c r="E35" i="3"/>
  <c r="D36" i="4"/>
  <c r="F37" i="4"/>
  <c r="H35" i="4"/>
  <c r="D14" i="4"/>
  <c r="D15" i="4" s="1"/>
  <c r="H14" i="3"/>
  <c r="H15" i="3" s="1"/>
  <c r="E14" i="3"/>
  <c r="E15" i="3" s="1"/>
  <c r="E36" i="3"/>
  <c r="G14" i="4"/>
  <c r="G15" i="4" s="1"/>
  <c r="G35" i="4"/>
  <c r="D41" i="3"/>
  <c r="G14" i="3"/>
  <c r="G15" i="3" s="1"/>
  <c r="D35" i="3"/>
  <c r="D37" i="4"/>
  <c r="F35" i="4"/>
  <c r="F14" i="3"/>
  <c r="F15" i="3" s="1"/>
  <c r="D38" i="3"/>
  <c r="E38" i="3"/>
  <c r="D14" i="3"/>
  <c r="D15" i="3" s="1"/>
  <c r="D36" i="3"/>
  <c r="E35" i="4"/>
  <c r="I36" i="4"/>
  <c r="D35" i="4"/>
  <c r="H36" i="4"/>
  <c r="H14" i="4"/>
  <c r="H15" i="4" s="1"/>
  <c r="G35" i="3"/>
  <c r="G36" i="4"/>
  <c r="J14" i="4"/>
  <c r="J15" i="4" s="1"/>
  <c r="D40" i="3"/>
  <c r="F36" i="4"/>
  <c r="I14" i="4"/>
  <c r="I15" i="4" s="1"/>
  <c r="E36" i="4"/>
  <c r="F35" i="3"/>
  <c r="E39" i="2"/>
  <c r="I14" i="2"/>
  <c r="I15" i="2" s="1"/>
  <c r="F37" i="2"/>
  <c r="E36" i="2"/>
  <c r="F35" i="2"/>
  <c r="G38" i="2"/>
  <c r="D35" i="2"/>
  <c r="F40" i="2"/>
  <c r="E40" i="2"/>
  <c r="G40" i="2"/>
  <c r="D38" i="2"/>
  <c r="G14" i="2"/>
  <c r="G15" i="2" s="1"/>
  <c r="D37" i="2"/>
  <c r="E37" i="2"/>
  <c r="F41" i="2"/>
  <c r="E38" i="2"/>
  <c r="G36" i="2"/>
  <c r="F42" i="2"/>
  <c r="F36" i="2"/>
  <c r="F39" i="2"/>
  <c r="G35" i="2"/>
  <c r="D14" i="2"/>
  <c r="D15" i="2" s="1"/>
  <c r="H35" i="2"/>
  <c r="H14" i="2"/>
  <c r="H15" i="2" s="1"/>
  <c r="J14" i="2"/>
  <c r="J15" i="2" s="1"/>
  <c r="F38" i="2"/>
  <c r="D39" i="2"/>
  <c r="D36" i="2"/>
  <c r="E35" i="2"/>
  <c r="G37" i="2"/>
  <c r="G39" i="2"/>
  <c r="F14" i="2"/>
  <c r="F15" i="2" s="1"/>
  <c r="E14" i="2"/>
  <c r="E15" i="2" s="1"/>
  <c r="D37" i="1"/>
  <c r="G40" i="1"/>
  <c r="E42" i="1"/>
  <c r="F47" i="1"/>
  <c r="F35" i="1"/>
  <c r="E35" i="1"/>
  <c r="E37" i="1"/>
  <c r="F42" i="1"/>
  <c r="D44" i="1"/>
  <c r="E49" i="1"/>
  <c r="G35" i="1"/>
  <c r="E46" i="1"/>
  <c r="G38" i="1"/>
  <c r="F37" i="1"/>
  <c r="D39" i="1"/>
  <c r="E44" i="1"/>
  <c r="F49" i="1"/>
  <c r="H35" i="1"/>
  <c r="D41" i="1"/>
  <c r="F45" i="1"/>
  <c r="G37" i="1"/>
  <c r="E39" i="1"/>
  <c r="F44" i="1"/>
  <c r="D46" i="1"/>
  <c r="E51" i="1"/>
  <c r="D42" i="1"/>
  <c r="F39" i="1"/>
  <c r="F51" i="1"/>
  <c r="F52" i="1"/>
  <c r="D36" i="1"/>
  <c r="G39" i="1"/>
  <c r="E41" i="1"/>
  <c r="F46" i="1"/>
  <c r="D35" i="1"/>
  <c r="F48" i="1"/>
  <c r="F40" i="1"/>
  <c r="E36" i="1"/>
  <c r="F41" i="1"/>
  <c r="D43" i="1"/>
  <c r="E48" i="1"/>
  <c r="F53" i="1"/>
  <c r="F36" i="1"/>
  <c r="D38" i="1"/>
  <c r="E43" i="1"/>
  <c r="G36" i="1"/>
  <c r="E38" i="1"/>
  <c r="F43" i="1"/>
  <c r="D45" i="1"/>
  <c r="E50" i="1"/>
  <c r="E40" i="1"/>
  <c r="E47" i="1"/>
  <c r="H36" i="1"/>
  <c r="F38" i="1"/>
  <c r="D40" i="1"/>
  <c r="E45" i="1"/>
  <c r="F50" i="1"/>
  <c r="D14" i="1"/>
  <c r="D15" i="1" s="1"/>
  <c r="J14" i="1"/>
  <c r="J15" i="1" s="1"/>
  <c r="I14" i="1"/>
  <c r="I15" i="1" s="1"/>
  <c r="E14" i="1"/>
  <c r="E15" i="1" s="1"/>
  <c r="F14" i="1"/>
  <c r="F15" i="1" s="1"/>
  <c r="G14" i="1"/>
  <c r="G15" i="1" s="1"/>
  <c r="H14" i="1"/>
  <c r="H15" i="1" s="1"/>
</calcChain>
</file>

<file path=xl/comments1.xml><?xml version="1.0" encoding="utf-8"?>
<comments xmlns="http://schemas.openxmlformats.org/spreadsheetml/2006/main">
  <authors>
    <author>Schwindt Sebastian</author>
  </authors>
  <commentList>
    <comment ref="O2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rate can still pass!</t>
        </r>
      </text>
    </comment>
  </commentList>
</comments>
</file>

<file path=xl/comments2.xml><?xml version="1.0" encoding="utf-8"?>
<comments xmlns="http://schemas.openxmlformats.org/spreadsheetml/2006/main">
  <authors>
    <author>Schwindt Sebastian</author>
  </authors>
  <commentList>
    <comment ref="E1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This complies with the channel transport capacity!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Single grains may clogg already for very low transport rates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Tends to clogging, however this rate can still pass!</t>
        </r>
      </text>
    </comment>
  </commentList>
</comments>
</file>

<file path=xl/comments3.xml><?xml version="1.0" encoding="utf-8"?>
<comments xmlns="http://schemas.openxmlformats.org/spreadsheetml/2006/main">
  <authors>
    <author>Schwindt Sebastian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Tends to clogging, however this rate can still pass!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First real mechanical obstruction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mechanical</t>
        </r>
      </text>
    </comment>
  </commentList>
</comments>
</file>

<file path=xl/comments4.xml><?xml version="1.0" encoding="utf-8"?>
<comments xmlns="http://schemas.openxmlformats.org/spreadsheetml/2006/main">
  <authors>
    <author>Schwindt Sebastian</author>
  </authors>
  <commentList>
    <comment ref="G3" authorId="0" shapeId="0">
      <text>
        <r>
          <rPr>
            <b/>
            <sz val="9"/>
            <color indexed="81"/>
            <rFont val="Tahoma"/>
            <charset val="1"/>
          </rPr>
          <t>Schwindt Sebastian:</t>
        </r>
        <r>
          <rPr>
            <sz val="9"/>
            <color indexed="81"/>
            <rFont val="Tahoma"/>
            <charset val="1"/>
          </rPr>
          <t xml:space="preserve">
hydraulic control starts to act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Tends to clogging, however this rate can still pass!</t>
        </r>
      </text>
    </comment>
  </commentList>
</comments>
</file>

<file path=xl/sharedStrings.xml><?xml version="1.0" encoding="utf-8"?>
<sst xmlns="http://schemas.openxmlformats.org/spreadsheetml/2006/main" count="1219" uniqueCount="188">
  <si>
    <t>Ψ</t>
  </si>
  <si>
    <t>[-]</t>
  </si>
  <si>
    <t>[l/s]</t>
  </si>
  <si>
    <t xml:space="preserve">a </t>
  </si>
  <si>
    <t>b</t>
  </si>
  <si>
    <t>d</t>
  </si>
  <si>
    <t>[m]</t>
  </si>
  <si>
    <r>
      <t>t</t>
    </r>
    <r>
      <rPr>
        <vertAlign val="subscript"/>
        <sz val="12"/>
        <color theme="1"/>
        <rFont val="Times New Roman"/>
        <family val="1"/>
      </rPr>
      <t>trav</t>
    </r>
  </si>
  <si>
    <t>[s]</t>
  </si>
  <si>
    <t>J</t>
  </si>
  <si>
    <r>
      <t>R</t>
    </r>
    <r>
      <rPr>
        <vertAlign val="subscript"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2"/>
      </rPr>
      <t xml:space="preserve"> </t>
    </r>
  </si>
  <si>
    <t>w</t>
  </si>
  <si>
    <t>m</t>
  </si>
  <si>
    <t>Based on EINSTEIN (1950)</t>
  </si>
  <si>
    <t>Flow depth</t>
  </si>
  <si>
    <t>Hyd. Radius</t>
  </si>
  <si>
    <t>Bedload transport</t>
  </si>
  <si>
    <r>
      <t>D</t>
    </r>
    <r>
      <rPr>
        <vertAlign val="subscript"/>
        <sz val="12"/>
        <color theme="1"/>
        <rFont val="Times New Roman"/>
        <family val="1"/>
      </rPr>
      <t>84</t>
    </r>
  </si>
  <si>
    <t>Travelling time</t>
  </si>
  <si>
    <t>Time to first blockage</t>
  </si>
  <si>
    <t>Grain velocity</t>
  </si>
  <si>
    <r>
      <t>u</t>
    </r>
    <r>
      <rPr>
        <vertAlign val="subscript"/>
        <sz val="12"/>
        <color theme="1"/>
        <rFont val="Times New Roman"/>
        <family val="1"/>
      </rPr>
      <t>b</t>
    </r>
  </si>
  <si>
    <t>[m/s]</t>
  </si>
  <si>
    <t>Formatting:</t>
  </si>
  <si>
    <t>Experiment depending</t>
  </si>
  <si>
    <t>Measurement</t>
  </si>
  <si>
    <t>Discharge (target)</t>
  </si>
  <si>
    <t>Discharge (measured)</t>
  </si>
  <si>
    <t>Calculated (excel, auto)</t>
  </si>
  <si>
    <r>
      <t>Q</t>
    </r>
    <r>
      <rPr>
        <vertAlign val="subscript"/>
        <sz val="12"/>
        <color theme="1"/>
        <rFont val="Times New Roman"/>
        <family val="1"/>
      </rPr>
      <t>tar</t>
    </r>
  </si>
  <si>
    <r>
      <t>Q</t>
    </r>
    <r>
      <rPr>
        <vertAlign val="subscript"/>
        <sz val="12"/>
        <color theme="1"/>
        <rFont val="Times New Roman"/>
        <family val="1"/>
      </rPr>
      <t>mes</t>
    </r>
  </si>
  <si>
    <t>Given framework</t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</si>
  <si>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(1)</t>
    </r>
  </si>
  <si>
    <t>[kg/min]</t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</si>
  <si>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(2)</t>
    </r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</si>
  <si>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(3)</t>
    </r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</si>
  <si>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(4)</t>
    </r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</si>
  <si>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(5)</t>
    </r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</si>
  <si>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(6)</t>
    </r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</si>
  <si>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(7)</t>
    </r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</si>
  <si>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(8)</t>
    </r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</si>
  <si>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(9)</t>
    </r>
  </si>
  <si>
    <t>Φ (1)</t>
  </si>
  <si>
    <t>Φ (2)</t>
  </si>
  <si>
    <t>Φ (3)</t>
  </si>
  <si>
    <t>Φ (4)</t>
  </si>
  <si>
    <t>Φ (5)</t>
  </si>
  <si>
    <t>Φ (6)</t>
  </si>
  <si>
    <t>Φ (7)</t>
  </si>
  <si>
    <t>Φ (8)</t>
  </si>
  <si>
    <t>Φ (9)</t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</si>
  <si>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</si>
  <si>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(2)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</si>
  <si>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(3)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</si>
  <si>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(4)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</si>
  <si>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(5)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</si>
  <si>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(6)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</si>
  <si>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(7)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</si>
  <si>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(8)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</si>
  <si>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(9)</t>
    </r>
  </si>
  <si>
    <t>after 1 min.</t>
  </si>
  <si>
    <t>Relative blocking time</t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</si>
  <si>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(1)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</si>
  <si>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(2)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</si>
  <si>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(3)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</si>
  <si>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(4)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</si>
  <si>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(5)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</si>
  <si>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(6)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</si>
  <si>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(7)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</si>
  <si>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(8)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</si>
  <si>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(9)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</si>
  <si>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(1)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</si>
  <si>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(2)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</si>
  <si>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(3)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</si>
  <si>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(4)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</si>
  <si>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(5)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</si>
  <si>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(6)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</si>
  <si>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(7)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</si>
  <si>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(8)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</si>
  <si>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(9)</t>
    </r>
  </si>
  <si>
    <r>
      <t>h</t>
    </r>
    <r>
      <rPr>
        <vertAlign val="subscript"/>
        <sz val="12"/>
        <color theme="1"/>
        <rFont val="Times New Roman"/>
        <family val="1"/>
      </rPr>
      <t xml:space="preserve">4 </t>
    </r>
    <r>
      <rPr>
        <sz val="12"/>
        <color theme="1"/>
        <rFont val="Times New Roman"/>
        <family val="1"/>
      </rPr>
      <t>(1)</t>
    </r>
  </si>
  <si>
    <r>
      <t>h</t>
    </r>
    <r>
      <rPr>
        <vertAlign val="subscript"/>
        <sz val="12"/>
        <color theme="1"/>
        <rFont val="Times New Roman"/>
        <family val="1"/>
      </rPr>
      <t xml:space="preserve">4 </t>
    </r>
    <r>
      <rPr>
        <sz val="12"/>
        <color theme="1"/>
        <rFont val="Times New Roman"/>
        <family val="1"/>
      </rPr>
      <t>(2)</t>
    </r>
  </si>
  <si>
    <r>
      <t>h</t>
    </r>
    <r>
      <rPr>
        <vertAlign val="subscript"/>
        <sz val="12"/>
        <color theme="1"/>
        <rFont val="Times New Roman"/>
        <family val="1"/>
      </rPr>
      <t xml:space="preserve">4 </t>
    </r>
    <r>
      <rPr>
        <sz val="12"/>
        <color theme="1"/>
        <rFont val="Times New Roman"/>
        <family val="1"/>
      </rPr>
      <t>(3)</t>
    </r>
  </si>
  <si>
    <r>
      <t>h</t>
    </r>
    <r>
      <rPr>
        <vertAlign val="subscript"/>
        <sz val="12"/>
        <color theme="1"/>
        <rFont val="Times New Roman"/>
        <family val="1"/>
      </rPr>
      <t xml:space="preserve">4 </t>
    </r>
    <r>
      <rPr>
        <sz val="12"/>
        <color theme="1"/>
        <rFont val="Times New Roman"/>
        <family val="1"/>
      </rPr>
      <t>(4)</t>
    </r>
  </si>
  <si>
    <r>
      <t>h</t>
    </r>
    <r>
      <rPr>
        <vertAlign val="subscript"/>
        <sz val="12"/>
        <color theme="1"/>
        <rFont val="Times New Roman"/>
        <family val="1"/>
      </rPr>
      <t xml:space="preserve">4 </t>
    </r>
    <r>
      <rPr>
        <sz val="12"/>
        <color theme="1"/>
        <rFont val="Times New Roman"/>
        <family val="1"/>
      </rPr>
      <t>(5)</t>
    </r>
  </si>
  <si>
    <r>
      <t>h</t>
    </r>
    <r>
      <rPr>
        <vertAlign val="subscript"/>
        <sz val="12"/>
        <color theme="1"/>
        <rFont val="Times New Roman"/>
        <family val="1"/>
      </rPr>
      <t xml:space="preserve">4 </t>
    </r>
    <r>
      <rPr>
        <sz val="12"/>
        <color theme="1"/>
        <rFont val="Times New Roman"/>
        <family val="1"/>
      </rPr>
      <t>(6)</t>
    </r>
  </si>
  <si>
    <r>
      <t>h</t>
    </r>
    <r>
      <rPr>
        <vertAlign val="subscript"/>
        <sz val="12"/>
        <color theme="1"/>
        <rFont val="Times New Roman"/>
        <family val="1"/>
      </rPr>
      <t xml:space="preserve">4 </t>
    </r>
    <r>
      <rPr>
        <sz val="12"/>
        <color theme="1"/>
        <rFont val="Times New Roman"/>
        <family val="1"/>
      </rPr>
      <t>(7)</t>
    </r>
  </si>
  <si>
    <r>
      <t>h</t>
    </r>
    <r>
      <rPr>
        <vertAlign val="subscript"/>
        <sz val="12"/>
        <color theme="1"/>
        <rFont val="Times New Roman"/>
        <family val="1"/>
      </rPr>
      <t xml:space="preserve">4 </t>
    </r>
    <r>
      <rPr>
        <sz val="12"/>
        <color theme="1"/>
        <rFont val="Times New Roman"/>
        <family val="1"/>
      </rPr>
      <t>(8)</t>
    </r>
  </si>
  <si>
    <r>
      <t>h</t>
    </r>
    <r>
      <rPr>
        <vertAlign val="subscript"/>
        <sz val="12"/>
        <color theme="1"/>
        <rFont val="Times New Roman"/>
        <family val="1"/>
      </rPr>
      <t xml:space="preserve">4 </t>
    </r>
    <r>
      <rPr>
        <sz val="12"/>
        <color theme="1"/>
        <rFont val="Times New Roman"/>
        <family val="1"/>
      </rPr>
      <t>(9)</t>
    </r>
  </si>
  <si>
    <r>
      <t xml:space="preserve">Transport intensity </t>
    </r>
    <r>
      <rPr>
        <sz val="12"/>
        <color theme="1"/>
        <rFont val="Times New Roman"/>
        <family val="1"/>
      </rPr>
      <t>Φ</t>
    </r>
  </si>
  <si>
    <r>
      <t xml:space="preserve">Flow intensity </t>
    </r>
    <r>
      <rPr>
        <sz val="12"/>
        <color theme="1"/>
        <rFont val="Times New Roman"/>
        <family val="1"/>
      </rPr>
      <t>Ψ</t>
    </r>
  </si>
  <si>
    <t>Name</t>
  </si>
  <si>
    <t>Q 1</t>
  </si>
  <si>
    <t>Q 2</t>
  </si>
  <si>
    <t>Q 3</t>
  </si>
  <si>
    <t>Q 4</t>
  </si>
  <si>
    <t>Q 5</t>
  </si>
  <si>
    <t>Q 6</t>
  </si>
  <si>
    <t>Q 7</t>
  </si>
  <si>
    <t>EXP 06 703</t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</si>
  <si>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(10)</t>
    </r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</si>
  <si>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(11)</t>
    </r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</si>
  <si>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(12)</t>
    </r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</si>
  <si>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(13)</t>
    </r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</si>
  <si>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(14)</t>
    </r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</si>
  <si>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(15)</t>
    </r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</si>
  <si>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(16)</t>
    </r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</si>
  <si>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(17)</t>
    </r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</si>
  <si>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(18)</t>
    </r>
  </si>
  <si>
    <r>
      <t>Q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(19)</t>
    </r>
  </si>
  <si>
    <t>N/A</t>
  </si>
  <si>
    <t>Φ (10)</t>
  </si>
  <si>
    <t>Φ (11)</t>
  </si>
  <si>
    <t>Φ (12)</t>
  </si>
  <si>
    <t>Φ (13)</t>
  </si>
  <si>
    <t>Φ (14)</t>
  </si>
  <si>
    <t>Φ (15)</t>
  </si>
  <si>
    <t>Φ (16)</t>
  </si>
  <si>
    <t>Φ (17)</t>
  </si>
  <si>
    <t>Φ (18)</t>
  </si>
  <si>
    <t>Φ (19)</t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</si>
  <si>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(10)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</si>
  <si>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(11)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</si>
  <si>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(12)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</si>
  <si>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(13)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</si>
  <si>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(14)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</si>
  <si>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(15)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</si>
  <si>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(16)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</si>
  <si>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(17)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</si>
  <si>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(18)</t>
    </r>
  </si>
  <si>
    <r>
      <t>N</t>
    </r>
    <r>
      <rPr>
        <vertAlign val="subscript"/>
        <sz val="12"/>
        <color theme="1"/>
        <rFont val="Times New Roman"/>
        <family val="1"/>
      </rPr>
      <t xml:space="preserve">b </t>
    </r>
    <r>
      <rPr>
        <sz val="12"/>
        <color theme="1"/>
        <rFont val="Times New Roman"/>
        <family val="1"/>
      </rPr>
      <t>(19)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</si>
  <si>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(10)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</si>
  <si>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(11)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</si>
  <si>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(12)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</si>
  <si>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(13)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</si>
  <si>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(14)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</si>
  <si>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(15)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</si>
  <si>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(16)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</si>
  <si>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(17)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</si>
  <si>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(18)</t>
    </r>
  </si>
  <si>
    <r>
      <t>t</t>
    </r>
    <r>
      <rPr>
        <vertAlign val="subscript"/>
        <sz val="12"/>
        <color theme="1"/>
        <rFont val="Times New Roman"/>
        <family val="1"/>
      </rPr>
      <t xml:space="preserve">dep </t>
    </r>
    <r>
      <rPr>
        <sz val="12"/>
        <color theme="1"/>
        <rFont val="Times New Roman"/>
        <family val="1"/>
      </rPr>
      <t>(19)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</si>
  <si>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(10)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</si>
  <si>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(11)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</si>
  <si>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(12)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</si>
  <si>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(13)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</si>
  <si>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(14)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</si>
  <si>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(15)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</si>
  <si>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(16)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</si>
  <si>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(17)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</si>
  <si>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(18)</t>
    </r>
  </si>
  <si>
    <r>
      <t>t</t>
    </r>
    <r>
      <rPr>
        <vertAlign val="subscript"/>
        <sz val="12"/>
        <color theme="1"/>
        <rFont val="Times New Roman"/>
        <family val="1"/>
      </rPr>
      <t xml:space="preserve">* </t>
    </r>
    <r>
      <rPr>
        <sz val="12"/>
        <color theme="1"/>
        <rFont val="Times New Roman"/>
        <family val="1"/>
      </rPr>
      <t>(19)</t>
    </r>
  </si>
  <si>
    <r>
      <t>D</t>
    </r>
    <r>
      <rPr>
        <vertAlign val="subscript"/>
        <sz val="12"/>
        <color theme="1"/>
        <rFont val="Times New Roman"/>
        <family val="1"/>
      </rPr>
      <t>m</t>
    </r>
  </si>
  <si>
    <t>--</t>
  </si>
  <si>
    <t>Weight</t>
  </si>
  <si>
    <t>[kg/grain]</t>
  </si>
  <si>
    <t>inf</t>
  </si>
  <si>
    <t>nan</t>
  </si>
  <si>
    <t>EXP 06 708</t>
  </si>
  <si>
    <t>EXP 06 707</t>
  </si>
  <si>
    <t>none</t>
  </si>
  <si>
    <t>EXP 06 700</t>
  </si>
  <si>
    <t>f</t>
  </si>
  <si>
    <t>var</t>
  </si>
  <si>
    <t>f 1</t>
  </si>
  <si>
    <t>f 2</t>
  </si>
  <si>
    <t>f 3</t>
  </si>
  <si>
    <t>f 4</t>
  </si>
  <si>
    <t>f 5</t>
  </si>
  <si>
    <t>f 6</t>
  </si>
  <si>
    <t>f 7</t>
  </si>
  <si>
    <t>Bedload (supply)</t>
  </si>
  <si>
    <t>Blockage</t>
  </si>
  <si>
    <t>(cancel inappropriate)</t>
  </si>
  <si>
    <t>f*D84</t>
  </si>
  <si>
    <t>abs. height</t>
  </si>
  <si>
    <t>[mm]</t>
  </si>
  <si>
    <t>f-name</t>
  </si>
  <si>
    <r>
      <t>Q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(1)</t>
    </r>
  </si>
  <si>
    <r>
      <t>Q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(2)</t>
    </r>
  </si>
  <si>
    <r>
      <t>Q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(3)</t>
    </r>
  </si>
  <si>
    <r>
      <t>Q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(4)</t>
    </r>
  </si>
  <si>
    <r>
      <t>Q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(5)</t>
    </r>
  </si>
  <si>
    <r>
      <t>Q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(6)</t>
    </r>
  </si>
  <si>
    <r>
      <t>Q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(7)</t>
    </r>
  </si>
  <si>
    <r>
      <t>Q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(8)</t>
    </r>
  </si>
  <si>
    <r>
      <t>Q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(9)</t>
    </r>
  </si>
  <si>
    <r>
      <t>Q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(10)</t>
    </r>
  </si>
  <si>
    <t xml:space="preserve">Pump discharge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</si>
</sst>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2" x14ac:knownFonts="1">
    <font>
      <sz val="12"/>
      <color theme="1"/>
      <name val="Times New Roman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rgb="FF3F3F76"/>
      <name val="Times New Roman"/>
      <family val="2"/>
    </font>
    <font>
      <b/>
      <sz val="12"/>
      <color theme="0"/>
      <name val="Times New Roman"/>
      <family val="2"/>
    </font>
    <font>
      <sz val="12"/>
      <color theme="9" tint="-0.249977111117893"/>
      <name val="Times New Roman"/>
      <family val="2"/>
    </font>
    <font>
      <b/>
      <i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2"/>
      <color theme="0" tint="-0.24997711111789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Border="1"/>
    <xf numFmtId="164" fontId="3" fillId="2" borderId="3" xfId="1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1" fillId="0" borderId="3" xfId="0" applyFont="1" applyBorder="1"/>
    <xf numFmtId="0" fontId="5" fillId="5" borderId="3" xfId="0" applyFont="1" applyFill="1" applyBorder="1" applyAlignment="1">
      <alignment horizontal="center"/>
    </xf>
    <xf numFmtId="0" fontId="6" fillId="4" borderId="2" xfId="2" applyFont="1" applyFill="1"/>
    <xf numFmtId="0" fontId="6" fillId="4" borderId="2" xfId="2" applyFont="1" applyFill="1" applyAlignment="1">
      <alignment horizontal="center"/>
    </xf>
    <xf numFmtId="165" fontId="6" fillId="4" borderId="2" xfId="2" applyNumberFormat="1" applyFont="1" applyFill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3" xfId="0" applyFill="1" applyBorder="1"/>
    <xf numFmtId="0" fontId="0" fillId="0" borderId="8" xfId="0" applyBorder="1"/>
    <xf numFmtId="0" fontId="0" fillId="0" borderId="4" xfId="0" applyBorder="1"/>
    <xf numFmtId="0" fontId="6" fillId="4" borderId="2" xfId="2" quotePrefix="1" applyFont="1" applyFill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166" fontId="3" fillId="2" borderId="3" xfId="1" applyNumberFormat="1" applyBorder="1" applyAlignment="1">
      <alignment horizontal="center"/>
    </xf>
    <xf numFmtId="2" fontId="3" fillId="2" borderId="3" xfId="1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1" fillId="0" borderId="18" xfId="0" applyFont="1" applyBorder="1"/>
    <xf numFmtId="0" fontId="0" fillId="0" borderId="33" xfId="0" applyBorder="1"/>
    <xf numFmtId="0" fontId="1" fillId="0" borderId="24" xfId="0" applyFont="1" applyBorder="1"/>
    <xf numFmtId="0" fontId="6" fillId="4" borderId="19" xfId="2" applyFont="1" applyFill="1" applyBorder="1" applyAlignment="1">
      <alignment horizontal="center"/>
    </xf>
    <xf numFmtId="0" fontId="6" fillId="4" borderId="20" xfId="2" applyFont="1" applyFill="1" applyBorder="1" applyAlignment="1">
      <alignment horizontal="center"/>
    </xf>
    <xf numFmtId="0" fontId="6" fillId="4" borderId="2" xfId="2" applyFont="1" applyFill="1" applyBorder="1" applyAlignment="1">
      <alignment horizontal="center"/>
    </xf>
    <xf numFmtId="0" fontId="6" fillId="4" borderId="22" xfId="2" applyFont="1" applyFill="1" applyBorder="1" applyAlignment="1">
      <alignment horizontal="center"/>
    </xf>
    <xf numFmtId="0" fontId="6" fillId="4" borderId="26" xfId="2" applyFont="1" applyFill="1" applyBorder="1" applyAlignment="1">
      <alignment horizontal="center"/>
    </xf>
    <xf numFmtId="0" fontId="6" fillId="4" borderId="27" xfId="2" applyFont="1" applyFill="1" applyBorder="1" applyAlignment="1">
      <alignment horizontal="center"/>
    </xf>
    <xf numFmtId="0" fontId="6" fillId="4" borderId="19" xfId="2" quotePrefix="1" applyFont="1" applyFill="1" applyBorder="1" applyAlignment="1">
      <alignment horizontal="center"/>
    </xf>
    <xf numFmtId="0" fontId="6" fillId="4" borderId="2" xfId="2" quotePrefix="1" applyFont="1" applyFill="1" applyBorder="1" applyAlignment="1">
      <alignment horizontal="center"/>
    </xf>
    <xf numFmtId="0" fontId="6" fillId="4" borderId="26" xfId="2" quotePrefix="1" applyFont="1" applyFill="1" applyBorder="1" applyAlignment="1">
      <alignment horizontal="center"/>
    </xf>
    <xf numFmtId="0" fontId="6" fillId="4" borderId="30" xfId="2" applyFont="1" applyFill="1" applyBorder="1" applyAlignment="1">
      <alignment horizontal="center"/>
    </xf>
    <xf numFmtId="0" fontId="6" fillId="4" borderId="31" xfId="2" applyFont="1" applyFill="1" applyBorder="1" applyAlignment="1">
      <alignment horizontal="center"/>
    </xf>
    <xf numFmtId="0" fontId="6" fillId="4" borderId="32" xfId="2" applyFont="1" applyFill="1" applyBorder="1" applyAlignment="1">
      <alignment horizontal="center"/>
    </xf>
    <xf numFmtId="0" fontId="6" fillId="4" borderId="30" xfId="2" quotePrefix="1" applyFont="1" applyFill="1" applyBorder="1" applyAlignment="1">
      <alignment horizontal="center"/>
    </xf>
    <xf numFmtId="0" fontId="6" fillId="4" borderId="20" xfId="2" quotePrefix="1" applyFont="1" applyFill="1" applyBorder="1" applyAlignment="1">
      <alignment horizontal="center"/>
    </xf>
    <xf numFmtId="0" fontId="6" fillId="4" borderId="31" xfId="2" quotePrefix="1" applyFont="1" applyFill="1" applyBorder="1" applyAlignment="1">
      <alignment horizontal="center"/>
    </xf>
    <xf numFmtId="0" fontId="6" fillId="4" borderId="22" xfId="2" quotePrefix="1" applyFont="1" applyFill="1" applyBorder="1" applyAlignment="1">
      <alignment horizontal="center"/>
    </xf>
    <xf numFmtId="0" fontId="6" fillId="4" borderId="32" xfId="2" quotePrefix="1" applyFont="1" applyFill="1" applyBorder="1" applyAlignment="1">
      <alignment horizontal="center"/>
    </xf>
    <xf numFmtId="0" fontId="6" fillId="4" borderId="27" xfId="2" quotePrefix="1" applyFont="1" applyFill="1" applyBorder="1" applyAlignment="1">
      <alignment horizontal="center"/>
    </xf>
    <xf numFmtId="0" fontId="1" fillId="0" borderId="25" xfId="0" applyFont="1" applyBorder="1"/>
    <xf numFmtId="0" fontId="0" fillId="0" borderId="37" xfId="0" applyBorder="1"/>
    <xf numFmtId="0" fontId="0" fillId="0" borderId="40" xfId="0" applyBorder="1"/>
    <xf numFmtId="0" fontId="0" fillId="0" borderId="43" xfId="0" applyBorder="1"/>
    <xf numFmtId="165" fontId="11" fillId="6" borderId="31" xfId="2" applyNumberFormat="1" applyFont="1" applyFill="1" applyBorder="1"/>
    <xf numFmtId="165" fontId="11" fillId="6" borderId="35" xfId="2" applyNumberFormat="1" applyFont="1" applyFill="1" applyBorder="1"/>
    <xf numFmtId="165" fontId="11" fillId="6" borderId="32" xfId="2" applyNumberFormat="1" applyFont="1" applyFill="1" applyBorder="1"/>
    <xf numFmtId="165" fontId="11" fillId="6" borderId="36" xfId="2" applyNumberFormat="1" applyFont="1" applyFill="1" applyBorder="1"/>
    <xf numFmtId="165" fontId="11" fillId="6" borderId="30" xfId="2" applyNumberFormat="1" applyFont="1" applyFill="1" applyBorder="1"/>
    <xf numFmtId="165" fontId="11" fillId="6" borderId="34" xfId="2" applyNumberFormat="1" applyFont="1" applyFill="1" applyBorder="1"/>
    <xf numFmtId="2" fontId="6" fillId="6" borderId="30" xfId="2" applyNumberFormat="1" applyFont="1" applyFill="1" applyBorder="1"/>
    <xf numFmtId="2" fontId="6" fillId="6" borderId="34" xfId="2" applyNumberFormat="1" applyFont="1" applyFill="1" applyBorder="1"/>
    <xf numFmtId="2" fontId="6" fillId="6" borderId="31" xfId="2" applyNumberFormat="1" applyFont="1" applyFill="1" applyBorder="1"/>
    <xf numFmtId="2" fontId="6" fillId="6" borderId="35" xfId="2" applyNumberFormat="1" applyFont="1" applyFill="1" applyBorder="1"/>
    <xf numFmtId="2" fontId="11" fillId="6" borderId="31" xfId="2" applyNumberFormat="1" applyFont="1" applyFill="1" applyBorder="1"/>
    <xf numFmtId="2" fontId="11" fillId="6" borderId="35" xfId="2" applyNumberFormat="1" applyFont="1" applyFill="1" applyBorder="1"/>
    <xf numFmtId="0" fontId="0" fillId="0" borderId="0" xfId="0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3" fillId="2" borderId="14" xfId="1" applyBorder="1" applyAlignment="1">
      <alignment horizontal="center"/>
    </xf>
    <xf numFmtId="0" fontId="3" fillId="2" borderId="15" xfId="1" applyBorder="1" applyAlignment="1">
      <alignment horizontal="center"/>
    </xf>
    <xf numFmtId="165" fontId="6" fillId="4" borderId="9" xfId="2" applyNumberFormat="1" applyFont="1" applyFill="1" applyBorder="1" applyAlignment="1">
      <alignment horizontal="center"/>
    </xf>
    <xf numFmtId="165" fontId="6" fillId="4" borderId="10" xfId="2" applyNumberFormat="1" applyFont="1" applyFill="1" applyBorder="1" applyAlignment="1">
      <alignment horizontal="center"/>
    </xf>
    <xf numFmtId="165" fontId="6" fillId="4" borderId="11" xfId="2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5" fillId="5" borderId="16" xfId="0" applyFont="1" applyFill="1" applyBorder="1" applyAlignment="1">
      <alignment horizontal="center"/>
    </xf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'Exp06703'!$D$1</c:f>
              <c:strCache>
                <c:ptCount val="1"/>
                <c:pt idx="0">
                  <c:v>Q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'Exp06703'!$D$35:$D$43</c:f>
              <c:numCache>
                <c:formatCode>General</c:formatCode>
                <c:ptCount val="9"/>
                <c:pt idx="0">
                  <c:v>3.2743249019044356E-3</c:v>
                </c:pt>
                <c:pt idx="1">
                  <c:v>7.2035147841897594E-3</c:v>
                </c:pt>
                <c:pt idx="2">
                  <c:v>1.0805272176284639E-2</c:v>
                </c:pt>
                <c:pt idx="3">
                  <c:v>1.4407029568379519E-2</c:v>
                </c:pt>
                <c:pt idx="4">
                  <c:v>1.8827368185950506E-2</c:v>
                </c:pt>
                <c:pt idx="5">
                  <c:v>2.2592841823140607E-2</c:v>
                </c:pt>
                <c:pt idx="6">
                  <c:v>2.7504329175997259E-2</c:v>
                </c:pt>
                <c:pt idx="7">
                  <c:v>3.143351905828258E-2</c:v>
                </c:pt>
                <c:pt idx="8">
                  <c:v>3.9291898822853229E-2</c:v>
                </c:pt>
              </c:numCache>
            </c:numRef>
          </c:xVal>
          <c:yVal>
            <c:numRef>
              <c:f>'Exp06703'!$D$94:$D$102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40.204678362573105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2-40AD-B7D7-3E8FDDC54AE0}"/>
            </c:ext>
          </c:extLst>
        </c:ser>
        <c:ser>
          <c:idx val="1"/>
          <c:order val="1"/>
          <c:tx>
            <c:strRef>
              <c:f>'Exp06703'!$E$1</c:f>
              <c:strCache>
                <c:ptCount val="1"/>
                <c:pt idx="0">
                  <c:v>Q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'Exp06703'!$E$35:$E$43</c:f>
              <c:numCache>
                <c:formatCode>General</c:formatCode>
                <c:ptCount val="9"/>
                <c:pt idx="0">
                  <c:v>2.2592841823140607E-2</c:v>
                </c:pt>
                <c:pt idx="1">
                  <c:v>1.8827368185950506E-2</c:v>
                </c:pt>
                <c:pt idx="2">
                  <c:v>2.2592841823140607E-2</c:v>
                </c:pt>
                <c:pt idx="3">
                  <c:v>2.7504329175997259E-2</c:v>
                </c:pt>
                <c:pt idx="4">
                  <c:v>2.7504329175997259E-2</c:v>
                </c:pt>
                <c:pt idx="5">
                  <c:v>3.143351905828258E-2</c:v>
                </c:pt>
                <c:pt idx="6">
                  <c:v>3.143351905828258E-2</c:v>
                </c:pt>
                <c:pt idx="7">
                  <c:v>3.143351905828258E-2</c:v>
                </c:pt>
                <c:pt idx="8">
                  <c:v>3.9291898822853229E-2</c:v>
                </c:pt>
              </c:numCache>
            </c:numRef>
          </c:xVal>
          <c:yVal>
            <c:numRef>
              <c:f>'Exp06703'!$E$94:$E$102</c:f>
              <c:numCache>
                <c:formatCode>General</c:formatCode>
                <c:ptCount val="9"/>
                <c:pt idx="0">
                  <c:v>23.391812865497077</c:v>
                </c:pt>
                <c:pt idx="1">
                  <c:v>0</c:v>
                </c:pt>
                <c:pt idx="2">
                  <c:v>27.777777777777779</c:v>
                </c:pt>
                <c:pt idx="3">
                  <c:v>8.7719298245614041</c:v>
                </c:pt>
                <c:pt idx="4">
                  <c:v>0</c:v>
                </c:pt>
                <c:pt idx="5">
                  <c:v>25.584795321637429</c:v>
                </c:pt>
                <c:pt idx="6">
                  <c:v>33.62573099415205</c:v>
                </c:pt>
                <c:pt idx="7">
                  <c:v>39.473684210526322</c:v>
                </c:pt>
                <c:pt idx="8">
                  <c:v>5.8479532163742691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2-40AD-B7D7-3E8FDDC54AE0}"/>
            </c:ext>
          </c:extLst>
        </c:ser>
        <c:ser>
          <c:idx val="2"/>
          <c:order val="2"/>
          <c:tx>
            <c:strRef>
              <c:f>'Exp06703'!$F$1</c:f>
              <c:strCache>
                <c:ptCount val="1"/>
                <c:pt idx="0">
                  <c:v>Q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'Exp06703'!$F$35:$F$43</c:f>
              <c:numCache>
                <c:formatCode>General</c:formatCode>
                <c:ptCount val="9"/>
                <c:pt idx="0">
                  <c:v>4.715027858742387E-2</c:v>
                </c:pt>
                <c:pt idx="1">
                  <c:v>4.715027858742387E-2</c:v>
                </c:pt>
                <c:pt idx="2">
                  <c:v>4.715027858742387E-2</c:v>
                </c:pt>
                <c:pt idx="3">
                  <c:v>5.1865306446166264E-2</c:v>
                </c:pt>
                <c:pt idx="4">
                  <c:v>5.1865306446166264E-2</c:v>
                </c:pt>
                <c:pt idx="5">
                  <c:v>5.1865306446166264E-2</c:v>
                </c:pt>
                <c:pt idx="6">
                  <c:v>3.9291898822853229E-2</c:v>
                </c:pt>
                <c:pt idx="7">
                  <c:v>3.9291898822853229E-2</c:v>
                </c:pt>
                <c:pt idx="8">
                  <c:v>3.9291898822853229E-2</c:v>
                </c:pt>
              </c:numCache>
            </c:numRef>
          </c:xVal>
          <c:yVal>
            <c:numRef>
              <c:f>'Exp06703'!$F$94:$F$102</c:f>
              <c:numCache>
                <c:formatCode>General</c:formatCode>
                <c:ptCount val="9"/>
                <c:pt idx="0">
                  <c:v>16.812865497076025</c:v>
                </c:pt>
                <c:pt idx="1">
                  <c:v>33.62573099415205</c:v>
                </c:pt>
                <c:pt idx="2">
                  <c:v>5.8479532163742691</c:v>
                </c:pt>
                <c:pt idx="3">
                  <c:v>5.116959064327486</c:v>
                </c:pt>
                <c:pt idx="4">
                  <c:v>8.040935672514621</c:v>
                </c:pt>
                <c:pt idx="5">
                  <c:v>3.6549707602339185</c:v>
                </c:pt>
                <c:pt idx="6">
                  <c:v>2.192982456140351</c:v>
                </c:pt>
                <c:pt idx="7">
                  <c:v>11.695906432748538</c:v>
                </c:pt>
                <c:pt idx="8">
                  <c:v>33.62573099415205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22-40AD-B7D7-3E8FDDC54AE0}"/>
            </c:ext>
          </c:extLst>
        </c:ser>
        <c:ser>
          <c:idx val="3"/>
          <c:order val="3"/>
          <c:tx>
            <c:strRef>
              <c:f>'Exp06703'!$G$1</c:f>
              <c:strCache>
                <c:ptCount val="1"/>
                <c:pt idx="0">
                  <c:v>Q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'Exp06703'!$G$35:$G$43</c:f>
              <c:strCache>
                <c:ptCount val="6"/>
                <c:pt idx="0">
                  <c:v>0.047150279</c:v>
                </c:pt>
                <c:pt idx="1">
                  <c:v>0.047150279</c:v>
                </c:pt>
                <c:pt idx="2">
                  <c:v>0.051865306</c:v>
                </c:pt>
                <c:pt idx="3">
                  <c:v>0.078583798</c:v>
                </c:pt>
                <c:pt idx="4">
                  <c:v>0.01440703</c:v>
                </c:pt>
                <c:pt idx="5">
                  <c:v>0.007203515</c:v>
                </c:pt>
              </c:strCache>
            </c:strRef>
          </c:xVal>
          <c:yVal>
            <c:numRef>
              <c:f>'Exp06703'!$G$94:$G$102</c:f>
              <c:numCache>
                <c:formatCode>General</c:formatCode>
                <c:ptCount val="9"/>
                <c:pt idx="0">
                  <c:v>19.736842105263161</c:v>
                </c:pt>
                <c:pt idx="1">
                  <c:v>27.777777777777779</c:v>
                </c:pt>
                <c:pt idx="2">
                  <c:v>16.081871345029242</c:v>
                </c:pt>
                <c:pt idx="3">
                  <c:v>9.5029239766081872</c:v>
                </c:pt>
                <c:pt idx="4">
                  <c:v>27.046783625730995</c:v>
                </c:pt>
                <c:pt idx="5">
                  <c:v>7.3099415204678371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22-40AD-B7D7-3E8FDDC54AE0}"/>
            </c:ext>
          </c:extLst>
        </c:ser>
        <c:ser>
          <c:idx val="4"/>
          <c:order val="4"/>
          <c:tx>
            <c:strRef>
              <c:f>'Exp06703'!$H$1</c:f>
              <c:strCache>
                <c:ptCount val="1"/>
                <c:pt idx="0">
                  <c:v>Q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'Exp06703'!$H$35:$H$43</c:f>
              <c:strCache>
                <c:ptCount val="2"/>
                <c:pt idx="0">
                  <c:v>0.04462447</c:v>
                </c:pt>
                <c:pt idx="1">
                  <c:v>0.031433519</c:v>
                </c:pt>
              </c:strCache>
            </c:strRef>
          </c:xVal>
          <c:yVal>
            <c:numRef>
              <c:f>'Exp06703'!$H$94:$H$102</c:f>
              <c:numCache>
                <c:formatCode>General</c:formatCode>
                <c:ptCount val="9"/>
                <c:pt idx="0">
                  <c:v>3.6549707602339185</c:v>
                </c:pt>
                <c:pt idx="1">
                  <c:v>3.6549707602339185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22-40AD-B7D7-3E8FDDC5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84912"/>
        <c:axId val="109285472"/>
      </c:scatterChart>
      <c:valAx>
        <c:axId val="1092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Bedload transport intensity </a:t>
                </a:r>
                <a:r>
                  <a:rPr lang="el-GR"/>
                  <a:t>Φ</a:t>
                </a:r>
                <a:r>
                  <a:rPr lang="fr-CH"/>
                  <a:t>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9285472"/>
        <c:crosses val="autoZero"/>
        <c:crossBetween val="midCat"/>
      </c:valAx>
      <c:valAx>
        <c:axId val="1092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Relative blockage</a:t>
                </a:r>
                <a:r>
                  <a:rPr lang="fr-CH" baseline="0"/>
                  <a:t> time t</a:t>
                </a:r>
                <a:r>
                  <a:rPr lang="fr-CH" baseline="-25000"/>
                  <a:t>*</a:t>
                </a:r>
                <a:r>
                  <a:rPr lang="fr-CH" baseline="0"/>
                  <a:t> [-]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1.3888888888888888E-2"/>
              <c:y val="0.15104731700204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92849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7568175853018393"/>
          <c:y val="9.1867162438028574E-2"/>
          <c:w val="8.8207130358705158E-2"/>
          <c:h val="0.34423422424309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'Exp06703'!$D$1</c:f>
              <c:strCache>
                <c:ptCount val="1"/>
                <c:pt idx="0">
                  <c:v>Q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'Exp06703'!$D$35:$D$43</c:f>
              <c:numCache>
                <c:formatCode>General</c:formatCode>
                <c:ptCount val="9"/>
                <c:pt idx="0">
                  <c:v>3.2743249019044356E-3</c:v>
                </c:pt>
                <c:pt idx="1">
                  <c:v>7.2035147841897594E-3</c:v>
                </c:pt>
                <c:pt idx="2">
                  <c:v>1.0805272176284639E-2</c:v>
                </c:pt>
                <c:pt idx="3">
                  <c:v>1.4407029568379519E-2</c:v>
                </c:pt>
                <c:pt idx="4">
                  <c:v>1.8827368185950506E-2</c:v>
                </c:pt>
                <c:pt idx="5">
                  <c:v>2.2592841823140607E-2</c:v>
                </c:pt>
                <c:pt idx="6">
                  <c:v>2.7504329175997259E-2</c:v>
                </c:pt>
                <c:pt idx="7">
                  <c:v>3.143351905828258E-2</c:v>
                </c:pt>
                <c:pt idx="8">
                  <c:v>3.9291898822853229E-2</c:v>
                </c:pt>
              </c:numCache>
            </c:numRef>
          </c:xVal>
          <c:yVal>
            <c:numRef>
              <c:f>'Exp06703'!$D$54:$D$62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1.1580889865308401E-3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0-4C3E-B3EC-FB85A192C380}"/>
            </c:ext>
          </c:extLst>
        </c:ser>
        <c:ser>
          <c:idx val="1"/>
          <c:order val="1"/>
          <c:tx>
            <c:strRef>
              <c:f>'Exp06703'!$E$1</c:f>
              <c:strCache>
                <c:ptCount val="1"/>
                <c:pt idx="0">
                  <c:v>Q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'Exp06703'!$E$35:$E$43</c:f>
              <c:numCache>
                <c:formatCode>General</c:formatCode>
                <c:ptCount val="9"/>
                <c:pt idx="0">
                  <c:v>2.2592841823140607E-2</c:v>
                </c:pt>
                <c:pt idx="1">
                  <c:v>1.8827368185950506E-2</c:v>
                </c:pt>
                <c:pt idx="2">
                  <c:v>2.2592841823140607E-2</c:v>
                </c:pt>
                <c:pt idx="3">
                  <c:v>2.7504329175997259E-2</c:v>
                </c:pt>
                <c:pt idx="4">
                  <c:v>2.7504329175997259E-2</c:v>
                </c:pt>
                <c:pt idx="5">
                  <c:v>3.143351905828258E-2</c:v>
                </c:pt>
                <c:pt idx="6">
                  <c:v>3.143351905828258E-2</c:v>
                </c:pt>
                <c:pt idx="7">
                  <c:v>3.143351905828258E-2</c:v>
                </c:pt>
                <c:pt idx="8">
                  <c:v>3.9291898822853229E-2</c:v>
                </c:pt>
              </c:numCache>
            </c:numRef>
          </c:xVal>
          <c:yVal>
            <c:numRef>
              <c:f>'Exp06703'!$E$54:$E$62</c:f>
              <c:numCache>
                <c:formatCode>General</c:formatCode>
                <c:ptCount val="9"/>
                <c:pt idx="0">
                  <c:v>4.6323559461233605E-3</c:v>
                </c:pt>
                <c:pt idx="1">
                  <c:v>0</c:v>
                </c:pt>
                <c:pt idx="2">
                  <c:v>1.1580889865308401E-3</c:v>
                </c:pt>
                <c:pt idx="3">
                  <c:v>2.3161779730616803E-3</c:v>
                </c:pt>
                <c:pt idx="4">
                  <c:v>0</c:v>
                </c:pt>
                <c:pt idx="5">
                  <c:v>1.1580889865308401E-3</c:v>
                </c:pt>
                <c:pt idx="6">
                  <c:v>3.4742669595925202E-3</c:v>
                </c:pt>
                <c:pt idx="7">
                  <c:v>1.1580889865308401E-3</c:v>
                </c:pt>
                <c:pt idx="8">
                  <c:v>0.747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60-4C3E-B3EC-FB85A192C380}"/>
            </c:ext>
          </c:extLst>
        </c:ser>
        <c:ser>
          <c:idx val="2"/>
          <c:order val="2"/>
          <c:tx>
            <c:strRef>
              <c:f>'Exp06703'!$F$1</c:f>
              <c:strCache>
                <c:ptCount val="1"/>
                <c:pt idx="0">
                  <c:v>Q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'Exp06703'!$F$35:$F$43</c:f>
              <c:numCache>
                <c:formatCode>General</c:formatCode>
                <c:ptCount val="9"/>
                <c:pt idx="0">
                  <c:v>4.715027858742387E-2</c:v>
                </c:pt>
                <c:pt idx="1">
                  <c:v>4.715027858742387E-2</c:v>
                </c:pt>
                <c:pt idx="2">
                  <c:v>4.715027858742387E-2</c:v>
                </c:pt>
                <c:pt idx="3">
                  <c:v>5.1865306446166264E-2</c:v>
                </c:pt>
                <c:pt idx="4">
                  <c:v>5.1865306446166264E-2</c:v>
                </c:pt>
                <c:pt idx="5">
                  <c:v>5.1865306446166264E-2</c:v>
                </c:pt>
                <c:pt idx="6">
                  <c:v>3.9291898822853229E-2</c:v>
                </c:pt>
                <c:pt idx="7">
                  <c:v>3.9291898822853229E-2</c:v>
                </c:pt>
                <c:pt idx="8">
                  <c:v>3.9291898822853229E-2</c:v>
                </c:pt>
              </c:numCache>
            </c:numRef>
          </c:xVal>
          <c:yVal>
            <c:numRef>
              <c:f>'Exp06703'!$F$54:$F$62</c:f>
              <c:numCache>
                <c:formatCode>General</c:formatCode>
                <c:ptCount val="9"/>
                <c:pt idx="0">
                  <c:v>0.68799999999999994</c:v>
                </c:pt>
                <c:pt idx="1">
                  <c:v>2.3161779730616803E-3</c:v>
                </c:pt>
                <c:pt idx="2">
                  <c:v>6.9485339191850404E-3</c:v>
                </c:pt>
                <c:pt idx="3">
                  <c:v>0.94599999999999995</c:v>
                </c:pt>
                <c:pt idx="4">
                  <c:v>0.4</c:v>
                </c:pt>
                <c:pt idx="5">
                  <c:v>4.4000000000000004</c:v>
                </c:pt>
                <c:pt idx="6">
                  <c:v>1.0900000000000001</c:v>
                </c:pt>
                <c:pt idx="7">
                  <c:v>0.5</c:v>
                </c:pt>
                <c:pt idx="8">
                  <c:v>3.4742669595925202E-3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60-4C3E-B3EC-FB85A192C380}"/>
            </c:ext>
          </c:extLst>
        </c:ser>
        <c:ser>
          <c:idx val="3"/>
          <c:order val="3"/>
          <c:tx>
            <c:strRef>
              <c:f>'Exp06703'!$G$1</c:f>
              <c:strCache>
                <c:ptCount val="1"/>
                <c:pt idx="0">
                  <c:v>Q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'Exp06703'!$G$35:$G$43</c:f>
              <c:strCache>
                <c:ptCount val="6"/>
                <c:pt idx="0">
                  <c:v>0.047150279</c:v>
                </c:pt>
                <c:pt idx="1">
                  <c:v>0.047150279</c:v>
                </c:pt>
                <c:pt idx="2">
                  <c:v>0.051865306</c:v>
                </c:pt>
                <c:pt idx="3">
                  <c:v>0.078583798</c:v>
                </c:pt>
                <c:pt idx="4">
                  <c:v>0.01440703</c:v>
                </c:pt>
                <c:pt idx="5">
                  <c:v>0.007203515</c:v>
                </c:pt>
              </c:strCache>
            </c:strRef>
          </c:xVal>
          <c:yVal>
            <c:numRef>
              <c:f>'Exp06703'!$G$54:$G$62</c:f>
              <c:numCache>
                <c:formatCode>General</c:formatCode>
                <c:ptCount val="9"/>
                <c:pt idx="0">
                  <c:v>1.5055156824900922E-2</c:v>
                </c:pt>
                <c:pt idx="1">
                  <c:v>1.1580889865308402E-2</c:v>
                </c:pt>
                <c:pt idx="2">
                  <c:v>1.2738978851839241E-2</c:v>
                </c:pt>
                <c:pt idx="3">
                  <c:v>0.89200000000000002</c:v>
                </c:pt>
                <c:pt idx="4">
                  <c:v>1.1580889865308401E-3</c:v>
                </c:pt>
                <c:pt idx="5">
                  <c:v>1.1580889865308401E-3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60-4C3E-B3EC-FB85A192C380}"/>
            </c:ext>
          </c:extLst>
        </c:ser>
        <c:ser>
          <c:idx val="4"/>
          <c:order val="4"/>
          <c:tx>
            <c:strRef>
              <c:f>'Exp06703'!$H$1</c:f>
              <c:strCache>
                <c:ptCount val="1"/>
                <c:pt idx="0">
                  <c:v>Q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'Exp06703'!$H$35:$H$43</c:f>
              <c:strCache>
                <c:ptCount val="2"/>
                <c:pt idx="0">
                  <c:v>0.04462447</c:v>
                </c:pt>
                <c:pt idx="1">
                  <c:v>0.031433519</c:v>
                </c:pt>
              </c:strCache>
            </c:strRef>
          </c:xVal>
          <c:yVal>
            <c:numRef>
              <c:f>'Exp06703'!$H$54:$H$62</c:f>
              <c:numCache>
                <c:formatCode>General</c:formatCode>
                <c:ptCount val="9"/>
                <c:pt idx="0">
                  <c:v>2</c:v>
                </c:pt>
                <c:pt idx="1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60-4C3E-B3EC-FB85A192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0512"/>
        <c:axId val="109291072"/>
      </c:scatterChart>
      <c:valAx>
        <c:axId val="1092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Bedload transport intensity </a:t>
                </a:r>
                <a:r>
                  <a:rPr lang="el-GR"/>
                  <a:t>Φ</a:t>
                </a:r>
                <a:r>
                  <a:rPr lang="fr-CH"/>
                  <a:t>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9291072"/>
        <c:crosses val="autoZero"/>
        <c:crossBetween val="midCat"/>
      </c:valAx>
      <c:valAx>
        <c:axId val="1092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Number of blocked grains</a:t>
                </a:r>
                <a:r>
                  <a:rPr lang="fr-CH" baseline="0"/>
                  <a:t> N</a:t>
                </a:r>
                <a:r>
                  <a:rPr lang="fr-CH" baseline="-25000"/>
                  <a:t>b</a:t>
                </a:r>
                <a:r>
                  <a:rPr lang="fr-CH" baseline="0"/>
                  <a:t> [kg/min]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1.3888888888888888E-2"/>
              <c:y val="0.15104731700204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9290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7568175853018393"/>
          <c:y val="9.1867162438028574E-2"/>
          <c:w val="8.8207130358705158E-2"/>
          <c:h val="0.48465838370770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'Exp06705'!$D$1</c:f>
              <c:strCache>
                <c:ptCount val="1"/>
                <c:pt idx="0">
                  <c:v>Q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'Exp06705'!$D$35:$D$43</c:f>
              <c:strCache>
                <c:ptCount val="5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  <c:pt idx="3">
                  <c:v>#DIV/0!</c:v>
                </c:pt>
                <c:pt idx="4">
                  <c:v>#DIV/0!</c:v>
                </c:pt>
              </c:strCache>
            </c:strRef>
          </c:xVal>
          <c:yVal>
            <c:numRef>
              <c:f>'Exp06705'!$D$94:$D$102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0-42BB-8024-6E6DD7A2AD8E}"/>
            </c:ext>
          </c:extLst>
        </c:ser>
        <c:ser>
          <c:idx val="1"/>
          <c:order val="1"/>
          <c:tx>
            <c:strRef>
              <c:f>'Exp06705'!$E$1</c:f>
              <c:strCache>
                <c:ptCount val="1"/>
                <c:pt idx="0">
                  <c:v>Q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'Exp06705'!$E$35:$E$43</c:f>
              <c:strCache>
                <c:ptCount val="6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  <c:pt idx="3">
                  <c:v>#DIV/0!</c:v>
                </c:pt>
                <c:pt idx="4">
                  <c:v>#DIV/0!</c:v>
                </c:pt>
                <c:pt idx="5">
                  <c:v>#DIV/0!</c:v>
                </c:pt>
              </c:strCache>
            </c:strRef>
          </c:xVal>
          <c:yVal>
            <c:numRef>
              <c:f>'Exp06705'!$E$94:$E$102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0-42BB-8024-6E6DD7A2AD8E}"/>
            </c:ext>
          </c:extLst>
        </c:ser>
        <c:ser>
          <c:idx val="2"/>
          <c:order val="2"/>
          <c:tx>
            <c:strRef>
              <c:f>'Exp06705'!$F$1</c:f>
              <c:strCache>
                <c:ptCount val="1"/>
                <c:pt idx="0">
                  <c:v>Q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'Exp06705'!$F$35:$F$43</c:f>
              <c:strCache>
                <c:ptCount val="8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  <c:pt idx="3">
                  <c:v>#DIV/0!</c:v>
                </c:pt>
                <c:pt idx="4">
                  <c:v>#DIV/0!</c:v>
                </c:pt>
                <c:pt idx="5">
                  <c:v>#DIV/0!</c:v>
                </c:pt>
                <c:pt idx="6">
                  <c:v>#DIV/0!</c:v>
                </c:pt>
                <c:pt idx="7">
                  <c:v>#DIV/0!</c:v>
                </c:pt>
              </c:strCache>
            </c:strRef>
          </c:xVal>
          <c:yVal>
            <c:numRef>
              <c:f>'Exp06705'!$F$94:$F$102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50-42BB-8024-6E6DD7A2AD8E}"/>
            </c:ext>
          </c:extLst>
        </c:ser>
        <c:ser>
          <c:idx val="3"/>
          <c:order val="3"/>
          <c:tx>
            <c:strRef>
              <c:f>'Exp06705'!$G$1</c:f>
              <c:strCache>
                <c:ptCount val="1"/>
                <c:pt idx="0">
                  <c:v>Q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'Exp06705'!$G$35:$G$43</c:f>
              <c:strCache>
                <c:ptCount val="6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  <c:pt idx="3">
                  <c:v>#DIV/0!</c:v>
                </c:pt>
                <c:pt idx="4">
                  <c:v>#DIV/0!</c:v>
                </c:pt>
                <c:pt idx="5">
                  <c:v>#DIV/0!</c:v>
                </c:pt>
              </c:strCache>
            </c:strRef>
          </c:xVal>
          <c:yVal>
            <c:numRef>
              <c:f>'Exp06705'!$G$94:$G$102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50-42BB-8024-6E6DD7A2AD8E}"/>
            </c:ext>
          </c:extLst>
        </c:ser>
        <c:ser>
          <c:idx val="4"/>
          <c:order val="4"/>
          <c:tx>
            <c:strRef>
              <c:f>'Exp06705'!$H$1</c:f>
              <c:strCache>
                <c:ptCount val="1"/>
                <c:pt idx="0">
                  <c:v>Q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'Exp06705'!$H$35:$H$43</c:f>
              <c:strCache>
                <c:ptCount val="1"/>
                <c:pt idx="0">
                  <c:v>#DIV/0!</c:v>
                </c:pt>
              </c:strCache>
            </c:strRef>
          </c:xVal>
          <c:yVal>
            <c:numRef>
              <c:f>'Exp06705'!$H$94:$H$102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50-42BB-8024-6E6DD7A2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9696"/>
        <c:axId val="192030256"/>
      </c:scatterChart>
      <c:valAx>
        <c:axId val="1920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Bedload transport intensity </a:t>
                </a:r>
                <a:r>
                  <a:rPr lang="el-GR"/>
                  <a:t>Φ</a:t>
                </a:r>
                <a:r>
                  <a:rPr lang="fr-CH"/>
                  <a:t>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2030256"/>
        <c:crosses val="autoZero"/>
        <c:crossBetween val="midCat"/>
      </c:valAx>
      <c:valAx>
        <c:axId val="1920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Relative blockage</a:t>
                </a:r>
                <a:r>
                  <a:rPr lang="fr-CH" baseline="0"/>
                  <a:t> time t</a:t>
                </a:r>
                <a:r>
                  <a:rPr lang="fr-CH" baseline="-25000"/>
                  <a:t>*</a:t>
                </a:r>
                <a:r>
                  <a:rPr lang="fr-CH" baseline="0"/>
                  <a:t> [-]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1.3888888888888888E-2"/>
              <c:y val="0.15104731700204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2029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7568175853018393"/>
          <c:y val="9.1867162438028574E-2"/>
          <c:w val="8.8207130358705158E-2"/>
          <c:h val="0.34423422424309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'Exp06705'!$D$1</c:f>
              <c:strCache>
                <c:ptCount val="1"/>
                <c:pt idx="0">
                  <c:v>Q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'Exp06705'!$D$35:$D$43</c:f>
              <c:strCache>
                <c:ptCount val="5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  <c:pt idx="3">
                  <c:v>#DIV/0!</c:v>
                </c:pt>
                <c:pt idx="4">
                  <c:v>#DIV/0!</c:v>
                </c:pt>
              </c:strCache>
            </c:strRef>
          </c:xVal>
          <c:yVal>
            <c:numRef>
              <c:f>'Exp06705'!$D$54:$D$62</c:f>
              <c:numCache>
                <c:formatCode>General</c:formatCode>
                <c:ptCount val="9"/>
                <c:pt idx="0">
                  <c:v>0.81</c:v>
                </c:pt>
                <c:pt idx="1">
                  <c:v>1.641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580-8415-BFE773458A6C}"/>
            </c:ext>
          </c:extLst>
        </c:ser>
        <c:ser>
          <c:idx val="1"/>
          <c:order val="1"/>
          <c:tx>
            <c:strRef>
              <c:f>'Exp06705'!$E$1</c:f>
              <c:strCache>
                <c:ptCount val="1"/>
                <c:pt idx="0">
                  <c:v>Q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'Exp06705'!$E$35:$E$43</c:f>
              <c:strCache>
                <c:ptCount val="6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  <c:pt idx="3">
                  <c:v>#DIV/0!</c:v>
                </c:pt>
                <c:pt idx="4">
                  <c:v>#DIV/0!</c:v>
                </c:pt>
                <c:pt idx="5">
                  <c:v>#DIV/0!</c:v>
                </c:pt>
              </c:strCache>
            </c:strRef>
          </c:xVal>
          <c:yVal>
            <c:numRef>
              <c:f>'Exp06705'!$E$54:$E$62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1.1580889865308401E-3</c:v>
                </c:pt>
                <c:pt idx="4">
                  <c:v>1.1580889865308401E-3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580-8415-BFE773458A6C}"/>
            </c:ext>
          </c:extLst>
        </c:ser>
        <c:ser>
          <c:idx val="2"/>
          <c:order val="2"/>
          <c:tx>
            <c:strRef>
              <c:f>'Exp06705'!$F$1</c:f>
              <c:strCache>
                <c:ptCount val="1"/>
                <c:pt idx="0">
                  <c:v>Q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'Exp06705'!$F$35:$F$43</c:f>
              <c:strCache>
                <c:ptCount val="8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  <c:pt idx="3">
                  <c:v>#DIV/0!</c:v>
                </c:pt>
                <c:pt idx="4">
                  <c:v>#DIV/0!</c:v>
                </c:pt>
                <c:pt idx="5">
                  <c:v>#DIV/0!</c:v>
                </c:pt>
                <c:pt idx="6">
                  <c:v>#DIV/0!</c:v>
                </c:pt>
                <c:pt idx="7">
                  <c:v>#DIV/0!</c:v>
                </c:pt>
              </c:strCache>
            </c:strRef>
          </c:xVal>
          <c:yVal>
            <c:numRef>
              <c:f>'Exp06705'!$F$54:$F$62</c:f>
              <c:numCache>
                <c:formatCode>General</c:formatCode>
                <c:ptCount val="9"/>
                <c:pt idx="0">
                  <c:v>1.1580889865308401E-3</c:v>
                </c:pt>
                <c:pt idx="1">
                  <c:v>0</c:v>
                </c:pt>
                <c:pt idx="2">
                  <c:v>1.1580889865308401E-3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2.3161779730616803E-3</c:v>
                </c:pt>
                <c:pt idx="7">
                  <c:v>3.4742669595925202E-3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99-4580-8415-BFE773458A6C}"/>
            </c:ext>
          </c:extLst>
        </c:ser>
        <c:ser>
          <c:idx val="3"/>
          <c:order val="3"/>
          <c:tx>
            <c:strRef>
              <c:f>'Exp06705'!$G$1</c:f>
              <c:strCache>
                <c:ptCount val="1"/>
                <c:pt idx="0">
                  <c:v>Q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'Exp06705'!$G$35:$G$43</c:f>
              <c:strCache>
                <c:ptCount val="6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  <c:pt idx="3">
                  <c:v>#DIV/0!</c:v>
                </c:pt>
                <c:pt idx="4">
                  <c:v>#DIV/0!</c:v>
                </c:pt>
                <c:pt idx="5">
                  <c:v>#DIV/0!</c:v>
                </c:pt>
              </c:strCache>
            </c:strRef>
          </c:xVal>
          <c:yVal>
            <c:numRef>
              <c:f>'Exp06705'!$G$54:$G$62</c:f>
              <c:numCache>
                <c:formatCode>General</c:formatCode>
                <c:ptCount val="9"/>
                <c:pt idx="0">
                  <c:v>2.3161779730616803E-3</c:v>
                </c:pt>
                <c:pt idx="1">
                  <c:v>2.0845601757555121E-2</c:v>
                </c:pt>
                <c:pt idx="2">
                  <c:v>1.1580889865308402E-2</c:v>
                </c:pt>
                <c:pt idx="3">
                  <c:v>1.6213245811431763E-2</c:v>
                </c:pt>
                <c:pt idx="4">
                  <c:v>4.4007381488171925E-2</c:v>
                </c:pt>
                <c:pt idx="5">
                  <c:v>1.3440000000000001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99-4580-8415-BFE773458A6C}"/>
            </c:ext>
          </c:extLst>
        </c:ser>
        <c:ser>
          <c:idx val="4"/>
          <c:order val="4"/>
          <c:tx>
            <c:strRef>
              <c:f>'Exp06705'!$H$1</c:f>
              <c:strCache>
                <c:ptCount val="1"/>
                <c:pt idx="0">
                  <c:v>Q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'Exp06705'!$H$35:$H$43</c:f>
              <c:strCache>
                <c:ptCount val="1"/>
                <c:pt idx="0">
                  <c:v>#DIV/0!</c:v>
                </c:pt>
              </c:strCache>
            </c:strRef>
          </c:xVal>
          <c:yVal>
            <c:numRef>
              <c:f>'Exp06705'!$H$54:$H$62</c:f>
              <c:numCache>
                <c:formatCode>General</c:formatCode>
                <c:ptCount val="9"/>
                <c:pt idx="0">
                  <c:v>1.2809999999999999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99-4580-8415-BFE773458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5296"/>
        <c:axId val="192035856"/>
      </c:scatterChart>
      <c:valAx>
        <c:axId val="1920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Bedload transport intensity </a:t>
                </a:r>
                <a:r>
                  <a:rPr lang="el-GR"/>
                  <a:t>Φ</a:t>
                </a:r>
                <a:r>
                  <a:rPr lang="fr-CH"/>
                  <a:t>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2035856"/>
        <c:crosses val="autoZero"/>
        <c:crossBetween val="midCat"/>
      </c:valAx>
      <c:valAx>
        <c:axId val="1920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Number of blocked grains</a:t>
                </a:r>
                <a:r>
                  <a:rPr lang="fr-CH" baseline="0"/>
                  <a:t> N</a:t>
                </a:r>
                <a:r>
                  <a:rPr lang="fr-CH" baseline="-25000"/>
                  <a:t>b</a:t>
                </a:r>
                <a:r>
                  <a:rPr lang="fr-CH" baseline="0"/>
                  <a:t> [kg/min]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1.3888888888888888E-2"/>
              <c:y val="0.15104731700204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20352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7568175853018393"/>
          <c:y val="9.1867162438028574E-2"/>
          <c:w val="8.8207130358705158E-2"/>
          <c:h val="0.48465838370770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'Exp06707'!$D$1</c:f>
              <c:strCache>
                <c:ptCount val="1"/>
                <c:pt idx="0">
                  <c:v>Q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'Exp06707'!$D$35:$D$43</c:f>
              <c:strCache>
                <c:ptCount val="7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  <c:pt idx="3">
                  <c:v>#DIV/0!</c:v>
                </c:pt>
                <c:pt idx="4">
                  <c:v>#DIV/0!</c:v>
                </c:pt>
                <c:pt idx="5">
                  <c:v>#DIV/0!</c:v>
                </c:pt>
                <c:pt idx="6">
                  <c:v>#DIV/0!</c:v>
                </c:pt>
              </c:strCache>
            </c:strRef>
          </c:xVal>
          <c:yVal>
            <c:numRef>
              <c:f>'Exp06707'!$D$94:$D$102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3-4A16-8F6C-78340004E686}"/>
            </c:ext>
          </c:extLst>
        </c:ser>
        <c:ser>
          <c:idx val="1"/>
          <c:order val="1"/>
          <c:tx>
            <c:strRef>
              <c:f>'Exp06707'!$E$1</c:f>
              <c:strCache>
                <c:ptCount val="1"/>
                <c:pt idx="0">
                  <c:v>Q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'Exp06707'!$E$35:$E$43</c:f>
              <c:strCache>
                <c:ptCount val="4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  <c:pt idx="3">
                  <c:v>#DIV/0!</c:v>
                </c:pt>
              </c:strCache>
            </c:strRef>
          </c:xVal>
          <c:yVal>
            <c:numRef>
              <c:f>'Exp06707'!$E$94:$E$102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3-4A16-8F6C-78340004E686}"/>
            </c:ext>
          </c:extLst>
        </c:ser>
        <c:ser>
          <c:idx val="2"/>
          <c:order val="2"/>
          <c:tx>
            <c:strRef>
              <c:f>'Exp06707'!$F$1</c:f>
              <c:strCache>
                <c:ptCount val="1"/>
                <c:pt idx="0">
                  <c:v>Q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'Exp06707'!$F$35:$F$43</c:f>
              <c:strCache>
                <c:ptCount val="2"/>
                <c:pt idx="0">
                  <c:v>#DIV/0!</c:v>
                </c:pt>
                <c:pt idx="1">
                  <c:v>#DIV/0!</c:v>
                </c:pt>
              </c:strCache>
            </c:strRef>
          </c:xVal>
          <c:yVal>
            <c:numRef>
              <c:f>'Exp06707'!$F$94:$F$102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3-4A16-8F6C-78340004E686}"/>
            </c:ext>
          </c:extLst>
        </c:ser>
        <c:ser>
          <c:idx val="3"/>
          <c:order val="3"/>
          <c:tx>
            <c:strRef>
              <c:f>'Exp06707'!$G$1</c:f>
              <c:strCache>
                <c:ptCount val="1"/>
                <c:pt idx="0">
                  <c:v>Q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'Exp06707'!$G$35:$G$43</c:f>
              <c:strCache>
                <c:ptCount val="1"/>
                <c:pt idx="0">
                  <c:v>#DIV/0!</c:v>
                </c:pt>
              </c:strCache>
            </c:strRef>
          </c:xVal>
          <c:yVal>
            <c:numRef>
              <c:f>'Exp06707'!$G$94:$G$102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13-4A16-8F6C-78340004E686}"/>
            </c:ext>
          </c:extLst>
        </c:ser>
        <c:ser>
          <c:idx val="4"/>
          <c:order val="4"/>
          <c:tx>
            <c:strRef>
              <c:f>'Exp06707'!$H$1</c:f>
              <c:strCache>
                <c:ptCount val="1"/>
                <c:pt idx="0">
                  <c:v>Q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'Exp06707'!$H$35:$H$43</c:f>
            </c:numRef>
          </c:xVal>
          <c:yVal>
            <c:numRef>
              <c:f>'Exp06707'!$H$94:$H$102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13-4A16-8F6C-78340004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40896"/>
        <c:axId val="192041456"/>
      </c:scatterChart>
      <c:valAx>
        <c:axId val="1920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Bedload transport intensity </a:t>
                </a:r>
                <a:r>
                  <a:rPr lang="el-GR"/>
                  <a:t>Φ</a:t>
                </a:r>
                <a:r>
                  <a:rPr lang="fr-CH"/>
                  <a:t>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2041456"/>
        <c:crosses val="autoZero"/>
        <c:crossBetween val="midCat"/>
      </c:valAx>
      <c:valAx>
        <c:axId val="1920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Relative blockage</a:t>
                </a:r>
                <a:r>
                  <a:rPr lang="fr-CH" baseline="0"/>
                  <a:t> time t</a:t>
                </a:r>
                <a:r>
                  <a:rPr lang="fr-CH" baseline="-25000"/>
                  <a:t>*</a:t>
                </a:r>
                <a:r>
                  <a:rPr lang="fr-CH" baseline="0"/>
                  <a:t> [-]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1.3888888888888888E-2"/>
              <c:y val="0.15104731700204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20408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7568175853018393"/>
          <c:y val="9.1867162438028574E-2"/>
          <c:w val="8.8207130358705158E-2"/>
          <c:h val="0.34423422424309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'Exp06707'!$D$1</c:f>
              <c:strCache>
                <c:ptCount val="1"/>
                <c:pt idx="0">
                  <c:v>Q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'Exp06707'!$D$35:$D$43</c:f>
              <c:strCache>
                <c:ptCount val="7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  <c:pt idx="3">
                  <c:v>#DIV/0!</c:v>
                </c:pt>
                <c:pt idx="4">
                  <c:v>#DIV/0!</c:v>
                </c:pt>
                <c:pt idx="5">
                  <c:v>#DIV/0!</c:v>
                </c:pt>
                <c:pt idx="6">
                  <c:v>#DIV/0!</c:v>
                </c:pt>
              </c:strCache>
            </c:strRef>
          </c:xVal>
          <c:yVal>
            <c:numRef>
              <c:f>'Exp06707'!$D$54:$D$62</c:f>
              <c:numCache>
                <c:formatCode>General</c:formatCode>
                <c:ptCount val="9"/>
                <c:pt idx="0">
                  <c:v>4.5</c:v>
                </c:pt>
                <c:pt idx="1">
                  <c:v>0.38500000000000001</c:v>
                </c:pt>
                <c:pt idx="2">
                  <c:v>2.3161779730616803E-3</c:v>
                </c:pt>
                <c:pt idx="3">
                  <c:v>0</c:v>
                </c:pt>
                <c:pt idx="4">
                  <c:v>6.9485339191850404E-3</c:v>
                </c:pt>
                <c:pt idx="5">
                  <c:v>0.10100000000000001</c:v>
                </c:pt>
                <c:pt idx="6">
                  <c:v>9.7000000000000003E-2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F-4D0E-9231-14129F978CA6}"/>
            </c:ext>
          </c:extLst>
        </c:ser>
        <c:ser>
          <c:idx val="1"/>
          <c:order val="1"/>
          <c:tx>
            <c:strRef>
              <c:f>'Exp06707'!$E$1</c:f>
              <c:strCache>
                <c:ptCount val="1"/>
                <c:pt idx="0">
                  <c:v>Q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'Exp06707'!$E$35:$E$43</c:f>
              <c:strCache>
                <c:ptCount val="4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  <c:pt idx="3">
                  <c:v>#DIV/0!</c:v>
                </c:pt>
              </c:strCache>
            </c:strRef>
          </c:xVal>
          <c:yVal>
            <c:numRef>
              <c:f>'Exp06707'!$E$54:$E$62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4.9560000000000004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F-4D0E-9231-14129F978CA6}"/>
            </c:ext>
          </c:extLst>
        </c:ser>
        <c:ser>
          <c:idx val="2"/>
          <c:order val="2"/>
          <c:tx>
            <c:strRef>
              <c:f>'Exp06707'!$F$1</c:f>
              <c:strCache>
                <c:ptCount val="1"/>
                <c:pt idx="0">
                  <c:v>Q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'Exp06707'!$F$35:$F$43</c:f>
              <c:strCache>
                <c:ptCount val="2"/>
                <c:pt idx="0">
                  <c:v>#DIV/0!</c:v>
                </c:pt>
                <c:pt idx="1">
                  <c:v>#DIV/0!</c:v>
                </c:pt>
              </c:strCache>
            </c:strRef>
          </c:xVal>
          <c:yVal>
            <c:numRef>
              <c:f>'Exp06707'!$F$54:$F$62</c:f>
              <c:numCache>
                <c:formatCode>General</c:formatCode>
                <c:ptCount val="9"/>
                <c:pt idx="0">
                  <c:v>4.5</c:v>
                </c:pt>
                <c:pt idx="1">
                  <c:v>0.54500000000000004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F-4D0E-9231-14129F978CA6}"/>
            </c:ext>
          </c:extLst>
        </c:ser>
        <c:ser>
          <c:idx val="3"/>
          <c:order val="3"/>
          <c:tx>
            <c:strRef>
              <c:f>'Exp06707'!$G$1</c:f>
              <c:strCache>
                <c:ptCount val="1"/>
                <c:pt idx="0">
                  <c:v>Q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'Exp06707'!$G$35:$G$43</c:f>
              <c:strCache>
                <c:ptCount val="1"/>
                <c:pt idx="0">
                  <c:v>#DIV/0!</c:v>
                </c:pt>
              </c:strCache>
            </c:strRef>
          </c:xVal>
          <c:yVal>
            <c:numRef>
              <c:f>'Exp06707'!$G$54:$G$62</c:f>
              <c:numCache>
                <c:formatCode>General</c:formatCode>
                <c:ptCount val="9"/>
                <c:pt idx="0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EF-4D0E-9231-14129F978CA6}"/>
            </c:ext>
          </c:extLst>
        </c:ser>
        <c:ser>
          <c:idx val="4"/>
          <c:order val="4"/>
          <c:tx>
            <c:strRef>
              <c:f>'Exp06707'!$H$1</c:f>
              <c:strCache>
                <c:ptCount val="1"/>
                <c:pt idx="0">
                  <c:v>Q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'Exp06707'!$H$35:$H$43</c:f>
            </c:numRef>
          </c:xVal>
          <c:yVal>
            <c:numRef>
              <c:f>'Exp06707'!$H$54:$H$62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EF-4D0E-9231-14129F978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7696"/>
        <c:axId val="192408256"/>
      </c:scatterChart>
      <c:valAx>
        <c:axId val="1924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Bedload transport intensity </a:t>
                </a:r>
                <a:r>
                  <a:rPr lang="el-GR"/>
                  <a:t>Φ</a:t>
                </a:r>
                <a:r>
                  <a:rPr lang="fr-CH"/>
                  <a:t>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2408256"/>
        <c:crosses val="autoZero"/>
        <c:crossBetween val="midCat"/>
      </c:valAx>
      <c:valAx>
        <c:axId val="1924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Number of blocked grains</a:t>
                </a:r>
                <a:r>
                  <a:rPr lang="fr-CH" baseline="0"/>
                  <a:t> N</a:t>
                </a:r>
                <a:r>
                  <a:rPr lang="fr-CH" baseline="-25000"/>
                  <a:t>b</a:t>
                </a:r>
                <a:r>
                  <a:rPr lang="fr-CH" baseline="0"/>
                  <a:t> [kg/min]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1.3888888888888888E-2"/>
              <c:y val="0.15104731700204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2407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7568175853018393"/>
          <c:y val="9.1867162438028574E-2"/>
          <c:w val="8.8207130358705158E-2"/>
          <c:h val="0.48465838370770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'Exp06708'!$D$1</c:f>
              <c:strCache>
                <c:ptCount val="1"/>
                <c:pt idx="0">
                  <c:v>Q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'Exp06707'!$D$35:$D$43</c:f>
              <c:strCache>
                <c:ptCount val="7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  <c:pt idx="3">
                  <c:v>#DIV/0!</c:v>
                </c:pt>
                <c:pt idx="4">
                  <c:v>#DIV/0!</c:v>
                </c:pt>
                <c:pt idx="5">
                  <c:v>#DIV/0!</c:v>
                </c:pt>
                <c:pt idx="6">
                  <c:v>#DIV/0!</c:v>
                </c:pt>
              </c:strCache>
            </c:strRef>
          </c:xVal>
          <c:yVal>
            <c:numRef>
              <c:f>'Exp06708'!$D$94:$D$102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7-4ACE-92E1-6AB56F9BB555}"/>
            </c:ext>
          </c:extLst>
        </c:ser>
        <c:ser>
          <c:idx val="1"/>
          <c:order val="1"/>
          <c:tx>
            <c:strRef>
              <c:f>'Exp06708'!$E$1</c:f>
              <c:strCache>
                <c:ptCount val="1"/>
                <c:pt idx="0">
                  <c:v>Q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'Exp06707'!$E$35:$E$43</c:f>
              <c:strCache>
                <c:ptCount val="4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  <c:pt idx="3">
                  <c:v>#DIV/0!</c:v>
                </c:pt>
              </c:strCache>
            </c:strRef>
          </c:xVal>
          <c:yVal>
            <c:numRef>
              <c:f>'Exp06708'!$E$94:$E$102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67-4ACE-92E1-6AB56F9BB555}"/>
            </c:ext>
          </c:extLst>
        </c:ser>
        <c:ser>
          <c:idx val="2"/>
          <c:order val="2"/>
          <c:tx>
            <c:strRef>
              <c:f>'Exp06708'!$F$1</c:f>
              <c:strCache>
                <c:ptCount val="1"/>
                <c:pt idx="0">
                  <c:v>Q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'Exp06707'!$F$35:$F$43</c:f>
              <c:strCache>
                <c:ptCount val="2"/>
                <c:pt idx="0">
                  <c:v>#DIV/0!</c:v>
                </c:pt>
                <c:pt idx="1">
                  <c:v>#DIV/0!</c:v>
                </c:pt>
              </c:strCache>
            </c:strRef>
          </c:xVal>
          <c:yVal>
            <c:numRef>
              <c:f>'Exp06708'!$F$94:$F$102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67-4ACE-92E1-6AB56F9BB555}"/>
            </c:ext>
          </c:extLst>
        </c:ser>
        <c:ser>
          <c:idx val="3"/>
          <c:order val="3"/>
          <c:tx>
            <c:strRef>
              <c:f>'Exp06708'!$G$1</c:f>
              <c:strCache>
                <c:ptCount val="1"/>
                <c:pt idx="0">
                  <c:v>Q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'Exp06707'!$G$35:$G$43</c:f>
              <c:strCache>
                <c:ptCount val="1"/>
                <c:pt idx="0">
                  <c:v>#DIV/0!</c:v>
                </c:pt>
              </c:strCache>
            </c:strRef>
          </c:xVal>
          <c:yVal>
            <c:numRef>
              <c:f>'Exp06708'!$G$94:$G$102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67-4ACE-92E1-6AB56F9BB555}"/>
            </c:ext>
          </c:extLst>
        </c:ser>
        <c:ser>
          <c:idx val="4"/>
          <c:order val="4"/>
          <c:tx>
            <c:strRef>
              <c:f>'Exp06708'!$H$1</c:f>
              <c:strCache>
                <c:ptCount val="1"/>
                <c:pt idx="0">
                  <c:v>Q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'Exp06707'!$H$35:$H$43</c:f>
            </c:numRef>
          </c:xVal>
          <c:yVal>
            <c:numRef>
              <c:f>'Exp06708'!$H$94:$H$102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67-4ACE-92E1-6AB56F9BB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13296"/>
        <c:axId val="192413856"/>
      </c:scatterChart>
      <c:valAx>
        <c:axId val="19241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Bedload transport intensity </a:t>
                </a:r>
                <a:r>
                  <a:rPr lang="el-GR"/>
                  <a:t>Φ</a:t>
                </a:r>
                <a:r>
                  <a:rPr lang="fr-CH"/>
                  <a:t>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2413856"/>
        <c:crosses val="autoZero"/>
        <c:crossBetween val="midCat"/>
      </c:valAx>
      <c:valAx>
        <c:axId val="1924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Relative blockage</a:t>
                </a:r>
                <a:r>
                  <a:rPr lang="fr-CH" baseline="0"/>
                  <a:t> time t</a:t>
                </a:r>
                <a:r>
                  <a:rPr lang="fr-CH" baseline="-25000"/>
                  <a:t>*</a:t>
                </a:r>
                <a:r>
                  <a:rPr lang="fr-CH" baseline="0"/>
                  <a:t> [-]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1.3888888888888888E-2"/>
              <c:y val="0.15104731700204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24132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7568175853018393"/>
          <c:y val="9.1867162438028574E-2"/>
          <c:w val="8.8207130358705158E-2"/>
          <c:h val="0.34423422424309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'Exp06708'!$D$1</c:f>
              <c:strCache>
                <c:ptCount val="1"/>
                <c:pt idx="0">
                  <c:v>Q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'Exp06707'!$D$35:$D$43</c:f>
              <c:strCache>
                <c:ptCount val="7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  <c:pt idx="3">
                  <c:v>#DIV/0!</c:v>
                </c:pt>
                <c:pt idx="4">
                  <c:v>#DIV/0!</c:v>
                </c:pt>
                <c:pt idx="5">
                  <c:v>#DIV/0!</c:v>
                </c:pt>
                <c:pt idx="6">
                  <c:v>#DIV/0!</c:v>
                </c:pt>
              </c:strCache>
            </c:strRef>
          </c:xVal>
          <c:yVal>
            <c:numRef>
              <c:f>'Exp06708'!$D$54:$D$62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9-41F1-9F07-0165FB037BAA}"/>
            </c:ext>
          </c:extLst>
        </c:ser>
        <c:ser>
          <c:idx val="1"/>
          <c:order val="1"/>
          <c:tx>
            <c:strRef>
              <c:f>'Exp06708'!$E$1</c:f>
              <c:strCache>
                <c:ptCount val="1"/>
                <c:pt idx="0">
                  <c:v>Q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'Exp06707'!$E$35:$E$43</c:f>
              <c:strCache>
                <c:ptCount val="4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  <c:pt idx="3">
                  <c:v>#DIV/0!</c:v>
                </c:pt>
              </c:strCache>
            </c:strRef>
          </c:xVal>
          <c:yVal>
            <c:numRef>
              <c:f>'Exp06708'!$E$54:$E$62</c:f>
              <c:numCache>
                <c:formatCode>General</c:formatCode>
                <c:ptCount val="9"/>
                <c:pt idx="0">
                  <c:v>0</c:v>
                </c:pt>
                <c:pt idx="1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9-41F1-9F07-0165FB037BAA}"/>
            </c:ext>
          </c:extLst>
        </c:ser>
        <c:ser>
          <c:idx val="2"/>
          <c:order val="2"/>
          <c:tx>
            <c:strRef>
              <c:f>'Exp06708'!$F$1</c:f>
              <c:strCache>
                <c:ptCount val="1"/>
                <c:pt idx="0">
                  <c:v>Q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'Exp06707'!$F$35:$F$43</c:f>
              <c:strCache>
                <c:ptCount val="2"/>
                <c:pt idx="0">
                  <c:v>#DIV/0!</c:v>
                </c:pt>
                <c:pt idx="1">
                  <c:v>#DIV/0!</c:v>
                </c:pt>
              </c:strCache>
            </c:strRef>
          </c:xVal>
          <c:yVal>
            <c:numRef>
              <c:f>'Exp06708'!$F$54:$F$62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49-41F1-9F07-0165FB037BAA}"/>
            </c:ext>
          </c:extLst>
        </c:ser>
        <c:ser>
          <c:idx val="3"/>
          <c:order val="3"/>
          <c:tx>
            <c:strRef>
              <c:f>'Exp06708'!$G$1</c:f>
              <c:strCache>
                <c:ptCount val="1"/>
                <c:pt idx="0">
                  <c:v>Q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'Exp06707'!$G$35:$G$43</c:f>
              <c:strCache>
                <c:ptCount val="1"/>
                <c:pt idx="0">
                  <c:v>#DIV/0!</c:v>
                </c:pt>
              </c:strCache>
            </c:strRef>
          </c:xVal>
          <c:yVal>
            <c:numRef>
              <c:f>'Exp06708'!$G$54:$G$62</c:f>
              <c:numCache>
                <c:formatCode>General</c:formatCode>
                <c:ptCount val="9"/>
                <c:pt idx="0">
                  <c:v>2.7</c:v>
                </c:pt>
                <c:pt idx="1">
                  <c:v>0.2</c:v>
                </c:pt>
                <c:pt idx="2">
                  <c:v>3.4742669595925202E-3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49-41F1-9F07-0165FB037BAA}"/>
            </c:ext>
          </c:extLst>
        </c:ser>
        <c:ser>
          <c:idx val="4"/>
          <c:order val="4"/>
          <c:tx>
            <c:strRef>
              <c:f>'Exp06708'!$H$1</c:f>
              <c:strCache>
                <c:ptCount val="1"/>
                <c:pt idx="0">
                  <c:v>Q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'Exp06707'!$H$35:$H$43</c:f>
            </c:numRef>
          </c:xVal>
          <c:yVal>
            <c:numRef>
              <c:f>'Exp06708'!$H$54:$H$62</c:f>
              <c:numCache>
                <c:formatCode>General</c:formatCode>
                <c:ptCount val="9"/>
                <c:pt idx="0">
                  <c:v>0.9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49-41F1-9F07-0165FB037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2720"/>
        <c:axId val="192733280"/>
      </c:scatterChart>
      <c:valAx>
        <c:axId val="1927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Bedload transport intensity </a:t>
                </a:r>
                <a:r>
                  <a:rPr lang="el-GR"/>
                  <a:t>Φ</a:t>
                </a:r>
                <a:r>
                  <a:rPr lang="fr-CH"/>
                  <a:t>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2733280"/>
        <c:crosses val="autoZero"/>
        <c:crossBetween val="midCat"/>
      </c:valAx>
      <c:valAx>
        <c:axId val="1927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Number of blocked grains</a:t>
                </a:r>
                <a:r>
                  <a:rPr lang="fr-CH" baseline="0"/>
                  <a:t> N</a:t>
                </a:r>
                <a:r>
                  <a:rPr lang="fr-CH" baseline="-25000"/>
                  <a:t>b</a:t>
                </a:r>
                <a:r>
                  <a:rPr lang="fr-CH" baseline="0"/>
                  <a:t> [kg/min]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1.3888888888888888E-2"/>
              <c:y val="0.15104731700204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2732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7568175853018393"/>
          <c:y val="9.1867162438028574E-2"/>
          <c:w val="8.8207130358705158E-2"/>
          <c:h val="0.48465838370770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2</xdr:row>
      <xdr:rowOff>238124</xdr:rowOff>
    </xdr:from>
    <xdr:to>
      <xdr:col>23</xdr:col>
      <xdr:colOff>542925</xdr:colOff>
      <xdr:row>16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371475</xdr:colOff>
      <xdr:row>18</xdr:row>
      <xdr:rowOff>38100</xdr:rowOff>
    </xdr:from>
    <xdr:to>
      <xdr:col>23</xdr:col>
      <xdr:colOff>142875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2</xdr:row>
      <xdr:rowOff>238124</xdr:rowOff>
    </xdr:from>
    <xdr:to>
      <xdr:col>23</xdr:col>
      <xdr:colOff>542925</xdr:colOff>
      <xdr:row>16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371475</xdr:colOff>
      <xdr:row>18</xdr:row>
      <xdr:rowOff>38100</xdr:rowOff>
    </xdr:from>
    <xdr:to>
      <xdr:col>23</xdr:col>
      <xdr:colOff>142875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2</xdr:row>
      <xdr:rowOff>238124</xdr:rowOff>
    </xdr:from>
    <xdr:to>
      <xdr:col>23</xdr:col>
      <xdr:colOff>542925</xdr:colOff>
      <xdr:row>16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371475</xdr:colOff>
      <xdr:row>18</xdr:row>
      <xdr:rowOff>38100</xdr:rowOff>
    </xdr:from>
    <xdr:to>
      <xdr:col>23</xdr:col>
      <xdr:colOff>142875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2</xdr:row>
      <xdr:rowOff>238124</xdr:rowOff>
    </xdr:from>
    <xdr:to>
      <xdr:col>23</xdr:col>
      <xdr:colOff>542925</xdr:colOff>
      <xdr:row>16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371475</xdr:colOff>
      <xdr:row>18</xdr:row>
      <xdr:rowOff>38100</xdr:rowOff>
    </xdr:from>
    <xdr:to>
      <xdr:col>23</xdr:col>
      <xdr:colOff>142875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45"/>
  <sheetViews>
    <sheetView tabSelected="1" workbookViewId="0">
      <selection activeCell="AI24" sqref="AI24"/>
    </sheetView>
  </sheetViews>
  <sheetFormatPr defaultRowHeight="15.75" x14ac:dyDescent="0.25"/>
  <cols>
    <col min="1" max="1" width="20.625" customWidth="1"/>
    <col min="3" max="3" width="7.75" customWidth="1"/>
    <col min="4" max="24" width="7.125" customWidth="1"/>
    <col min="26" max="26" width="7" customWidth="1"/>
    <col min="27" max="27" width="9" style="1"/>
  </cols>
  <sheetData>
    <row r="1" spans="1:28" ht="16.5" thickBot="1" x14ac:dyDescent="0.3">
      <c r="A1" t="s">
        <v>160</v>
      </c>
      <c r="B1" t="s">
        <v>176</v>
      </c>
      <c r="D1" s="75" t="s">
        <v>163</v>
      </c>
      <c r="E1" s="75"/>
      <c r="F1" s="75"/>
      <c r="G1" s="75" t="s">
        <v>164</v>
      </c>
      <c r="H1" s="75"/>
      <c r="I1" s="75"/>
      <c r="J1" s="75" t="s">
        <v>165</v>
      </c>
      <c r="K1" s="75"/>
      <c r="L1" s="75"/>
      <c r="M1" s="75" t="s">
        <v>166</v>
      </c>
      <c r="N1" s="75"/>
      <c r="O1" s="75"/>
      <c r="P1" s="75" t="s">
        <v>167</v>
      </c>
      <c r="Q1" s="75"/>
      <c r="R1" s="75"/>
      <c r="S1" s="75" t="s">
        <v>168</v>
      </c>
      <c r="T1" s="75"/>
      <c r="U1" s="75"/>
      <c r="V1" s="75" t="s">
        <v>169</v>
      </c>
      <c r="W1" s="75"/>
      <c r="X1" s="75"/>
    </row>
    <row r="2" spans="1:28" ht="16.5" thickBot="1" x14ac:dyDescent="0.3">
      <c r="B2" s="61" t="s">
        <v>174</v>
      </c>
      <c r="C2" s="62" t="s">
        <v>175</v>
      </c>
      <c r="D2" s="87">
        <v>2.1000000000000001E-2</v>
      </c>
      <c r="E2" s="88"/>
      <c r="F2" s="89"/>
      <c r="G2" s="87">
        <v>2.1999999999999999E-2</v>
      </c>
      <c r="H2" s="88"/>
      <c r="I2" s="89"/>
      <c r="J2" s="87">
        <v>2.3E-2</v>
      </c>
      <c r="K2" s="88"/>
      <c r="L2" s="89"/>
      <c r="M2" s="87">
        <v>2.4E-2</v>
      </c>
      <c r="N2" s="88"/>
      <c r="O2" s="89"/>
      <c r="P2" s="87">
        <v>2.5000000000000001E-2</v>
      </c>
      <c r="Q2" s="88"/>
      <c r="R2" s="89"/>
      <c r="S2" s="87">
        <v>2.5999999999999999E-2</v>
      </c>
      <c r="T2" s="88"/>
      <c r="U2" s="89"/>
      <c r="V2" s="90">
        <v>2.7E-2</v>
      </c>
      <c r="W2" s="88"/>
      <c r="X2" s="89"/>
    </row>
    <row r="3" spans="1:28" ht="16.5" thickBot="1" x14ac:dyDescent="0.3">
      <c r="A3" s="30" t="s">
        <v>26</v>
      </c>
      <c r="B3" s="16" t="s">
        <v>173</v>
      </c>
      <c r="C3" s="60" t="s">
        <v>1</v>
      </c>
      <c r="D3" s="76">
        <f>D2/D_84</f>
        <v>1.5350877192982457</v>
      </c>
      <c r="E3" s="77"/>
      <c r="F3" s="78"/>
      <c r="G3" s="76">
        <f>G2/D_84</f>
        <v>1.6081871345029239</v>
      </c>
      <c r="H3" s="77"/>
      <c r="I3" s="78"/>
      <c r="J3" s="76">
        <f>J2/D_84</f>
        <v>1.6812865497076024</v>
      </c>
      <c r="K3" s="77"/>
      <c r="L3" s="78"/>
      <c r="M3" s="76">
        <f>M2/D_84</f>
        <v>1.7543859649122808</v>
      </c>
      <c r="N3" s="77"/>
      <c r="O3" s="78"/>
      <c r="P3" s="76">
        <f>P2/D_84</f>
        <v>1.8274853801169593</v>
      </c>
      <c r="Q3" s="77"/>
      <c r="R3" s="78"/>
      <c r="S3" s="76">
        <f>S2/D_84</f>
        <v>1.9005847953216375</v>
      </c>
      <c r="T3" s="77"/>
      <c r="U3" s="78"/>
      <c r="V3" s="76">
        <f>V2/D_84</f>
        <v>1.9736842105263159</v>
      </c>
      <c r="W3" s="77"/>
      <c r="X3" s="78"/>
    </row>
    <row r="4" spans="1:28" ht="19.5" thickBot="1" x14ac:dyDescent="0.4">
      <c r="A4" s="30"/>
      <c r="B4" s="31" t="s">
        <v>177</v>
      </c>
      <c r="C4" s="35" t="s">
        <v>2</v>
      </c>
      <c r="D4" s="69">
        <v>3.3571428571428572</v>
      </c>
      <c r="E4" s="69">
        <v>3.2333333333333329</v>
      </c>
      <c r="F4" s="70">
        <v>3.2384615384615381</v>
      </c>
      <c r="G4" s="69">
        <v>3.4173913043478255</v>
      </c>
      <c r="H4" s="69">
        <v>3.2874999999999992</v>
      </c>
      <c r="I4" s="70">
        <v>3.2647058823529411</v>
      </c>
      <c r="J4" s="69">
        <v>3.1490909090909098</v>
      </c>
      <c r="K4" s="69">
        <v>3.1440677966101696</v>
      </c>
      <c r="L4" s="70">
        <v>3.2411764705882358</v>
      </c>
      <c r="M4" s="69">
        <v>3.3906250000000013</v>
      </c>
      <c r="N4" s="69">
        <v>3.3200000000000003</v>
      </c>
      <c r="O4" s="70">
        <v>3.271186440677968</v>
      </c>
      <c r="P4" s="69">
        <v>5.4672727272727277</v>
      </c>
      <c r="Q4" s="69">
        <v>5.5249999999999986</v>
      </c>
      <c r="R4" s="70">
        <v>5.4736842105263159</v>
      </c>
      <c r="S4" s="69">
        <v>6.5576271186440671</v>
      </c>
      <c r="T4" s="69">
        <v>6.4696428571428539</v>
      </c>
      <c r="U4" s="70">
        <v>6.4375000000000036</v>
      </c>
      <c r="V4" s="67">
        <v>3</v>
      </c>
      <c r="W4" s="67">
        <v>3</v>
      </c>
      <c r="X4" s="68">
        <v>3</v>
      </c>
      <c r="Z4" s="3" t="s">
        <v>3</v>
      </c>
      <c r="AA4" s="4" t="s">
        <v>159</v>
      </c>
      <c r="AB4" s="3" t="s">
        <v>6</v>
      </c>
    </row>
    <row r="5" spans="1:28" ht="20.25" thickTop="1" thickBot="1" x14ac:dyDescent="0.4">
      <c r="A5" s="32"/>
      <c r="B5" s="20" t="s">
        <v>178</v>
      </c>
      <c r="C5" s="36" t="s">
        <v>2</v>
      </c>
      <c r="D5" s="71">
        <v>3.5</v>
      </c>
      <c r="E5" s="71">
        <v>3.6</v>
      </c>
      <c r="F5" s="72">
        <v>3.5</v>
      </c>
      <c r="G5" s="71">
        <v>3.55</v>
      </c>
      <c r="H5" s="71">
        <v>3.5166666666666666</v>
      </c>
      <c r="I5" s="72">
        <v>3.4375000000000004</v>
      </c>
      <c r="J5" s="71">
        <v>3.6135593220338991</v>
      </c>
      <c r="K5" s="71">
        <v>3.5000000000000013</v>
      </c>
      <c r="L5" s="72">
        <v>3.5375000000000001</v>
      </c>
      <c r="M5" s="71">
        <v>3.5812499999999976</v>
      </c>
      <c r="N5" s="71">
        <v>3.6538461538461542</v>
      </c>
      <c r="O5" s="72">
        <v>3.544827586206897</v>
      </c>
      <c r="P5" s="71">
        <v>6.3625000000000007</v>
      </c>
      <c r="Q5" s="71">
        <v>6.4357142857142859</v>
      </c>
      <c r="R5" s="72">
        <v>6.5499999999999989</v>
      </c>
      <c r="S5" s="71">
        <v>8.8249999999999993</v>
      </c>
      <c r="T5" s="71">
        <v>8.5605263157894775</v>
      </c>
      <c r="U5" s="72">
        <v>8.4749999999999996</v>
      </c>
      <c r="V5" s="63">
        <v>3.5</v>
      </c>
      <c r="W5" s="63">
        <v>3.5</v>
      </c>
      <c r="X5" s="64">
        <v>3.5</v>
      </c>
      <c r="Z5" s="3" t="s">
        <v>4</v>
      </c>
      <c r="AA5" s="4" t="s">
        <v>159</v>
      </c>
      <c r="AB5" s="3" t="s">
        <v>6</v>
      </c>
    </row>
    <row r="6" spans="1:28" ht="20.25" thickTop="1" thickBot="1" x14ac:dyDescent="0.4">
      <c r="A6" s="32"/>
      <c r="B6" s="20" t="s">
        <v>179</v>
      </c>
      <c r="C6" s="36" t="s">
        <v>2</v>
      </c>
      <c r="D6" s="73"/>
      <c r="E6" s="73"/>
      <c r="F6" s="74"/>
      <c r="G6" s="73"/>
      <c r="H6" s="73"/>
      <c r="I6" s="74"/>
      <c r="J6" s="71">
        <v>3.9928571428571424</v>
      </c>
      <c r="K6" s="71">
        <v>4.0500000000000007</v>
      </c>
      <c r="L6" s="72">
        <v>4.056</v>
      </c>
      <c r="M6" s="71">
        <v>3.9</v>
      </c>
      <c r="N6" s="71">
        <v>3.9940000000000002</v>
      </c>
      <c r="O6" s="72">
        <v>3.9863636363636368</v>
      </c>
      <c r="P6" s="71">
        <v>7.4499999999999993</v>
      </c>
      <c r="Q6" s="71">
        <v>7.5</v>
      </c>
      <c r="R6" s="72">
        <v>7.3999999999999995</v>
      </c>
      <c r="S6" s="73"/>
      <c r="T6" s="73"/>
      <c r="U6" s="74"/>
      <c r="V6" s="63">
        <v>4</v>
      </c>
      <c r="W6" s="63">
        <v>4</v>
      </c>
      <c r="X6" s="64">
        <v>4</v>
      </c>
      <c r="Z6" s="3" t="s">
        <v>5</v>
      </c>
      <c r="AA6" s="4" t="s">
        <v>159</v>
      </c>
      <c r="AB6" s="3" t="s">
        <v>6</v>
      </c>
    </row>
    <row r="7" spans="1:28" ht="20.25" thickTop="1" thickBot="1" x14ac:dyDescent="0.4">
      <c r="A7" s="32"/>
      <c r="B7" s="20" t="s">
        <v>180</v>
      </c>
      <c r="C7" s="36" t="s">
        <v>2</v>
      </c>
      <c r="D7" s="73"/>
      <c r="E7" s="73"/>
      <c r="F7" s="74"/>
      <c r="G7" s="73"/>
      <c r="H7" s="73"/>
      <c r="I7" s="74"/>
      <c r="J7" s="73"/>
      <c r="K7" s="73"/>
      <c r="L7" s="74"/>
      <c r="M7" s="71">
        <v>4.5414634146341477</v>
      </c>
      <c r="N7" s="71">
        <v>4.5625000000000018</v>
      </c>
      <c r="O7" s="72">
        <v>4.5069767441860451</v>
      </c>
      <c r="P7" s="73"/>
      <c r="Q7" s="73"/>
      <c r="R7" s="74"/>
      <c r="S7" s="73"/>
      <c r="T7" s="73"/>
      <c r="U7" s="74"/>
      <c r="V7" s="63">
        <v>4.5</v>
      </c>
      <c r="W7" s="63">
        <v>4.5</v>
      </c>
      <c r="X7" s="64">
        <v>4.5</v>
      </c>
      <c r="Z7" s="3" t="s">
        <v>161</v>
      </c>
      <c r="AA7" s="4" t="s">
        <v>162</v>
      </c>
      <c r="AB7" s="3" t="s">
        <v>6</v>
      </c>
    </row>
    <row r="8" spans="1:28" ht="20.25" thickTop="1" thickBot="1" x14ac:dyDescent="0.4">
      <c r="A8" s="32" t="s">
        <v>187</v>
      </c>
      <c r="B8" s="20" t="s">
        <v>181</v>
      </c>
      <c r="C8" s="36" t="s">
        <v>2</v>
      </c>
      <c r="D8" s="73"/>
      <c r="E8" s="73"/>
      <c r="F8" s="74"/>
      <c r="G8" s="73"/>
      <c r="H8" s="73"/>
      <c r="I8" s="74"/>
      <c r="J8" s="73"/>
      <c r="K8" s="73"/>
      <c r="L8" s="74"/>
      <c r="M8" s="71">
        <v>5.1178571428571447</v>
      </c>
      <c r="N8" s="71">
        <v>5.0928571428571434</v>
      </c>
      <c r="O8" s="72">
        <v>5.0571428571428569</v>
      </c>
      <c r="P8" s="73"/>
      <c r="Q8" s="73"/>
      <c r="R8" s="74"/>
      <c r="S8" s="73"/>
      <c r="T8" s="73"/>
      <c r="U8" s="74"/>
      <c r="V8" s="63">
        <v>5</v>
      </c>
      <c r="W8" s="63">
        <v>5</v>
      </c>
      <c r="X8" s="64">
        <v>5</v>
      </c>
      <c r="Z8" s="22"/>
      <c r="AA8" s="28"/>
      <c r="AB8" s="22"/>
    </row>
    <row r="9" spans="1:28" ht="20.25" thickTop="1" thickBot="1" x14ac:dyDescent="0.4">
      <c r="A9" s="32" t="s">
        <v>172</v>
      </c>
      <c r="B9" s="20" t="s">
        <v>182</v>
      </c>
      <c r="C9" s="36" t="s">
        <v>2</v>
      </c>
      <c r="D9" s="73"/>
      <c r="E9" s="73"/>
      <c r="F9" s="74"/>
      <c r="G9" s="73"/>
      <c r="H9" s="73"/>
      <c r="I9" s="74"/>
      <c r="J9" s="73"/>
      <c r="K9" s="73"/>
      <c r="L9" s="74"/>
      <c r="M9" s="71">
        <v>5.569230769230769</v>
      </c>
      <c r="N9" s="71">
        <v>5.5666666666666664</v>
      </c>
      <c r="O9" s="72">
        <v>5.55</v>
      </c>
      <c r="P9" s="73"/>
      <c r="Q9" s="73"/>
      <c r="R9" s="74"/>
      <c r="S9" s="73"/>
      <c r="T9" s="73"/>
      <c r="U9" s="74"/>
      <c r="V9" s="63">
        <v>5.5</v>
      </c>
      <c r="W9" s="63">
        <v>5.5</v>
      </c>
      <c r="X9" s="64">
        <v>5.5</v>
      </c>
      <c r="Z9" s="22"/>
      <c r="AA9" s="28"/>
      <c r="AB9" s="22"/>
    </row>
    <row r="10" spans="1:28" ht="20.25" thickTop="1" thickBot="1" x14ac:dyDescent="0.4">
      <c r="A10" s="32"/>
      <c r="B10" s="20" t="s">
        <v>183</v>
      </c>
      <c r="C10" s="36" t="s">
        <v>2</v>
      </c>
      <c r="D10" s="73"/>
      <c r="E10" s="73"/>
      <c r="F10" s="74"/>
      <c r="G10" s="73"/>
      <c r="H10" s="73"/>
      <c r="I10" s="74"/>
      <c r="J10" s="73"/>
      <c r="K10" s="73"/>
      <c r="L10" s="74"/>
      <c r="M10" s="71">
        <v>6.2</v>
      </c>
      <c r="N10" s="71">
        <v>6.1545454545454552</v>
      </c>
      <c r="O10" s="72">
        <v>6.339999999999999</v>
      </c>
      <c r="P10" s="73"/>
      <c r="Q10" s="73"/>
      <c r="R10" s="74"/>
      <c r="S10" s="73"/>
      <c r="T10" s="73"/>
      <c r="U10" s="74"/>
      <c r="V10" s="63">
        <v>6</v>
      </c>
      <c r="W10" s="63">
        <v>6</v>
      </c>
      <c r="X10" s="64">
        <v>6</v>
      </c>
      <c r="Z10" s="25"/>
      <c r="AA10" s="28"/>
      <c r="AB10" s="25"/>
    </row>
    <row r="11" spans="1:28" ht="20.25" thickTop="1" thickBot="1" x14ac:dyDescent="0.4">
      <c r="A11" s="32"/>
      <c r="B11" s="20" t="s">
        <v>184</v>
      </c>
      <c r="C11" s="36" t="s">
        <v>2</v>
      </c>
      <c r="D11" s="73"/>
      <c r="E11" s="73"/>
      <c r="F11" s="74"/>
      <c r="G11" s="73"/>
      <c r="H11" s="73"/>
      <c r="I11" s="74"/>
      <c r="J11" s="73"/>
      <c r="K11" s="73"/>
      <c r="L11" s="74"/>
      <c r="M11" s="71">
        <v>6.9999999999999991</v>
      </c>
      <c r="N11" s="71">
        <v>7.05</v>
      </c>
      <c r="O11" s="72">
        <v>7.2000000000000011</v>
      </c>
      <c r="P11" s="73"/>
      <c r="Q11" s="73"/>
      <c r="R11" s="74"/>
      <c r="S11" s="73"/>
      <c r="T11" s="73"/>
      <c r="U11" s="74"/>
      <c r="V11" s="63">
        <v>6.5</v>
      </c>
      <c r="W11" s="63">
        <v>6.5</v>
      </c>
      <c r="X11" s="64">
        <v>6.5</v>
      </c>
      <c r="Z11" s="25"/>
      <c r="AA11" s="28"/>
      <c r="AB11" s="25"/>
    </row>
    <row r="12" spans="1:28" ht="20.25" thickTop="1" thickBot="1" x14ac:dyDescent="0.4">
      <c r="A12" s="32"/>
      <c r="B12" s="20" t="s">
        <v>185</v>
      </c>
      <c r="C12" s="36" t="s">
        <v>2</v>
      </c>
      <c r="D12" s="63">
        <v>7</v>
      </c>
      <c r="E12" s="63">
        <v>7</v>
      </c>
      <c r="F12" s="64">
        <v>7</v>
      </c>
      <c r="G12" s="63">
        <v>7</v>
      </c>
      <c r="H12" s="63">
        <v>7</v>
      </c>
      <c r="I12" s="64">
        <v>7</v>
      </c>
      <c r="J12" s="63">
        <v>7</v>
      </c>
      <c r="K12" s="63">
        <v>7</v>
      </c>
      <c r="L12" s="64">
        <v>7</v>
      </c>
      <c r="M12" s="63">
        <v>7</v>
      </c>
      <c r="N12" s="63">
        <v>7</v>
      </c>
      <c r="O12" s="64">
        <v>7</v>
      </c>
      <c r="P12" s="63">
        <v>7</v>
      </c>
      <c r="Q12" s="63">
        <v>7</v>
      </c>
      <c r="R12" s="64">
        <v>7</v>
      </c>
      <c r="S12" s="63">
        <v>7</v>
      </c>
      <c r="T12" s="63">
        <v>7</v>
      </c>
      <c r="U12" s="64">
        <v>7</v>
      </c>
      <c r="V12" s="63">
        <v>7</v>
      </c>
      <c r="W12" s="63">
        <v>7</v>
      </c>
      <c r="X12" s="64">
        <v>7</v>
      </c>
      <c r="Z12" s="22"/>
      <c r="AA12" s="29"/>
      <c r="AB12" s="22"/>
    </row>
    <row r="13" spans="1:28" ht="20.25" thickTop="1" thickBot="1" x14ac:dyDescent="0.4">
      <c r="A13" s="33"/>
      <c r="B13" s="34" t="s">
        <v>186</v>
      </c>
      <c r="C13" s="37" t="s">
        <v>2</v>
      </c>
      <c r="D13" s="65">
        <v>7.5</v>
      </c>
      <c r="E13" s="65">
        <v>7.5</v>
      </c>
      <c r="F13" s="66">
        <v>7.5</v>
      </c>
      <c r="G13" s="65">
        <v>7.5</v>
      </c>
      <c r="H13" s="65">
        <v>7.5</v>
      </c>
      <c r="I13" s="66">
        <v>7.5</v>
      </c>
      <c r="J13" s="65">
        <v>7.5</v>
      </c>
      <c r="K13" s="65">
        <v>7.5</v>
      </c>
      <c r="L13" s="66">
        <v>7.5</v>
      </c>
      <c r="M13" s="65">
        <v>7.5</v>
      </c>
      <c r="N13" s="65">
        <v>7.5</v>
      </c>
      <c r="O13" s="66">
        <v>7.5</v>
      </c>
      <c r="P13" s="65">
        <v>7.5</v>
      </c>
      <c r="Q13" s="65">
        <v>7.5</v>
      </c>
      <c r="R13" s="66">
        <v>7.5</v>
      </c>
      <c r="S13" s="65">
        <v>7.5</v>
      </c>
      <c r="T13" s="65">
        <v>7.5</v>
      </c>
      <c r="U13" s="66">
        <v>7.5</v>
      </c>
      <c r="V13" s="65">
        <v>7.5</v>
      </c>
      <c r="W13" s="65">
        <v>7.5</v>
      </c>
      <c r="X13" s="66">
        <v>7.5</v>
      </c>
    </row>
    <row r="14" spans="1:28" ht="19.5" thickBot="1" x14ac:dyDescent="0.4">
      <c r="A14" s="30"/>
      <c r="B14" s="38" t="s">
        <v>32</v>
      </c>
      <c r="C14" s="35" t="s">
        <v>33</v>
      </c>
      <c r="D14" s="50">
        <v>1.1000000000000001</v>
      </c>
      <c r="E14" s="41">
        <v>1.1000000000000001</v>
      </c>
      <c r="F14" s="42">
        <v>0.5</v>
      </c>
      <c r="G14" s="50">
        <v>0.5</v>
      </c>
      <c r="H14" s="41">
        <v>1.1000000000000001</v>
      </c>
      <c r="I14" s="42">
        <v>1.1000000000000001</v>
      </c>
      <c r="J14" s="50">
        <v>0.5</v>
      </c>
      <c r="K14" s="41">
        <v>1.1000000000000001</v>
      </c>
      <c r="L14" s="42">
        <v>1.5</v>
      </c>
      <c r="M14" s="50">
        <v>4.5999999999999996</v>
      </c>
      <c r="N14" s="41">
        <v>4.5999999999999996</v>
      </c>
      <c r="O14" s="42">
        <v>5.8</v>
      </c>
      <c r="P14" s="50">
        <v>8.1</v>
      </c>
      <c r="Q14" s="41">
        <v>8.1</v>
      </c>
      <c r="R14" s="42">
        <v>8.1</v>
      </c>
      <c r="S14" s="50">
        <v>15.5</v>
      </c>
      <c r="T14" s="41">
        <v>17.7</v>
      </c>
      <c r="U14" s="42">
        <v>17.7</v>
      </c>
      <c r="V14" s="50"/>
      <c r="W14" s="41"/>
      <c r="X14" s="42"/>
    </row>
    <row r="15" spans="1:28" ht="20.25" thickTop="1" thickBot="1" x14ac:dyDescent="0.4">
      <c r="A15" s="32"/>
      <c r="B15" s="13" t="s">
        <v>34</v>
      </c>
      <c r="C15" s="36" t="s">
        <v>33</v>
      </c>
      <c r="D15" s="51">
        <v>0.5</v>
      </c>
      <c r="E15" s="43">
        <v>0.5</v>
      </c>
      <c r="F15" s="44">
        <v>0.5</v>
      </c>
      <c r="G15" s="51">
        <v>1.1000000000000001</v>
      </c>
      <c r="H15" s="43">
        <v>1.1000000000000001</v>
      </c>
      <c r="I15" s="44">
        <v>1.1000000000000001</v>
      </c>
      <c r="J15" s="51">
        <v>2.2000000000000002</v>
      </c>
      <c r="K15" s="43">
        <v>3.3</v>
      </c>
      <c r="L15" s="44">
        <v>5.8</v>
      </c>
      <c r="M15" s="51">
        <v>5.8</v>
      </c>
      <c r="N15" s="43">
        <v>6.9</v>
      </c>
      <c r="O15" s="44">
        <v>6.9</v>
      </c>
      <c r="P15" s="51">
        <v>15.5</v>
      </c>
      <c r="Q15" s="43">
        <v>15.5</v>
      </c>
      <c r="R15" s="44">
        <v>15.5</v>
      </c>
      <c r="S15" s="51">
        <v>19.8</v>
      </c>
      <c r="T15" s="43">
        <v>21.5</v>
      </c>
      <c r="U15" s="44">
        <v>21.5</v>
      </c>
      <c r="V15" s="51"/>
      <c r="W15" s="43"/>
      <c r="X15" s="44"/>
      <c r="AA15" s="2"/>
    </row>
    <row r="16" spans="1:28" ht="20.25" thickTop="1" thickBot="1" x14ac:dyDescent="0.4">
      <c r="A16" s="32"/>
      <c r="B16" s="13" t="s">
        <v>35</v>
      </c>
      <c r="C16" s="36" t="s">
        <v>33</v>
      </c>
      <c r="D16" s="51"/>
      <c r="E16" s="43"/>
      <c r="F16" s="44"/>
      <c r="G16" s="51"/>
      <c r="H16" s="43"/>
      <c r="I16" s="44"/>
      <c r="J16" s="51">
        <v>5.8</v>
      </c>
      <c r="K16" s="43">
        <v>5.8</v>
      </c>
      <c r="L16" s="44">
        <v>5.8</v>
      </c>
      <c r="M16" s="51">
        <v>5.8</v>
      </c>
      <c r="N16" s="43">
        <v>8.1</v>
      </c>
      <c r="O16" s="44">
        <v>8.1</v>
      </c>
      <c r="P16" s="51">
        <v>17.7</v>
      </c>
      <c r="Q16" s="43">
        <v>19.8</v>
      </c>
      <c r="R16" s="44">
        <v>17.7</v>
      </c>
      <c r="S16" s="51"/>
      <c r="T16" s="43"/>
      <c r="U16" s="44"/>
      <c r="V16" s="51"/>
      <c r="W16" s="43"/>
      <c r="X16" s="44"/>
      <c r="Z16" t="s">
        <v>23</v>
      </c>
      <c r="AA16" s="2"/>
    </row>
    <row r="17" spans="1:28" ht="20.25" thickTop="1" thickBot="1" x14ac:dyDescent="0.4">
      <c r="A17" s="32"/>
      <c r="B17" s="13" t="s">
        <v>36</v>
      </c>
      <c r="C17" s="36" t="s">
        <v>33</v>
      </c>
      <c r="D17" s="51"/>
      <c r="E17" s="43"/>
      <c r="F17" s="44"/>
      <c r="G17" s="51"/>
      <c r="H17" s="43"/>
      <c r="I17" s="44"/>
      <c r="J17" s="51"/>
      <c r="K17" s="43"/>
      <c r="L17" s="44"/>
      <c r="M17" s="51">
        <v>8.1</v>
      </c>
      <c r="N17" s="43">
        <v>8.1</v>
      </c>
      <c r="O17" s="44">
        <v>8.1</v>
      </c>
      <c r="P17" s="51"/>
      <c r="Q17" s="43"/>
      <c r="R17" s="44"/>
      <c r="S17" s="51"/>
      <c r="T17" s="43"/>
      <c r="U17" s="44"/>
      <c r="V17" s="51"/>
      <c r="W17" s="43"/>
      <c r="X17" s="44"/>
      <c r="Z17" s="79" t="s">
        <v>24</v>
      </c>
      <c r="AA17" s="80"/>
      <c r="AB17" s="80"/>
    </row>
    <row r="18" spans="1:28" ht="20.25" thickTop="1" thickBot="1" x14ac:dyDescent="0.4">
      <c r="A18" s="32" t="s">
        <v>170</v>
      </c>
      <c r="B18" s="13" t="s">
        <v>37</v>
      </c>
      <c r="C18" s="36" t="s">
        <v>33</v>
      </c>
      <c r="D18" s="51"/>
      <c r="E18" s="43"/>
      <c r="F18" s="44"/>
      <c r="G18" s="51"/>
      <c r="H18" s="43"/>
      <c r="I18" s="44"/>
      <c r="J18" s="51"/>
      <c r="K18" s="43"/>
      <c r="L18" s="44"/>
      <c r="M18" s="51">
        <v>8.1</v>
      </c>
      <c r="N18" s="43">
        <v>8.1</v>
      </c>
      <c r="O18" s="44">
        <v>9.1999999999999993</v>
      </c>
      <c r="P18" s="51"/>
      <c r="Q18" s="43"/>
      <c r="R18" s="44"/>
      <c r="S18" s="51"/>
      <c r="T18" s="43"/>
      <c r="U18" s="44"/>
      <c r="V18" s="51"/>
      <c r="W18" s="43"/>
      <c r="X18" s="44"/>
      <c r="Z18" s="81" t="s">
        <v>25</v>
      </c>
      <c r="AA18" s="82"/>
      <c r="AB18" s="83"/>
    </row>
    <row r="19" spans="1:28" ht="20.25" thickTop="1" thickBot="1" x14ac:dyDescent="0.4">
      <c r="A19" s="32"/>
      <c r="B19" s="13" t="s">
        <v>38</v>
      </c>
      <c r="C19" s="36" t="s">
        <v>33</v>
      </c>
      <c r="D19" s="51"/>
      <c r="E19" s="43"/>
      <c r="F19" s="44"/>
      <c r="G19" s="51"/>
      <c r="H19" s="43"/>
      <c r="I19" s="44"/>
      <c r="J19" s="51"/>
      <c r="K19" s="43"/>
      <c r="L19" s="44"/>
      <c r="M19" s="51">
        <v>9.1999999999999993</v>
      </c>
      <c r="N19" s="43">
        <v>9.8000000000000007</v>
      </c>
      <c r="O19" s="44">
        <v>15.5</v>
      </c>
      <c r="P19" s="51"/>
      <c r="Q19" s="43"/>
      <c r="R19" s="44"/>
      <c r="S19" s="51"/>
      <c r="T19" s="43"/>
      <c r="U19" s="44"/>
      <c r="V19" s="51"/>
      <c r="W19" s="43"/>
      <c r="X19" s="44"/>
      <c r="Z19" s="84" t="s">
        <v>31</v>
      </c>
      <c r="AA19" s="85"/>
      <c r="AB19" s="86"/>
    </row>
    <row r="20" spans="1:28" ht="20.25" thickTop="1" thickBot="1" x14ac:dyDescent="0.4">
      <c r="A20" s="32"/>
      <c r="B20" s="13" t="s">
        <v>39</v>
      </c>
      <c r="C20" s="36" t="s">
        <v>33</v>
      </c>
      <c r="D20" s="51"/>
      <c r="E20" s="43"/>
      <c r="F20" s="44"/>
      <c r="G20" s="51"/>
      <c r="H20" s="43"/>
      <c r="I20" s="44"/>
      <c r="J20" s="51"/>
      <c r="K20" s="43"/>
      <c r="L20" s="44"/>
      <c r="M20" s="51">
        <v>15.5</v>
      </c>
      <c r="N20" s="43">
        <v>15.5</v>
      </c>
      <c r="O20" s="44">
        <v>17</v>
      </c>
      <c r="P20" s="51"/>
      <c r="Q20" s="43"/>
      <c r="R20" s="44"/>
      <c r="S20" s="51"/>
      <c r="T20" s="43"/>
      <c r="U20" s="44"/>
      <c r="V20" s="51"/>
      <c r="W20" s="43"/>
      <c r="X20" s="44"/>
    </row>
    <row r="21" spans="1:28" ht="20.25" thickTop="1" thickBot="1" x14ac:dyDescent="0.4">
      <c r="A21" s="32"/>
      <c r="B21" s="13" t="s">
        <v>40</v>
      </c>
      <c r="C21" s="36" t="s">
        <v>33</v>
      </c>
      <c r="D21" s="51"/>
      <c r="E21" s="43"/>
      <c r="F21" s="44"/>
      <c r="G21" s="51"/>
      <c r="H21" s="43"/>
      <c r="I21" s="44"/>
      <c r="J21" s="51"/>
      <c r="K21" s="43"/>
      <c r="L21" s="44"/>
      <c r="M21" s="51">
        <v>17.7</v>
      </c>
      <c r="N21" s="43">
        <v>17.7</v>
      </c>
      <c r="O21" s="44">
        <v>17.7</v>
      </c>
      <c r="P21" s="51"/>
      <c r="Q21" s="43"/>
      <c r="R21" s="44"/>
      <c r="S21" s="51"/>
      <c r="T21" s="43"/>
      <c r="U21" s="44"/>
      <c r="V21" s="51"/>
      <c r="W21" s="43"/>
      <c r="X21" s="44"/>
    </row>
    <row r="22" spans="1:28" ht="20.25" thickTop="1" thickBot="1" x14ac:dyDescent="0.4">
      <c r="A22" s="32"/>
      <c r="B22" s="13" t="s">
        <v>41</v>
      </c>
      <c r="C22" s="36" t="s">
        <v>33</v>
      </c>
      <c r="D22" s="51"/>
      <c r="E22" s="43"/>
      <c r="F22" s="44"/>
      <c r="G22" s="51"/>
      <c r="H22" s="43"/>
      <c r="I22" s="44"/>
      <c r="J22" s="51"/>
      <c r="K22" s="43"/>
      <c r="L22" s="44"/>
      <c r="M22" s="51"/>
      <c r="N22" s="43"/>
      <c r="O22" s="44"/>
      <c r="P22" s="51"/>
      <c r="Q22" s="43"/>
      <c r="R22" s="44"/>
      <c r="S22" s="51"/>
      <c r="T22" s="43"/>
      <c r="U22" s="44"/>
      <c r="V22" s="51"/>
      <c r="W22" s="43"/>
      <c r="X22" s="44"/>
    </row>
    <row r="23" spans="1:28" ht="20.25" thickTop="1" thickBot="1" x14ac:dyDescent="0.4">
      <c r="A23" s="39"/>
      <c r="B23" s="59" t="s">
        <v>100</v>
      </c>
      <c r="C23" s="37" t="s">
        <v>33</v>
      </c>
      <c r="D23" s="52"/>
      <c r="E23" s="45"/>
      <c r="F23" s="46"/>
      <c r="G23" s="52"/>
      <c r="H23" s="45"/>
      <c r="I23" s="46"/>
      <c r="J23" s="52"/>
      <c r="K23" s="45"/>
      <c r="L23" s="46"/>
      <c r="M23" s="52"/>
      <c r="N23" s="45"/>
      <c r="O23" s="46"/>
      <c r="P23" s="52"/>
      <c r="Q23" s="45"/>
      <c r="R23" s="46"/>
      <c r="S23" s="52"/>
      <c r="T23" s="45"/>
      <c r="U23" s="46"/>
      <c r="V23" s="52"/>
      <c r="W23" s="45"/>
      <c r="X23" s="46"/>
    </row>
    <row r="24" spans="1:28" ht="19.5" thickBot="1" x14ac:dyDescent="0.4">
      <c r="A24" s="30"/>
      <c r="B24" s="38" t="s">
        <v>51</v>
      </c>
      <c r="C24" s="35" t="s">
        <v>33</v>
      </c>
      <c r="D24" s="50">
        <v>0.8</v>
      </c>
      <c r="E24" s="41">
        <v>1</v>
      </c>
      <c r="F24" s="42">
        <v>0.3</v>
      </c>
      <c r="G24" s="50">
        <v>0.1</v>
      </c>
      <c r="H24" s="41">
        <v>0.8</v>
      </c>
      <c r="I24" s="42">
        <v>0.5</v>
      </c>
      <c r="J24" s="50">
        <v>0</v>
      </c>
      <c r="K24" s="41">
        <v>0</v>
      </c>
      <c r="L24" s="42">
        <v>0</v>
      </c>
      <c r="M24" s="50">
        <v>0</v>
      </c>
      <c r="N24" s="41">
        <v>0</v>
      </c>
      <c r="O24" s="42">
        <v>0</v>
      </c>
      <c r="P24" s="50">
        <v>0</v>
      </c>
      <c r="Q24" s="41">
        <v>0</v>
      </c>
      <c r="R24" s="42">
        <v>0</v>
      </c>
      <c r="S24" s="50">
        <v>0</v>
      </c>
      <c r="T24" s="41">
        <v>0</v>
      </c>
      <c r="U24" s="42">
        <v>0</v>
      </c>
      <c r="V24" s="50"/>
      <c r="W24" s="41"/>
      <c r="X24" s="42"/>
    </row>
    <row r="25" spans="1:28" ht="20.25" thickTop="1" thickBot="1" x14ac:dyDescent="0.4">
      <c r="A25" s="32"/>
      <c r="B25" s="13" t="s">
        <v>52</v>
      </c>
      <c r="C25" s="36" t="s">
        <v>33</v>
      </c>
      <c r="D25" s="51">
        <v>0.4</v>
      </c>
      <c r="E25" s="43">
        <v>0.3</v>
      </c>
      <c r="F25" s="44">
        <v>0.4</v>
      </c>
      <c r="G25" s="51">
        <v>0.6</v>
      </c>
      <c r="H25" s="43">
        <v>0.8</v>
      </c>
      <c r="I25" s="44">
        <v>0.8</v>
      </c>
      <c r="J25" s="51">
        <v>0</v>
      </c>
      <c r="K25" s="43">
        <v>0.25</v>
      </c>
      <c r="L25" s="44">
        <v>0.7</v>
      </c>
      <c r="M25" s="51">
        <v>0</v>
      </c>
      <c r="N25" s="43">
        <v>0</v>
      </c>
      <c r="O25" s="44">
        <v>0</v>
      </c>
      <c r="P25" s="44">
        <f>10*G_Dm</f>
        <v>1.1580889865308402E-2</v>
      </c>
      <c r="Q25" s="44">
        <f>15*G_Dm</f>
        <v>1.7371334797962601E-2</v>
      </c>
      <c r="R25" s="44">
        <v>0.1</v>
      </c>
      <c r="S25" s="43">
        <f>2*G_Dm</f>
        <v>2.3161779730616803E-3</v>
      </c>
      <c r="T25" s="44">
        <f>5*G_Dm</f>
        <v>5.7904449326542009E-3</v>
      </c>
      <c r="U25" s="43">
        <f>3*G_Dm</f>
        <v>3.4742669595925202E-3</v>
      </c>
      <c r="V25" s="51"/>
      <c r="W25" s="43"/>
      <c r="X25" s="44"/>
    </row>
    <row r="26" spans="1:28" ht="20.25" thickTop="1" thickBot="1" x14ac:dyDescent="0.4">
      <c r="A26" s="32"/>
      <c r="B26" s="13" t="s">
        <v>53</v>
      </c>
      <c r="C26" s="36" t="s">
        <v>33</v>
      </c>
      <c r="D26" s="51"/>
      <c r="E26" s="43"/>
      <c r="F26" s="44"/>
      <c r="G26" s="51"/>
      <c r="H26" s="43"/>
      <c r="I26" s="44"/>
      <c r="J26" s="51">
        <v>1.1000000000000001</v>
      </c>
      <c r="K26" s="43">
        <v>3.8</v>
      </c>
      <c r="L26" s="44">
        <v>2</v>
      </c>
      <c r="M26" s="51">
        <v>0</v>
      </c>
      <c r="N26" s="43">
        <f>2*G_Dm</f>
        <v>2.3161779730616803E-3</v>
      </c>
      <c r="O26" s="44">
        <f>4*G_Dm</f>
        <v>4.6323559461233605E-3</v>
      </c>
      <c r="P26" s="51">
        <v>0.5</v>
      </c>
      <c r="Q26" s="43">
        <v>1.9</v>
      </c>
      <c r="R26" s="44">
        <v>0.4</v>
      </c>
      <c r="S26" s="51"/>
      <c r="T26" s="43"/>
      <c r="U26" s="44"/>
      <c r="V26" s="51"/>
      <c r="W26" s="43"/>
      <c r="X26" s="44"/>
    </row>
    <row r="27" spans="1:28" ht="20.25" thickTop="1" thickBot="1" x14ac:dyDescent="0.4">
      <c r="A27" s="32"/>
      <c r="B27" s="13" t="s">
        <v>54</v>
      </c>
      <c r="C27" s="36" t="s">
        <v>33</v>
      </c>
      <c r="D27" s="51"/>
      <c r="E27" s="43"/>
      <c r="F27" s="44"/>
      <c r="G27" s="51"/>
      <c r="H27" s="43"/>
      <c r="I27" s="44"/>
      <c r="J27" s="51"/>
      <c r="K27" s="43"/>
      <c r="L27" s="44"/>
      <c r="M27" s="51">
        <f>1*G_Dm</f>
        <v>1.1580889865308401E-3</v>
      </c>
      <c r="N27" s="43">
        <v>0</v>
      </c>
      <c r="O27" s="43">
        <f>2*G_Dm</f>
        <v>2.3161779730616803E-3</v>
      </c>
      <c r="P27" s="51"/>
      <c r="Q27" s="43"/>
      <c r="R27" s="44"/>
      <c r="S27" s="51"/>
      <c r="T27" s="43"/>
      <c r="U27" s="44"/>
      <c r="V27" s="51"/>
      <c r="W27" s="43"/>
      <c r="X27" s="44"/>
    </row>
    <row r="28" spans="1:28" ht="20.25" thickTop="1" thickBot="1" x14ac:dyDescent="0.4">
      <c r="A28" s="32" t="s">
        <v>171</v>
      </c>
      <c r="B28" s="13" t="s">
        <v>55</v>
      </c>
      <c r="C28" s="36" t="s">
        <v>33</v>
      </c>
      <c r="D28" s="51"/>
      <c r="E28" s="43"/>
      <c r="F28" s="44"/>
      <c r="G28" s="51"/>
      <c r="H28" s="43"/>
      <c r="I28" s="44"/>
      <c r="J28" s="51"/>
      <c r="K28" s="43"/>
      <c r="L28" s="44"/>
      <c r="M28" s="43">
        <f>3*G_Dm</f>
        <v>3.4742669595925202E-3</v>
      </c>
      <c r="N28" s="43">
        <v>0</v>
      </c>
      <c r="O28" s="44">
        <f>10*G_Dm</f>
        <v>1.1580889865308402E-2</v>
      </c>
      <c r="P28" s="51"/>
      <c r="Q28" s="43"/>
      <c r="R28" s="44"/>
      <c r="S28" s="51"/>
      <c r="T28" s="43"/>
      <c r="U28" s="44"/>
      <c r="V28" s="51"/>
      <c r="W28" s="43"/>
      <c r="X28" s="44"/>
    </row>
    <row r="29" spans="1:28" ht="20.25" thickTop="1" thickBot="1" x14ac:dyDescent="0.4">
      <c r="A29" s="32" t="s">
        <v>60</v>
      </c>
      <c r="B29" s="13" t="s">
        <v>56</v>
      </c>
      <c r="C29" s="36" t="s">
        <v>33</v>
      </c>
      <c r="D29" s="51"/>
      <c r="E29" s="43"/>
      <c r="F29" s="44"/>
      <c r="G29" s="51"/>
      <c r="H29" s="43"/>
      <c r="I29" s="44"/>
      <c r="J29" s="51"/>
      <c r="K29" s="43"/>
      <c r="L29" s="44"/>
      <c r="M29" s="44">
        <f>5*G_Dm</f>
        <v>5.7904449326542009E-3</v>
      </c>
      <c r="N29" s="44">
        <f>10*G_Dm</f>
        <v>1.1580889865308402E-2</v>
      </c>
      <c r="O29" s="44">
        <v>0.5</v>
      </c>
      <c r="P29" s="51"/>
      <c r="Q29" s="43"/>
      <c r="R29" s="44"/>
      <c r="S29" s="51"/>
      <c r="T29" s="43"/>
      <c r="U29" s="44"/>
      <c r="V29" s="51"/>
      <c r="W29" s="43"/>
      <c r="X29" s="44"/>
    </row>
    <row r="30" spans="1:28" ht="20.25" thickTop="1" thickBot="1" x14ac:dyDescent="0.4">
      <c r="A30" s="32"/>
      <c r="B30" s="13" t="s">
        <v>57</v>
      </c>
      <c r="C30" s="36" t="s">
        <v>33</v>
      </c>
      <c r="D30" s="51"/>
      <c r="E30" s="43"/>
      <c r="F30" s="44"/>
      <c r="G30" s="51"/>
      <c r="H30" s="43"/>
      <c r="I30" s="44"/>
      <c r="J30" s="51"/>
      <c r="K30" s="43"/>
      <c r="L30" s="44"/>
      <c r="M30" s="51">
        <v>1.2</v>
      </c>
      <c r="N30" s="43">
        <v>1.5</v>
      </c>
      <c r="O30" s="44">
        <v>4.8</v>
      </c>
      <c r="P30" s="51"/>
      <c r="Q30" s="43"/>
      <c r="R30" s="44"/>
      <c r="S30" s="51"/>
      <c r="T30" s="43"/>
      <c r="U30" s="44"/>
      <c r="V30" s="51"/>
      <c r="W30" s="43"/>
      <c r="X30" s="44"/>
    </row>
    <row r="31" spans="1:28" ht="20.25" thickTop="1" thickBot="1" x14ac:dyDescent="0.4">
      <c r="A31" s="32"/>
      <c r="B31" s="13" t="s">
        <v>58</v>
      </c>
      <c r="C31" s="36" t="s">
        <v>33</v>
      </c>
      <c r="D31" s="51"/>
      <c r="E31" s="43"/>
      <c r="F31" s="44"/>
      <c r="G31" s="51"/>
      <c r="H31" s="43"/>
      <c r="I31" s="44"/>
      <c r="J31" s="51"/>
      <c r="K31" s="43"/>
      <c r="L31" s="44"/>
      <c r="M31" s="51">
        <v>1.9</v>
      </c>
      <c r="N31" s="43">
        <v>7.8</v>
      </c>
      <c r="O31" s="44">
        <v>1.5</v>
      </c>
      <c r="P31" s="51"/>
      <c r="Q31" s="43"/>
      <c r="R31" s="44"/>
      <c r="S31" s="51"/>
      <c r="T31" s="43"/>
      <c r="U31" s="44"/>
      <c r="V31" s="51"/>
      <c r="W31" s="43"/>
      <c r="X31" s="44"/>
    </row>
    <row r="32" spans="1:28" ht="20.25" thickTop="1" thickBot="1" x14ac:dyDescent="0.4">
      <c r="A32" s="32"/>
      <c r="B32" s="13" t="s">
        <v>59</v>
      </c>
      <c r="C32" s="36" t="s">
        <v>33</v>
      </c>
      <c r="D32" s="51"/>
      <c r="E32" s="43"/>
      <c r="F32" s="44"/>
      <c r="G32" s="51"/>
      <c r="H32" s="43"/>
      <c r="I32" s="44"/>
      <c r="J32" s="51"/>
      <c r="K32" s="43"/>
      <c r="L32" s="44"/>
      <c r="M32" s="51"/>
      <c r="N32" s="43"/>
      <c r="O32" s="44"/>
      <c r="P32" s="51"/>
      <c r="Q32" s="43"/>
      <c r="R32" s="44"/>
      <c r="S32" s="51"/>
      <c r="T32" s="43"/>
      <c r="U32" s="44"/>
      <c r="V32" s="51"/>
      <c r="W32" s="43"/>
      <c r="X32" s="44"/>
    </row>
    <row r="33" spans="1:24" ht="20.25" thickTop="1" thickBot="1" x14ac:dyDescent="0.4">
      <c r="A33" s="33"/>
      <c r="B33" s="40" t="s">
        <v>121</v>
      </c>
      <c r="C33" s="37" t="s">
        <v>33</v>
      </c>
      <c r="D33" s="52"/>
      <c r="E33" s="45"/>
      <c r="F33" s="46"/>
      <c r="G33" s="52"/>
      <c r="H33" s="45"/>
      <c r="I33" s="46"/>
      <c r="J33" s="52"/>
      <c r="K33" s="45"/>
      <c r="L33" s="46"/>
      <c r="M33" s="52"/>
      <c r="N33" s="45"/>
      <c r="O33" s="46"/>
      <c r="P33" s="52"/>
      <c r="Q33" s="45"/>
      <c r="R33" s="46"/>
      <c r="S33" s="52"/>
      <c r="T33" s="45"/>
      <c r="U33" s="46"/>
      <c r="V33" s="52"/>
      <c r="W33" s="45"/>
      <c r="X33" s="46"/>
    </row>
    <row r="34" spans="1:24" ht="19.5" thickBot="1" x14ac:dyDescent="0.4">
      <c r="A34" s="30"/>
      <c r="B34" s="38" t="s">
        <v>62</v>
      </c>
      <c r="C34" s="35" t="s">
        <v>8</v>
      </c>
      <c r="D34" s="53">
        <v>6</v>
      </c>
      <c r="E34" s="47">
        <v>8</v>
      </c>
      <c r="F34" s="54">
        <v>12</v>
      </c>
      <c r="G34" s="50">
        <v>22</v>
      </c>
      <c r="H34" s="41">
        <v>15</v>
      </c>
      <c r="I34" s="42">
        <v>16</v>
      </c>
      <c r="J34" s="53" t="s">
        <v>152</v>
      </c>
      <c r="K34" s="47" t="s">
        <v>152</v>
      </c>
      <c r="L34" s="54" t="s">
        <v>152</v>
      </c>
      <c r="M34" s="53" t="s">
        <v>152</v>
      </c>
      <c r="N34" s="47" t="s">
        <v>152</v>
      </c>
      <c r="O34" s="54" t="s">
        <v>152</v>
      </c>
      <c r="P34" s="53" t="s">
        <v>152</v>
      </c>
      <c r="Q34" s="47" t="s">
        <v>152</v>
      </c>
      <c r="R34" s="54" t="s">
        <v>152</v>
      </c>
      <c r="S34" s="53" t="s">
        <v>152</v>
      </c>
      <c r="T34" s="47" t="s">
        <v>152</v>
      </c>
      <c r="U34" s="54" t="s">
        <v>152</v>
      </c>
      <c r="V34" s="50"/>
      <c r="W34" s="41"/>
      <c r="X34" s="42"/>
    </row>
    <row r="35" spans="1:24" ht="20.25" thickTop="1" thickBot="1" x14ac:dyDescent="0.4">
      <c r="A35" s="32"/>
      <c r="B35" s="13" t="s">
        <v>63</v>
      </c>
      <c r="C35" s="36" t="s">
        <v>8</v>
      </c>
      <c r="D35" s="55">
        <v>5</v>
      </c>
      <c r="E35" s="48">
        <v>5</v>
      </c>
      <c r="F35" s="56">
        <v>10</v>
      </c>
      <c r="G35" s="55">
        <v>9</v>
      </c>
      <c r="H35" s="48">
        <v>17</v>
      </c>
      <c r="I35" s="56">
        <v>15</v>
      </c>
      <c r="J35" s="55" t="s">
        <v>152</v>
      </c>
      <c r="K35" s="43">
        <v>32</v>
      </c>
      <c r="L35" s="44">
        <v>15</v>
      </c>
      <c r="M35" s="53" t="s">
        <v>152</v>
      </c>
      <c r="N35" s="47" t="s">
        <v>152</v>
      </c>
      <c r="O35" s="54" t="s">
        <v>152</v>
      </c>
      <c r="P35" s="51">
        <v>7</v>
      </c>
      <c r="Q35" s="43">
        <v>41</v>
      </c>
      <c r="R35" s="44">
        <v>23</v>
      </c>
      <c r="S35" s="51">
        <v>15</v>
      </c>
      <c r="T35" s="43">
        <v>37</v>
      </c>
      <c r="U35" s="44">
        <v>11</v>
      </c>
      <c r="V35" s="51"/>
      <c r="W35" s="43"/>
      <c r="X35" s="44"/>
    </row>
    <row r="36" spans="1:24" ht="20.25" thickTop="1" thickBot="1" x14ac:dyDescent="0.4">
      <c r="A36" s="32"/>
      <c r="B36" s="13" t="s">
        <v>64</v>
      </c>
      <c r="C36" s="36" t="s">
        <v>8</v>
      </c>
      <c r="D36" s="55"/>
      <c r="E36" s="48"/>
      <c r="F36" s="56"/>
      <c r="G36" s="51"/>
      <c r="H36" s="43"/>
      <c r="I36" s="44"/>
      <c r="J36" s="51">
        <v>42</v>
      </c>
      <c r="K36" s="43">
        <v>17</v>
      </c>
      <c r="L36" s="44">
        <v>24</v>
      </c>
      <c r="M36" s="51">
        <v>0</v>
      </c>
      <c r="N36" s="43">
        <v>49</v>
      </c>
      <c r="O36" s="44">
        <v>21</v>
      </c>
      <c r="P36" s="51">
        <v>5</v>
      </c>
      <c r="Q36" s="43">
        <v>5</v>
      </c>
      <c r="R36" s="44">
        <v>5</v>
      </c>
      <c r="S36" s="51"/>
      <c r="T36" s="43"/>
      <c r="U36" s="44"/>
      <c r="V36" s="51"/>
      <c r="W36" s="43"/>
      <c r="X36" s="44"/>
    </row>
    <row r="37" spans="1:24" ht="20.25" thickTop="1" thickBot="1" x14ac:dyDescent="0.4">
      <c r="A37" s="32"/>
      <c r="B37" s="13" t="s">
        <v>65</v>
      </c>
      <c r="C37" s="36" t="s">
        <v>8</v>
      </c>
      <c r="D37" s="55"/>
      <c r="E37" s="48"/>
      <c r="F37" s="56"/>
      <c r="G37" s="51"/>
      <c r="H37" s="43"/>
      <c r="I37" s="44"/>
      <c r="J37" s="51"/>
      <c r="K37" s="43"/>
      <c r="L37" s="44"/>
      <c r="M37" s="51">
        <v>46</v>
      </c>
      <c r="N37" s="48" t="s">
        <v>152</v>
      </c>
      <c r="O37" s="44">
        <v>42</v>
      </c>
      <c r="P37" s="51"/>
      <c r="Q37" s="43"/>
      <c r="R37" s="44"/>
      <c r="S37" s="51"/>
      <c r="T37" s="43"/>
      <c r="U37" s="44"/>
      <c r="V37" s="51"/>
      <c r="W37" s="43"/>
      <c r="X37" s="44"/>
    </row>
    <row r="38" spans="1:24" ht="20.25" thickTop="1" thickBot="1" x14ac:dyDescent="0.4">
      <c r="A38" s="32" t="s">
        <v>19</v>
      </c>
      <c r="B38" s="13" t="s">
        <v>66</v>
      </c>
      <c r="C38" s="36" t="s">
        <v>8</v>
      </c>
      <c r="D38" s="55"/>
      <c r="E38" s="48"/>
      <c r="F38" s="56"/>
      <c r="G38" s="55"/>
      <c r="H38" s="48"/>
      <c r="I38" s="56"/>
      <c r="J38" s="51"/>
      <c r="K38" s="43"/>
      <c r="L38" s="44"/>
      <c r="M38" s="51">
        <v>39</v>
      </c>
      <c r="N38" s="48" t="s">
        <v>152</v>
      </c>
      <c r="O38" s="44">
        <v>6</v>
      </c>
      <c r="P38" s="51"/>
      <c r="Q38" s="43"/>
      <c r="R38" s="44"/>
      <c r="S38" s="51"/>
      <c r="T38" s="43"/>
      <c r="U38" s="44"/>
      <c r="V38" s="51"/>
      <c r="W38" s="43"/>
      <c r="X38" s="44"/>
    </row>
    <row r="39" spans="1:24" ht="20.25" thickTop="1" thickBot="1" x14ac:dyDescent="0.4">
      <c r="A39" s="32"/>
      <c r="B39" s="13" t="s">
        <v>67</v>
      </c>
      <c r="C39" s="36" t="s">
        <v>8</v>
      </c>
      <c r="D39" s="55"/>
      <c r="E39" s="48"/>
      <c r="F39" s="56"/>
      <c r="G39" s="51"/>
      <c r="H39" s="43"/>
      <c r="I39" s="44"/>
      <c r="J39" s="51"/>
      <c r="K39" s="43"/>
      <c r="L39" s="44"/>
      <c r="M39" s="51">
        <v>12</v>
      </c>
      <c r="N39" s="43">
        <v>17</v>
      </c>
      <c r="O39" s="44">
        <v>5</v>
      </c>
      <c r="P39" s="51"/>
      <c r="Q39" s="43"/>
      <c r="R39" s="44"/>
      <c r="S39" s="51"/>
      <c r="T39" s="43"/>
      <c r="U39" s="44"/>
      <c r="V39" s="51"/>
      <c r="W39" s="43"/>
      <c r="X39" s="44"/>
    </row>
    <row r="40" spans="1:24" ht="20.25" thickTop="1" thickBot="1" x14ac:dyDescent="0.4">
      <c r="A40" s="32"/>
      <c r="B40" s="13" t="s">
        <v>68</v>
      </c>
      <c r="C40" s="36" t="s">
        <v>8</v>
      </c>
      <c r="D40" s="51"/>
      <c r="E40" s="43"/>
      <c r="F40" s="44"/>
      <c r="G40" s="51"/>
      <c r="H40" s="43"/>
      <c r="I40" s="44"/>
      <c r="J40" s="51"/>
      <c r="K40" s="43"/>
      <c r="L40" s="44"/>
      <c r="M40" s="51">
        <v>11</v>
      </c>
      <c r="N40" s="43">
        <v>10</v>
      </c>
      <c r="O40" s="44">
        <v>4</v>
      </c>
      <c r="P40" s="51"/>
      <c r="Q40" s="43"/>
      <c r="R40" s="44"/>
      <c r="S40" s="51"/>
      <c r="T40" s="43"/>
      <c r="U40" s="44"/>
      <c r="V40" s="51"/>
      <c r="W40" s="43"/>
      <c r="X40" s="44"/>
    </row>
    <row r="41" spans="1:24" ht="20.25" thickTop="1" thickBot="1" x14ac:dyDescent="0.4">
      <c r="A41" s="32"/>
      <c r="B41" s="13" t="s">
        <v>69</v>
      </c>
      <c r="C41" s="36" t="s">
        <v>8</v>
      </c>
      <c r="D41" s="55"/>
      <c r="E41" s="48"/>
      <c r="F41" s="56"/>
      <c r="G41" s="51"/>
      <c r="H41" s="43"/>
      <c r="I41" s="44"/>
      <c r="J41" s="51"/>
      <c r="K41" s="43"/>
      <c r="L41" s="44"/>
      <c r="M41" s="51">
        <v>5</v>
      </c>
      <c r="N41" s="43">
        <v>5</v>
      </c>
      <c r="O41" s="44">
        <v>5</v>
      </c>
      <c r="P41" s="51"/>
      <c r="Q41" s="43"/>
      <c r="R41" s="44"/>
      <c r="S41" s="51"/>
      <c r="T41" s="43"/>
      <c r="U41" s="44"/>
      <c r="V41" s="51"/>
      <c r="W41" s="43"/>
      <c r="X41" s="44"/>
    </row>
    <row r="42" spans="1:24" ht="20.25" thickTop="1" thickBot="1" x14ac:dyDescent="0.4">
      <c r="A42" s="32"/>
      <c r="B42" s="13" t="s">
        <v>70</v>
      </c>
      <c r="C42" s="36" t="s">
        <v>8</v>
      </c>
      <c r="D42" s="55"/>
      <c r="E42" s="48"/>
      <c r="F42" s="56"/>
      <c r="G42" s="51"/>
      <c r="H42" s="43"/>
      <c r="I42" s="44"/>
      <c r="J42" s="51"/>
      <c r="K42" s="43"/>
      <c r="L42" s="44"/>
      <c r="M42" s="51"/>
      <c r="N42" s="43"/>
      <c r="O42" s="44"/>
      <c r="P42" s="51"/>
      <c r="Q42" s="43"/>
      <c r="R42" s="44"/>
      <c r="S42" s="51"/>
      <c r="T42" s="43"/>
      <c r="U42" s="44"/>
      <c r="V42" s="51"/>
      <c r="W42" s="43"/>
      <c r="X42" s="44"/>
    </row>
    <row r="43" spans="1:24" ht="20.25" thickTop="1" thickBot="1" x14ac:dyDescent="0.4">
      <c r="A43" s="33"/>
      <c r="B43" s="40" t="s">
        <v>131</v>
      </c>
      <c r="C43" s="37" t="s">
        <v>8</v>
      </c>
      <c r="D43" s="52"/>
      <c r="E43" s="45"/>
      <c r="F43" s="46"/>
      <c r="G43" s="57"/>
      <c r="H43" s="49"/>
      <c r="I43" s="58"/>
      <c r="J43" s="52"/>
      <c r="K43" s="45"/>
      <c r="L43" s="46"/>
      <c r="M43" s="52"/>
      <c r="N43" s="45"/>
      <c r="O43" s="46"/>
      <c r="P43" s="52"/>
      <c r="Q43" s="45"/>
      <c r="R43" s="46"/>
      <c r="S43" s="52"/>
      <c r="T43" s="45"/>
      <c r="U43" s="46"/>
      <c r="V43" s="52"/>
      <c r="W43" s="45"/>
      <c r="X43" s="46"/>
    </row>
    <row r="45" spans="1:24" x14ac:dyDescent="0.25">
      <c r="D45">
        <v>1</v>
      </c>
      <c r="E45">
        <v>2</v>
      </c>
      <c r="F45">
        <v>3</v>
      </c>
      <c r="G45">
        <v>4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13</v>
      </c>
      <c r="Q45">
        <v>14</v>
      </c>
      <c r="R45">
        <v>15</v>
      </c>
      <c r="S45">
        <v>16</v>
      </c>
      <c r="T45">
        <v>17</v>
      </c>
      <c r="U45">
        <v>18</v>
      </c>
    </row>
  </sheetData>
  <mergeCells count="24">
    <mergeCell ref="Z17:AB17"/>
    <mergeCell ref="Z18:AB18"/>
    <mergeCell ref="Z19:AB19"/>
    <mergeCell ref="V3:X3"/>
    <mergeCell ref="D2:F2"/>
    <mergeCell ref="G2:I2"/>
    <mergeCell ref="J2:L2"/>
    <mergeCell ref="M2:O2"/>
    <mergeCell ref="P2:R2"/>
    <mergeCell ref="S2:U2"/>
    <mergeCell ref="V2:X2"/>
    <mergeCell ref="P1:R1"/>
    <mergeCell ref="S1:U1"/>
    <mergeCell ref="V1:X1"/>
    <mergeCell ref="D3:F3"/>
    <mergeCell ref="D1:F1"/>
    <mergeCell ref="G1:I1"/>
    <mergeCell ref="J1:L1"/>
    <mergeCell ref="M1:O1"/>
    <mergeCell ref="S3:U3"/>
    <mergeCell ref="P3:R3"/>
    <mergeCell ref="M3:O3"/>
    <mergeCell ref="J3:L3"/>
    <mergeCell ref="G3:I3"/>
  </mergeCells>
  <pageMargins left="0" right="0" top="0" bottom="0" header="0" footer="0"/>
  <pageSetup paperSize="8" scale="8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2"/>
  <sheetViews>
    <sheetView topLeftCell="A34" workbookViewId="0">
      <selection activeCell="R59" sqref="R59"/>
    </sheetView>
  </sheetViews>
  <sheetFormatPr defaultRowHeight="15.75" x14ac:dyDescent="0.25"/>
  <cols>
    <col min="1" max="1" width="20.625" customWidth="1"/>
    <col min="3" max="3" width="7.75" customWidth="1"/>
    <col min="4" max="7" width="13.125" bestFit="1" customWidth="1"/>
    <col min="12" max="12" width="7" customWidth="1"/>
    <col min="13" max="13" width="9" style="1"/>
  </cols>
  <sheetData>
    <row r="1" spans="1:14" x14ac:dyDescent="0.25">
      <c r="A1" t="s">
        <v>99</v>
      </c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4" x14ac:dyDescent="0.25">
      <c r="B2" t="s">
        <v>13</v>
      </c>
    </row>
    <row r="3" spans="1:14" ht="19.5" thickBot="1" x14ac:dyDescent="0.4">
      <c r="A3" s="3" t="s">
        <v>26</v>
      </c>
      <c r="B3" s="3" t="s">
        <v>29</v>
      </c>
      <c r="C3" s="3" t="s">
        <v>2</v>
      </c>
      <c r="D3" s="6">
        <v>3.5</v>
      </c>
      <c r="E3" s="6">
        <v>4</v>
      </c>
      <c r="F3" s="6">
        <v>4.7</v>
      </c>
      <c r="G3" s="6">
        <v>5.5</v>
      </c>
      <c r="H3" s="6">
        <v>8.5</v>
      </c>
      <c r="I3" s="6" t="s">
        <v>110</v>
      </c>
      <c r="J3" s="6" t="s">
        <v>110</v>
      </c>
      <c r="L3" s="3" t="s">
        <v>3</v>
      </c>
      <c r="M3" s="4">
        <v>4.7E-2</v>
      </c>
      <c r="N3" s="3" t="s">
        <v>6</v>
      </c>
    </row>
    <row r="4" spans="1:14" ht="20.25" thickTop="1" thickBot="1" x14ac:dyDescent="0.4">
      <c r="A4" s="14" t="s">
        <v>27</v>
      </c>
      <c r="B4" s="3" t="s">
        <v>30</v>
      </c>
      <c r="C4" s="3" t="s">
        <v>2</v>
      </c>
      <c r="D4" s="10">
        <v>3.5491993678317342</v>
      </c>
      <c r="E4" s="10">
        <v>3.9413611785603782</v>
      </c>
      <c r="F4" s="10">
        <v>4.5590010991483139</v>
      </c>
      <c r="G4" s="10">
        <v>5.4745789107917249</v>
      </c>
      <c r="H4" s="10">
        <v>8.4499999999999993</v>
      </c>
      <c r="I4" s="10"/>
      <c r="J4" s="10"/>
      <c r="L4" s="3" t="s">
        <v>4</v>
      </c>
      <c r="M4" s="4">
        <v>0.15</v>
      </c>
      <c r="N4" s="3" t="s">
        <v>6</v>
      </c>
    </row>
    <row r="5" spans="1:14" ht="20.25" thickTop="1" thickBot="1" x14ac:dyDescent="0.4">
      <c r="A5" s="14"/>
      <c r="B5" s="20" t="s">
        <v>80</v>
      </c>
      <c r="C5" s="3" t="s">
        <v>6</v>
      </c>
      <c r="D5" s="10"/>
      <c r="E5" s="10"/>
      <c r="F5" s="10"/>
      <c r="G5" s="10"/>
      <c r="H5" s="10"/>
      <c r="I5" s="10"/>
      <c r="J5" s="10"/>
      <c r="L5" s="3" t="s">
        <v>5</v>
      </c>
      <c r="M5" s="4">
        <v>6.2E-2</v>
      </c>
      <c r="N5" s="3" t="s">
        <v>6</v>
      </c>
    </row>
    <row r="6" spans="1:14" ht="20.25" thickTop="1" thickBot="1" x14ac:dyDescent="0.4">
      <c r="A6" s="16"/>
      <c r="B6" s="20" t="s">
        <v>81</v>
      </c>
      <c r="C6" s="3" t="s">
        <v>6</v>
      </c>
      <c r="D6" s="10"/>
      <c r="E6" s="10"/>
      <c r="F6" s="10"/>
      <c r="G6" s="10"/>
      <c r="H6" s="10"/>
      <c r="I6" s="10"/>
      <c r="J6" s="10"/>
      <c r="L6" s="3" t="s">
        <v>9</v>
      </c>
      <c r="M6" s="5">
        <v>5.5021E-2</v>
      </c>
      <c r="N6" s="3" t="s">
        <v>1</v>
      </c>
    </row>
    <row r="7" spans="1:14" ht="20.25" thickTop="1" thickBot="1" x14ac:dyDescent="0.4">
      <c r="A7" s="16"/>
      <c r="B7" s="20" t="s">
        <v>82</v>
      </c>
      <c r="C7" s="3" t="s">
        <v>6</v>
      </c>
      <c r="D7" s="10"/>
      <c r="E7" s="10"/>
      <c r="F7" s="10"/>
      <c r="G7" s="10"/>
      <c r="H7" s="10"/>
      <c r="I7" s="10"/>
      <c r="J7" s="10"/>
      <c r="L7" s="3" t="s">
        <v>11</v>
      </c>
      <c r="M7" s="5">
        <f>0.12</f>
        <v>0.12</v>
      </c>
      <c r="N7" s="3" t="s">
        <v>6</v>
      </c>
    </row>
    <row r="8" spans="1:14" ht="20.25" thickTop="1" thickBot="1" x14ac:dyDescent="0.4">
      <c r="A8" s="16"/>
      <c r="B8" s="20" t="s">
        <v>83</v>
      </c>
      <c r="C8" s="3" t="s">
        <v>6</v>
      </c>
      <c r="D8" s="10"/>
      <c r="E8" s="10"/>
      <c r="F8" s="10"/>
      <c r="G8" s="10"/>
      <c r="H8" s="10"/>
      <c r="I8" s="10"/>
      <c r="J8" s="10"/>
      <c r="L8" s="3" t="s">
        <v>12</v>
      </c>
      <c r="M8" s="6">
        <f>TAN(RADIANS(28))</f>
        <v>0.53170943166147877</v>
      </c>
      <c r="N8" s="3" t="s">
        <v>1</v>
      </c>
    </row>
    <row r="9" spans="1:14" ht="20.25" thickTop="1" thickBot="1" x14ac:dyDescent="0.4">
      <c r="A9" s="16" t="s">
        <v>14</v>
      </c>
      <c r="B9" s="20" t="s">
        <v>84</v>
      </c>
      <c r="C9" s="3" t="s">
        <v>6</v>
      </c>
      <c r="D9" s="10"/>
      <c r="E9" s="10"/>
      <c r="F9" s="10"/>
      <c r="G9" s="10"/>
      <c r="H9" s="10"/>
      <c r="I9" s="10"/>
      <c r="J9" s="10"/>
      <c r="L9" s="3" t="s">
        <v>151</v>
      </c>
      <c r="M9" s="7">
        <v>9.3799999999999994E-3</v>
      </c>
      <c r="N9" s="3" t="s">
        <v>6</v>
      </c>
    </row>
    <row r="10" spans="1:14" ht="20.25" thickTop="1" thickBot="1" x14ac:dyDescent="0.4">
      <c r="A10" s="16"/>
      <c r="B10" s="20" t="s">
        <v>85</v>
      </c>
      <c r="C10" s="3" t="s">
        <v>6</v>
      </c>
      <c r="D10" s="10"/>
      <c r="E10" s="10"/>
      <c r="F10" s="10"/>
      <c r="G10" s="10"/>
      <c r="H10" s="10"/>
      <c r="I10" s="10"/>
      <c r="J10" s="10"/>
      <c r="L10" s="3" t="s">
        <v>17</v>
      </c>
      <c r="M10" s="7">
        <v>1.3679999999999999E-2</v>
      </c>
      <c r="N10" s="3" t="s">
        <v>6</v>
      </c>
    </row>
    <row r="11" spans="1:14" ht="20.25" thickTop="1" thickBot="1" x14ac:dyDescent="0.4">
      <c r="A11" s="16"/>
      <c r="B11" s="20" t="s">
        <v>86</v>
      </c>
      <c r="C11" s="3" t="s">
        <v>6</v>
      </c>
      <c r="D11" s="10"/>
      <c r="E11" s="10"/>
      <c r="F11" s="10"/>
      <c r="G11" s="10"/>
      <c r="H11" s="10"/>
      <c r="I11" s="10"/>
      <c r="J11" s="10"/>
      <c r="L11" s="18" t="s">
        <v>153</v>
      </c>
      <c r="M11" s="7">
        <f>4/3*PI()*(Dm/2)^3*rhos</f>
        <v>1.1580889865308401E-3</v>
      </c>
      <c r="N11" s="18" t="s">
        <v>154</v>
      </c>
    </row>
    <row r="12" spans="1:14" ht="20.25" thickTop="1" thickBot="1" x14ac:dyDescent="0.4">
      <c r="A12" s="16"/>
      <c r="B12" s="20" t="s">
        <v>87</v>
      </c>
      <c r="C12" s="3" t="s">
        <v>6</v>
      </c>
      <c r="D12" s="10"/>
      <c r="E12" s="10"/>
      <c r="F12" s="10"/>
      <c r="G12" s="10"/>
      <c r="H12" s="10"/>
      <c r="I12" s="10"/>
      <c r="J12" s="10"/>
      <c r="L12" s="3" t="s">
        <v>161</v>
      </c>
      <c r="M12" s="27">
        <v>1.75</v>
      </c>
      <c r="N12" s="3" t="s">
        <v>6</v>
      </c>
    </row>
    <row r="13" spans="1:14" ht="20.25" thickTop="1" thickBot="1" x14ac:dyDescent="0.4">
      <c r="A13" s="15"/>
      <c r="B13" s="20" t="s">
        <v>88</v>
      </c>
      <c r="C13" s="3" t="s">
        <v>6</v>
      </c>
      <c r="D13" s="10"/>
      <c r="E13" s="10"/>
      <c r="F13" s="10"/>
      <c r="G13" s="10"/>
      <c r="H13" s="10"/>
      <c r="I13" s="10"/>
      <c r="J13" s="10"/>
    </row>
    <row r="14" spans="1:14" ht="19.5" thickTop="1" x14ac:dyDescent="0.35">
      <c r="A14" s="15" t="s">
        <v>15</v>
      </c>
      <c r="B14" s="3" t="s">
        <v>10</v>
      </c>
      <c r="C14" s="3" t="s">
        <v>6</v>
      </c>
      <c r="D14" s="9">
        <f t="shared" ref="D14:J14" si="0">D5*(w+D5/$M$8)/(w+2*D5/SIN(RADIANS(28)))</f>
        <v>0</v>
      </c>
      <c r="E14" s="9">
        <f t="shared" si="0"/>
        <v>0</v>
      </c>
      <c r="F14" s="9">
        <f t="shared" si="0"/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</row>
    <row r="15" spans="1:14" ht="16.5" thickBot="1" x14ac:dyDescent="0.3">
      <c r="A15" s="14" t="s">
        <v>90</v>
      </c>
      <c r="B15" s="8" t="s">
        <v>0</v>
      </c>
      <c r="C15" s="3" t="s">
        <v>1</v>
      </c>
      <c r="D15" s="9" t="e">
        <f t="shared" ref="D15:J15" si="1">(s-1)*$M$10/(D14*I0)</f>
        <v>#DIV/0!</v>
      </c>
      <c r="E15" s="9" t="e">
        <f t="shared" si="1"/>
        <v>#DIV/0!</v>
      </c>
      <c r="F15" s="9" t="e">
        <f t="shared" si="1"/>
        <v>#DIV/0!</v>
      </c>
      <c r="G15" s="9" t="e">
        <f t="shared" si="1"/>
        <v>#DIV/0!</v>
      </c>
      <c r="H15" s="9" t="e">
        <f t="shared" si="1"/>
        <v>#DIV/0!</v>
      </c>
      <c r="I15" s="9" t="e">
        <f t="shared" si="1"/>
        <v>#DIV/0!</v>
      </c>
      <c r="J15" s="9" t="e">
        <f t="shared" si="1"/>
        <v>#DIV/0!</v>
      </c>
    </row>
    <row r="16" spans="1:14" ht="20.25" thickTop="1" thickBot="1" x14ac:dyDescent="0.4">
      <c r="A16" s="14"/>
      <c r="B16" s="13" t="s">
        <v>32</v>
      </c>
      <c r="C16" s="3" t="s">
        <v>33</v>
      </c>
      <c r="D16" s="12">
        <f>1*0.5</f>
        <v>0.5</v>
      </c>
      <c r="E16" s="12">
        <f>1.15*3</f>
        <v>3.4499999999999997</v>
      </c>
      <c r="F16" s="12">
        <f>1.2*6</f>
        <v>7.1999999999999993</v>
      </c>
      <c r="G16" s="12">
        <f>1.2*6</f>
        <v>7.1999999999999993</v>
      </c>
      <c r="H16" s="12">
        <v>6.8143007955581236</v>
      </c>
      <c r="I16" s="12"/>
      <c r="J16" s="12"/>
    </row>
    <row r="17" spans="1:14" ht="20.25" thickTop="1" thickBot="1" x14ac:dyDescent="0.4">
      <c r="A17" s="16"/>
      <c r="B17" s="13" t="s">
        <v>34</v>
      </c>
      <c r="C17" s="3" t="s">
        <v>33</v>
      </c>
      <c r="D17" s="12">
        <f>1.1*1</f>
        <v>1.1000000000000001</v>
      </c>
      <c r="E17" s="12">
        <f>1.15*2.5</f>
        <v>2.875</v>
      </c>
      <c r="F17" s="12">
        <f>1.2*6</f>
        <v>7.1999999999999993</v>
      </c>
      <c r="G17" s="12">
        <f>1.2*6</f>
        <v>7.1999999999999993</v>
      </c>
      <c r="H17" s="12">
        <f>1.2*4</f>
        <v>4.8</v>
      </c>
      <c r="I17" s="12"/>
      <c r="J17" s="12"/>
      <c r="M17" s="2"/>
    </row>
    <row r="18" spans="1:14" ht="20.25" thickTop="1" thickBot="1" x14ac:dyDescent="0.4">
      <c r="A18" s="16"/>
      <c r="B18" s="13" t="s">
        <v>35</v>
      </c>
      <c r="C18" s="3" t="s">
        <v>33</v>
      </c>
      <c r="D18" s="12">
        <f>1.1*1.5</f>
        <v>1.6500000000000001</v>
      </c>
      <c r="E18" s="12">
        <f>1.15*3</f>
        <v>3.4499999999999997</v>
      </c>
      <c r="F18" s="12">
        <f>1.2*6</f>
        <v>7.1999999999999993</v>
      </c>
      <c r="G18" s="12">
        <f>1.2*6.6</f>
        <v>7.919999999999999</v>
      </c>
      <c r="H18" s="12"/>
      <c r="I18" s="12"/>
      <c r="J18" s="12"/>
      <c r="L18" t="s">
        <v>23</v>
      </c>
      <c r="M18" s="2"/>
    </row>
    <row r="19" spans="1:14" ht="20.25" thickTop="1" thickBot="1" x14ac:dyDescent="0.4">
      <c r="A19" s="16"/>
      <c r="B19" s="13" t="s">
        <v>36</v>
      </c>
      <c r="C19" s="3" t="s">
        <v>33</v>
      </c>
      <c r="D19" s="12">
        <f>1.1*2</f>
        <v>2.2000000000000002</v>
      </c>
      <c r="E19" s="12">
        <f>1.2*3.5</f>
        <v>4.2</v>
      </c>
      <c r="F19" s="12">
        <f>1.2*6.6</f>
        <v>7.919999999999999</v>
      </c>
      <c r="G19" s="12">
        <f>1.2*10</f>
        <v>12</v>
      </c>
      <c r="H19" s="12"/>
      <c r="I19" s="12"/>
      <c r="J19" s="12"/>
      <c r="L19" s="79" t="s">
        <v>24</v>
      </c>
      <c r="M19" s="80"/>
      <c r="N19" s="80"/>
    </row>
    <row r="20" spans="1:14" ht="20.25" thickTop="1" thickBot="1" x14ac:dyDescent="0.4">
      <c r="A20" s="16" t="s">
        <v>16</v>
      </c>
      <c r="B20" s="13" t="s">
        <v>37</v>
      </c>
      <c r="C20" s="3" t="s">
        <v>33</v>
      </c>
      <c r="D20" s="12">
        <f>1.15*2.5</f>
        <v>2.875</v>
      </c>
      <c r="E20" s="12">
        <f>1.2*3.5</f>
        <v>4.2</v>
      </c>
      <c r="F20" s="12">
        <f>1.2*6.6</f>
        <v>7.919999999999999</v>
      </c>
      <c r="G20" s="12">
        <f>1.1*2</f>
        <v>2.2000000000000002</v>
      </c>
      <c r="H20" s="12"/>
      <c r="I20" s="12"/>
      <c r="J20" s="12"/>
      <c r="L20" s="81" t="s">
        <v>25</v>
      </c>
      <c r="M20" s="82"/>
      <c r="N20" s="83"/>
    </row>
    <row r="21" spans="1:14" ht="20.25" thickTop="1" thickBot="1" x14ac:dyDescent="0.4">
      <c r="A21" s="16"/>
      <c r="B21" s="13" t="s">
        <v>38</v>
      </c>
      <c r="C21" s="3" t="s">
        <v>33</v>
      </c>
      <c r="D21" s="12">
        <f>1.15*3</f>
        <v>3.4499999999999997</v>
      </c>
      <c r="E21" s="12">
        <f>1.2*4</f>
        <v>4.8</v>
      </c>
      <c r="F21" s="12">
        <f>1.2*6.6</f>
        <v>7.919999999999999</v>
      </c>
      <c r="G21" s="12">
        <f>1.1*1</f>
        <v>1.1000000000000001</v>
      </c>
      <c r="H21" s="12"/>
      <c r="I21" s="12"/>
      <c r="J21" s="12"/>
      <c r="L21" s="91" t="s">
        <v>28</v>
      </c>
      <c r="M21" s="91"/>
      <c r="N21" s="91"/>
    </row>
    <row r="22" spans="1:14" ht="20.25" thickTop="1" thickBot="1" x14ac:dyDescent="0.4">
      <c r="A22" s="16"/>
      <c r="B22" s="13" t="s">
        <v>39</v>
      </c>
      <c r="C22" s="3" t="s">
        <v>33</v>
      </c>
      <c r="D22" s="12">
        <f>1.2*3.5</f>
        <v>4.2</v>
      </c>
      <c r="E22" s="12">
        <f>1.2*4</f>
        <v>4.8</v>
      </c>
      <c r="F22" s="12">
        <f>1.2*5</f>
        <v>6</v>
      </c>
      <c r="G22" s="12"/>
      <c r="H22" s="12"/>
      <c r="I22" s="12"/>
      <c r="J22" s="12"/>
      <c r="L22" s="84" t="s">
        <v>31</v>
      </c>
      <c r="M22" s="85"/>
      <c r="N22" s="86"/>
    </row>
    <row r="23" spans="1:14" ht="20.25" thickTop="1" thickBot="1" x14ac:dyDescent="0.4">
      <c r="A23" s="16"/>
      <c r="B23" s="13" t="s">
        <v>40</v>
      </c>
      <c r="C23" s="3" t="s">
        <v>33</v>
      </c>
      <c r="D23" s="12">
        <f>1.2*4</f>
        <v>4.8</v>
      </c>
      <c r="E23" s="12">
        <f>1.2*4</f>
        <v>4.8</v>
      </c>
      <c r="F23" s="12">
        <f>1.2*5</f>
        <v>6</v>
      </c>
      <c r="G23" s="12"/>
      <c r="H23" s="12"/>
      <c r="I23" s="12"/>
      <c r="J23" s="12"/>
    </row>
    <row r="24" spans="1:14" ht="20.25" thickTop="1" thickBot="1" x14ac:dyDescent="0.4">
      <c r="A24" s="16"/>
      <c r="B24" s="13" t="s">
        <v>41</v>
      </c>
      <c r="C24" s="3" t="s">
        <v>33</v>
      </c>
      <c r="D24" s="12">
        <f>1.2*5</f>
        <v>6</v>
      </c>
      <c r="E24" s="12">
        <f>1.2*5</f>
        <v>6</v>
      </c>
      <c r="F24" s="12">
        <f>1.2*5</f>
        <v>6</v>
      </c>
      <c r="G24" s="12"/>
      <c r="H24" s="12"/>
      <c r="I24" s="12"/>
      <c r="J24" s="12"/>
    </row>
    <row r="25" spans="1:14" ht="20.25" thickTop="1" thickBot="1" x14ac:dyDescent="0.4">
      <c r="B25" s="13" t="s">
        <v>100</v>
      </c>
      <c r="C25" s="3" t="s">
        <v>33</v>
      </c>
      <c r="D25" s="12">
        <f>1.2*6</f>
        <v>7.1999999999999993</v>
      </c>
      <c r="E25" s="12">
        <f>1.2*5</f>
        <v>6</v>
      </c>
      <c r="F25" s="12">
        <f>1.2*4</f>
        <v>4.8</v>
      </c>
      <c r="G25" s="12"/>
      <c r="H25" s="12"/>
      <c r="I25" s="12"/>
      <c r="J25" s="12"/>
    </row>
    <row r="26" spans="1:14" ht="20.25" thickTop="1" thickBot="1" x14ac:dyDescent="0.4">
      <c r="B26" s="13" t="s">
        <v>101</v>
      </c>
      <c r="C26" s="3" t="s">
        <v>33</v>
      </c>
      <c r="D26" s="12">
        <f>1.2*6.5</f>
        <v>7.8</v>
      </c>
      <c r="E26" s="12">
        <f>1.2*5</f>
        <v>6</v>
      </c>
      <c r="F26" s="12">
        <f>1.2*4</f>
        <v>4.8</v>
      </c>
      <c r="G26" s="12"/>
      <c r="H26" s="12"/>
      <c r="I26" s="12"/>
      <c r="J26" s="12"/>
    </row>
    <row r="27" spans="1:14" ht="20.25" thickTop="1" thickBot="1" x14ac:dyDescent="0.4">
      <c r="B27" s="13" t="s">
        <v>102</v>
      </c>
      <c r="C27" s="3" t="s">
        <v>33</v>
      </c>
      <c r="D27" s="12">
        <f>1.2*6</f>
        <v>7.1999999999999993</v>
      </c>
      <c r="E27" s="12">
        <f>1.2*6</f>
        <v>7.1999999999999993</v>
      </c>
      <c r="F27" s="12">
        <f>1.2*4</f>
        <v>4.8</v>
      </c>
      <c r="G27" s="12"/>
      <c r="H27" s="12"/>
      <c r="I27" s="12"/>
      <c r="J27" s="12"/>
    </row>
    <row r="28" spans="1:14" ht="20.25" thickTop="1" thickBot="1" x14ac:dyDescent="0.4">
      <c r="B28" s="13" t="s">
        <v>103</v>
      </c>
      <c r="C28" s="3" t="s">
        <v>33</v>
      </c>
      <c r="D28" s="12"/>
      <c r="E28" s="12">
        <f>1.2*6</f>
        <v>7.1999999999999993</v>
      </c>
      <c r="F28" s="12">
        <f>1.15*3</f>
        <v>3.4499999999999997</v>
      </c>
      <c r="G28" s="12"/>
      <c r="H28" s="12"/>
      <c r="I28" s="12"/>
      <c r="J28" s="12"/>
    </row>
    <row r="29" spans="1:14" ht="20.25" thickTop="1" thickBot="1" x14ac:dyDescent="0.4">
      <c r="B29" s="13" t="s">
        <v>104</v>
      </c>
      <c r="C29" s="3" t="s">
        <v>33</v>
      </c>
      <c r="D29" s="12"/>
      <c r="E29" s="12">
        <f>1.2*6</f>
        <v>7.1999999999999993</v>
      </c>
      <c r="F29" s="12">
        <f>1.1*2</f>
        <v>2.2000000000000002</v>
      </c>
      <c r="G29" s="12"/>
      <c r="H29" s="12"/>
      <c r="I29" s="12"/>
      <c r="J29" s="12"/>
    </row>
    <row r="30" spans="1:14" ht="20.25" thickTop="1" thickBot="1" x14ac:dyDescent="0.4">
      <c r="B30" s="13" t="s">
        <v>105</v>
      </c>
      <c r="C30" s="3" t="s">
        <v>33</v>
      </c>
      <c r="D30" s="12"/>
      <c r="E30" s="12">
        <f>1.2*6.6</f>
        <v>7.919999999999999</v>
      </c>
      <c r="F30" s="12">
        <f>1.1*2</f>
        <v>2.2000000000000002</v>
      </c>
      <c r="G30" s="12"/>
      <c r="H30" s="12"/>
      <c r="I30" s="12"/>
      <c r="J30" s="12"/>
    </row>
    <row r="31" spans="1:14" ht="20.25" thickTop="1" thickBot="1" x14ac:dyDescent="0.4">
      <c r="B31" s="13" t="s">
        <v>106</v>
      </c>
      <c r="C31" s="3" t="s">
        <v>33</v>
      </c>
      <c r="D31" s="12"/>
      <c r="E31" s="12">
        <f>1.2*6.6</f>
        <v>7.919999999999999</v>
      </c>
      <c r="F31" s="12">
        <f>1.1*2</f>
        <v>2.2000000000000002</v>
      </c>
      <c r="G31" s="12"/>
      <c r="H31" s="12"/>
      <c r="I31" s="12"/>
      <c r="J31" s="12"/>
    </row>
    <row r="32" spans="1:14" ht="20.25" thickTop="1" thickBot="1" x14ac:dyDescent="0.4">
      <c r="B32" s="13" t="s">
        <v>107</v>
      </c>
      <c r="C32" s="3" t="s">
        <v>33</v>
      </c>
      <c r="D32" s="12"/>
      <c r="E32" s="12">
        <f>1.2*6.6</f>
        <v>7.919999999999999</v>
      </c>
      <c r="F32" s="12">
        <f>1.1*1</f>
        <v>1.1000000000000001</v>
      </c>
      <c r="G32" s="12"/>
      <c r="H32" s="12"/>
      <c r="I32" s="12"/>
      <c r="J32" s="12"/>
    </row>
    <row r="33" spans="1:10" ht="20.25" thickTop="1" thickBot="1" x14ac:dyDescent="0.4">
      <c r="B33" s="13" t="s">
        <v>108</v>
      </c>
      <c r="C33" s="3" t="s">
        <v>33</v>
      </c>
      <c r="D33" s="12"/>
      <c r="E33" s="12"/>
      <c r="F33" s="12">
        <f>1.1*1</f>
        <v>1.1000000000000001</v>
      </c>
      <c r="G33" s="12"/>
      <c r="H33" s="12"/>
      <c r="I33" s="12"/>
      <c r="J33" s="12"/>
    </row>
    <row r="34" spans="1:10" ht="20.25" thickTop="1" thickBot="1" x14ac:dyDescent="0.4">
      <c r="B34" s="13" t="s">
        <v>109</v>
      </c>
      <c r="C34" s="3" t="s">
        <v>33</v>
      </c>
      <c r="D34" s="12"/>
      <c r="E34" s="12"/>
      <c r="F34" s="12">
        <f>1.1*1</f>
        <v>1.1000000000000001</v>
      </c>
      <c r="G34" s="12"/>
      <c r="H34" s="12"/>
      <c r="I34" s="12"/>
      <c r="J34" s="12"/>
    </row>
    <row r="35" spans="1:10" ht="16.5" thickTop="1" x14ac:dyDescent="0.25">
      <c r="A35" s="14"/>
      <c r="B35" s="13" t="s">
        <v>42</v>
      </c>
      <c r="C35" s="3" t="s">
        <v>1</v>
      </c>
      <c r="D35" s="9">
        <f t="shared" ref="D35:J44" si="2">IF(ISNUMBER(D16),D16/(w+D$5/m)/rhos*SQRT(1/(s-1))*SQRT(1/(g*$M$10)),"")</f>
        <v>3.2743249019044356E-3</v>
      </c>
      <c r="E35" s="9">
        <f t="shared" si="2"/>
        <v>2.2592841823140607E-2</v>
      </c>
      <c r="F35" s="9">
        <f t="shared" si="2"/>
        <v>4.715027858742387E-2</v>
      </c>
      <c r="G35" s="9">
        <f t="shared" si="2"/>
        <v>4.715027858742387E-2</v>
      </c>
      <c r="H35" s="9">
        <f t="shared" si="2"/>
        <v>4.4624469567926345E-2</v>
      </c>
      <c r="I35" s="9" t="str">
        <f t="shared" si="2"/>
        <v/>
      </c>
      <c r="J35" s="9" t="str">
        <f t="shared" si="2"/>
        <v/>
      </c>
    </row>
    <row r="36" spans="1:10" x14ac:dyDescent="0.25">
      <c r="A36" s="16"/>
      <c r="B36" s="13" t="s">
        <v>43</v>
      </c>
      <c r="C36" s="3" t="s">
        <v>1</v>
      </c>
      <c r="D36" s="9">
        <f t="shared" si="2"/>
        <v>7.2035147841897594E-3</v>
      </c>
      <c r="E36" s="9">
        <f t="shared" si="2"/>
        <v>1.8827368185950506E-2</v>
      </c>
      <c r="F36" s="9">
        <f t="shared" si="2"/>
        <v>4.715027858742387E-2</v>
      </c>
      <c r="G36" s="9">
        <f t="shared" si="2"/>
        <v>4.715027858742387E-2</v>
      </c>
      <c r="H36" s="9">
        <f t="shared" si="2"/>
        <v>3.143351905828258E-2</v>
      </c>
      <c r="I36" s="9" t="str">
        <f t="shared" si="2"/>
        <v/>
      </c>
      <c r="J36" s="9" t="str">
        <f t="shared" si="2"/>
        <v/>
      </c>
    </row>
    <row r="37" spans="1:10" x14ac:dyDescent="0.25">
      <c r="A37" s="16"/>
      <c r="B37" s="13" t="s">
        <v>44</v>
      </c>
      <c r="C37" s="3" t="s">
        <v>1</v>
      </c>
      <c r="D37" s="9">
        <f t="shared" si="2"/>
        <v>1.0805272176284639E-2</v>
      </c>
      <c r="E37" s="9">
        <f t="shared" si="2"/>
        <v>2.2592841823140607E-2</v>
      </c>
      <c r="F37" s="9">
        <f t="shared" si="2"/>
        <v>4.715027858742387E-2</v>
      </c>
      <c r="G37" s="9">
        <f t="shared" si="2"/>
        <v>5.1865306446166264E-2</v>
      </c>
      <c r="H37" s="9" t="str">
        <f t="shared" si="2"/>
        <v/>
      </c>
      <c r="I37" s="9" t="str">
        <f t="shared" si="2"/>
        <v/>
      </c>
      <c r="J37" s="9" t="str">
        <f t="shared" si="2"/>
        <v/>
      </c>
    </row>
    <row r="38" spans="1:10" x14ac:dyDescent="0.25">
      <c r="A38" s="16"/>
      <c r="B38" s="13" t="s">
        <v>45</v>
      </c>
      <c r="C38" s="3" t="s">
        <v>1</v>
      </c>
      <c r="D38" s="9">
        <f t="shared" si="2"/>
        <v>1.4407029568379519E-2</v>
      </c>
      <c r="E38" s="9">
        <f t="shared" si="2"/>
        <v>2.7504329175997259E-2</v>
      </c>
      <c r="F38" s="9">
        <f t="shared" si="2"/>
        <v>5.1865306446166264E-2</v>
      </c>
      <c r="G38" s="9">
        <f t="shared" si="2"/>
        <v>7.8583797645706457E-2</v>
      </c>
      <c r="H38" s="9" t="str">
        <f t="shared" si="2"/>
        <v/>
      </c>
      <c r="I38" s="9" t="str">
        <f t="shared" si="2"/>
        <v/>
      </c>
      <c r="J38" s="9" t="str">
        <f t="shared" si="2"/>
        <v/>
      </c>
    </row>
    <row r="39" spans="1:10" x14ac:dyDescent="0.25">
      <c r="A39" s="16" t="s">
        <v>89</v>
      </c>
      <c r="B39" s="13" t="s">
        <v>46</v>
      </c>
      <c r="C39" s="3" t="s">
        <v>1</v>
      </c>
      <c r="D39" s="9">
        <f t="shared" si="2"/>
        <v>1.8827368185950506E-2</v>
      </c>
      <c r="E39" s="9">
        <f t="shared" si="2"/>
        <v>2.7504329175997259E-2</v>
      </c>
      <c r="F39" s="9">
        <f t="shared" si="2"/>
        <v>5.1865306446166264E-2</v>
      </c>
      <c r="G39" s="9">
        <f t="shared" si="2"/>
        <v>1.4407029568379519E-2</v>
      </c>
      <c r="H39" s="9" t="str">
        <f t="shared" si="2"/>
        <v/>
      </c>
      <c r="I39" s="9" t="str">
        <f t="shared" si="2"/>
        <v/>
      </c>
      <c r="J39" s="9" t="str">
        <f t="shared" si="2"/>
        <v/>
      </c>
    </row>
    <row r="40" spans="1:10" x14ac:dyDescent="0.25">
      <c r="A40" s="16"/>
      <c r="B40" s="13" t="s">
        <v>47</v>
      </c>
      <c r="C40" s="3" t="s">
        <v>1</v>
      </c>
      <c r="D40" s="9">
        <f t="shared" si="2"/>
        <v>2.2592841823140607E-2</v>
      </c>
      <c r="E40" s="9">
        <f t="shared" si="2"/>
        <v>3.143351905828258E-2</v>
      </c>
      <c r="F40" s="9">
        <f t="shared" si="2"/>
        <v>5.1865306446166264E-2</v>
      </c>
      <c r="G40" s="9">
        <f t="shared" si="2"/>
        <v>7.2035147841897594E-3</v>
      </c>
      <c r="H40" s="9" t="str">
        <f t="shared" si="2"/>
        <v/>
      </c>
      <c r="I40" s="9" t="str">
        <f t="shared" si="2"/>
        <v/>
      </c>
      <c r="J40" s="9" t="str">
        <f t="shared" si="2"/>
        <v/>
      </c>
    </row>
    <row r="41" spans="1:10" x14ac:dyDescent="0.25">
      <c r="A41" s="16"/>
      <c r="B41" s="13" t="s">
        <v>48</v>
      </c>
      <c r="C41" s="3" t="s">
        <v>1</v>
      </c>
      <c r="D41" s="9">
        <f t="shared" si="2"/>
        <v>2.7504329175997259E-2</v>
      </c>
      <c r="E41" s="9">
        <f t="shared" si="2"/>
        <v>3.143351905828258E-2</v>
      </c>
      <c r="F41" s="9">
        <f t="shared" si="2"/>
        <v>3.9291898822853229E-2</v>
      </c>
      <c r="G41" s="9" t="str">
        <f t="shared" si="2"/>
        <v/>
      </c>
      <c r="H41" s="9" t="str">
        <f t="shared" si="2"/>
        <v/>
      </c>
      <c r="I41" s="9" t="str">
        <f t="shared" si="2"/>
        <v/>
      </c>
      <c r="J41" s="9" t="str">
        <f t="shared" si="2"/>
        <v/>
      </c>
    </row>
    <row r="42" spans="1:10" x14ac:dyDescent="0.25">
      <c r="A42" s="16"/>
      <c r="B42" s="13" t="s">
        <v>49</v>
      </c>
      <c r="C42" s="3" t="s">
        <v>1</v>
      </c>
      <c r="D42" s="9">
        <f t="shared" si="2"/>
        <v>3.143351905828258E-2</v>
      </c>
      <c r="E42" s="9">
        <f t="shared" si="2"/>
        <v>3.143351905828258E-2</v>
      </c>
      <c r="F42" s="9">
        <f t="shared" si="2"/>
        <v>3.9291898822853229E-2</v>
      </c>
      <c r="G42" s="9" t="str">
        <f t="shared" si="2"/>
        <v/>
      </c>
      <c r="H42" s="9" t="str">
        <f t="shared" si="2"/>
        <v/>
      </c>
      <c r="I42" s="9" t="str">
        <f t="shared" si="2"/>
        <v/>
      </c>
      <c r="J42" s="9" t="str">
        <f t="shared" si="2"/>
        <v/>
      </c>
    </row>
    <row r="43" spans="1:10" x14ac:dyDescent="0.25">
      <c r="A43" s="16"/>
      <c r="B43" s="13" t="s">
        <v>50</v>
      </c>
      <c r="C43" s="3" t="s">
        <v>1</v>
      </c>
      <c r="D43" s="9">
        <f t="shared" si="2"/>
        <v>3.9291898822853229E-2</v>
      </c>
      <c r="E43" s="9">
        <f t="shared" si="2"/>
        <v>3.9291898822853229E-2</v>
      </c>
      <c r="F43" s="9">
        <f t="shared" si="2"/>
        <v>3.9291898822853229E-2</v>
      </c>
      <c r="G43" s="9" t="str">
        <f t="shared" si="2"/>
        <v/>
      </c>
      <c r="H43" s="9" t="str">
        <f t="shared" si="2"/>
        <v/>
      </c>
      <c r="I43" s="9" t="str">
        <f t="shared" si="2"/>
        <v/>
      </c>
      <c r="J43" s="9" t="str">
        <f t="shared" si="2"/>
        <v/>
      </c>
    </row>
    <row r="44" spans="1:10" x14ac:dyDescent="0.25">
      <c r="B44" s="13" t="s">
        <v>111</v>
      </c>
      <c r="C44" s="3" t="s">
        <v>1</v>
      </c>
      <c r="D44" s="9">
        <f t="shared" si="2"/>
        <v>4.715027858742387E-2</v>
      </c>
      <c r="E44" s="9">
        <f t="shared" si="2"/>
        <v>3.9291898822853229E-2</v>
      </c>
      <c r="F44" s="9">
        <f t="shared" si="2"/>
        <v>3.143351905828258E-2</v>
      </c>
      <c r="G44" s="9" t="str">
        <f t="shared" si="2"/>
        <v/>
      </c>
      <c r="H44" s="9" t="str">
        <f t="shared" si="2"/>
        <v/>
      </c>
      <c r="I44" s="9" t="str">
        <f t="shared" si="2"/>
        <v/>
      </c>
      <c r="J44" s="9" t="str">
        <f t="shared" si="2"/>
        <v/>
      </c>
    </row>
    <row r="45" spans="1:10" x14ac:dyDescent="0.25">
      <c r="B45" s="13" t="s">
        <v>112</v>
      </c>
      <c r="C45" s="3" t="s">
        <v>1</v>
      </c>
      <c r="D45" s="9">
        <f t="shared" ref="D45:J53" si="3">IF(ISNUMBER(D26),D26/(w+D$5/m)/rhos*SQRT(1/(s-1))*SQRT(1/(g*$M$10)),"")</f>
        <v>5.1079468469709198E-2</v>
      </c>
      <c r="E45" s="9">
        <f t="shared" si="3"/>
        <v>3.9291898822853229E-2</v>
      </c>
      <c r="F45" s="9">
        <f t="shared" si="3"/>
        <v>3.143351905828258E-2</v>
      </c>
      <c r="G45" s="9" t="str">
        <f t="shared" si="3"/>
        <v/>
      </c>
      <c r="H45" s="9" t="str">
        <f t="shared" si="3"/>
        <v/>
      </c>
      <c r="I45" s="9" t="str">
        <f t="shared" si="3"/>
        <v/>
      </c>
      <c r="J45" s="9" t="str">
        <f t="shared" si="3"/>
        <v/>
      </c>
    </row>
    <row r="46" spans="1:10" x14ac:dyDescent="0.25">
      <c r="B46" s="13" t="s">
        <v>113</v>
      </c>
      <c r="C46" s="3" t="s">
        <v>1</v>
      </c>
      <c r="D46" s="9">
        <f t="shared" si="3"/>
        <v>4.715027858742387E-2</v>
      </c>
      <c r="E46" s="9">
        <f t="shared" si="3"/>
        <v>4.715027858742387E-2</v>
      </c>
      <c r="F46" s="9">
        <f t="shared" si="3"/>
        <v>3.143351905828258E-2</v>
      </c>
      <c r="G46" s="9" t="str">
        <f t="shared" si="3"/>
        <v/>
      </c>
      <c r="H46" s="9" t="str">
        <f t="shared" si="3"/>
        <v/>
      </c>
      <c r="I46" s="9" t="str">
        <f t="shared" si="3"/>
        <v/>
      </c>
      <c r="J46" s="9" t="str">
        <f t="shared" si="3"/>
        <v/>
      </c>
    </row>
    <row r="47" spans="1:10" x14ac:dyDescent="0.25">
      <c r="B47" s="13" t="s">
        <v>114</v>
      </c>
      <c r="C47" s="3" t="s">
        <v>1</v>
      </c>
      <c r="D47" s="9" t="str">
        <f t="shared" si="3"/>
        <v/>
      </c>
      <c r="E47" s="9">
        <f t="shared" si="3"/>
        <v>4.715027858742387E-2</v>
      </c>
      <c r="F47" s="9">
        <f t="shared" si="3"/>
        <v>2.2592841823140607E-2</v>
      </c>
      <c r="G47" s="9" t="str">
        <f t="shared" si="3"/>
        <v/>
      </c>
      <c r="H47" s="9" t="str">
        <f t="shared" si="3"/>
        <v/>
      </c>
      <c r="I47" s="9" t="str">
        <f t="shared" si="3"/>
        <v/>
      </c>
      <c r="J47" s="9" t="str">
        <f t="shared" si="3"/>
        <v/>
      </c>
    </row>
    <row r="48" spans="1:10" x14ac:dyDescent="0.25">
      <c r="B48" s="13" t="s">
        <v>115</v>
      </c>
      <c r="C48" s="3" t="s">
        <v>1</v>
      </c>
      <c r="D48" s="9" t="str">
        <f t="shared" si="3"/>
        <v/>
      </c>
      <c r="E48" s="9">
        <f t="shared" si="3"/>
        <v>4.715027858742387E-2</v>
      </c>
      <c r="F48" s="9">
        <f t="shared" si="3"/>
        <v>1.4407029568379519E-2</v>
      </c>
      <c r="G48" s="9" t="str">
        <f t="shared" si="3"/>
        <v/>
      </c>
      <c r="H48" s="9" t="str">
        <f t="shared" si="3"/>
        <v/>
      </c>
      <c r="I48" s="9" t="str">
        <f t="shared" si="3"/>
        <v/>
      </c>
      <c r="J48" s="9" t="str">
        <f t="shared" si="3"/>
        <v/>
      </c>
    </row>
    <row r="49" spans="1:10" x14ac:dyDescent="0.25">
      <c r="B49" s="13" t="s">
        <v>116</v>
      </c>
      <c r="C49" s="3" t="s">
        <v>1</v>
      </c>
      <c r="D49" s="9" t="str">
        <f t="shared" si="3"/>
        <v/>
      </c>
      <c r="E49" s="9">
        <f t="shared" si="3"/>
        <v>5.1865306446166264E-2</v>
      </c>
      <c r="F49" s="9">
        <f t="shared" si="3"/>
        <v>1.4407029568379519E-2</v>
      </c>
      <c r="G49" s="9" t="str">
        <f t="shared" si="3"/>
        <v/>
      </c>
      <c r="H49" s="9" t="str">
        <f t="shared" si="3"/>
        <v/>
      </c>
      <c r="I49" s="9" t="str">
        <f t="shared" si="3"/>
        <v/>
      </c>
      <c r="J49" s="9" t="str">
        <f t="shared" si="3"/>
        <v/>
      </c>
    </row>
    <row r="50" spans="1:10" x14ac:dyDescent="0.25">
      <c r="B50" s="13" t="s">
        <v>117</v>
      </c>
      <c r="C50" s="3" t="s">
        <v>1</v>
      </c>
      <c r="D50" s="9" t="str">
        <f t="shared" si="3"/>
        <v/>
      </c>
      <c r="E50" s="9">
        <f t="shared" si="3"/>
        <v>5.1865306446166264E-2</v>
      </c>
      <c r="F50" s="9">
        <f t="shared" si="3"/>
        <v>1.4407029568379519E-2</v>
      </c>
      <c r="G50" s="9" t="str">
        <f t="shared" si="3"/>
        <v/>
      </c>
      <c r="H50" s="9" t="str">
        <f t="shared" si="3"/>
        <v/>
      </c>
      <c r="I50" s="9" t="str">
        <f t="shared" si="3"/>
        <v/>
      </c>
      <c r="J50" s="9" t="str">
        <f t="shared" si="3"/>
        <v/>
      </c>
    </row>
    <row r="51" spans="1:10" x14ac:dyDescent="0.25">
      <c r="B51" s="13" t="s">
        <v>118</v>
      </c>
      <c r="C51" s="3" t="s">
        <v>1</v>
      </c>
      <c r="D51" s="9" t="str">
        <f t="shared" si="3"/>
        <v/>
      </c>
      <c r="E51" s="9">
        <f t="shared" si="3"/>
        <v>5.1865306446166264E-2</v>
      </c>
      <c r="F51" s="9">
        <f t="shared" si="3"/>
        <v>7.2035147841897594E-3</v>
      </c>
      <c r="G51" s="9" t="str">
        <f t="shared" si="3"/>
        <v/>
      </c>
      <c r="H51" s="9" t="str">
        <f t="shared" si="3"/>
        <v/>
      </c>
      <c r="I51" s="9" t="str">
        <f t="shared" si="3"/>
        <v/>
      </c>
      <c r="J51" s="9" t="str">
        <f t="shared" si="3"/>
        <v/>
      </c>
    </row>
    <row r="52" spans="1:10" x14ac:dyDescent="0.25">
      <c r="B52" s="13" t="s">
        <v>119</v>
      </c>
      <c r="C52" s="3" t="s">
        <v>1</v>
      </c>
      <c r="D52" s="9" t="str">
        <f t="shared" si="3"/>
        <v/>
      </c>
      <c r="E52" s="9" t="str">
        <f t="shared" si="3"/>
        <v/>
      </c>
      <c r="F52" s="9">
        <f t="shared" si="3"/>
        <v>7.2035147841897594E-3</v>
      </c>
      <c r="G52" s="9" t="str">
        <f t="shared" si="3"/>
        <v/>
      </c>
      <c r="H52" s="9" t="str">
        <f t="shared" si="3"/>
        <v/>
      </c>
      <c r="I52" s="9" t="str">
        <f t="shared" si="3"/>
        <v/>
      </c>
      <c r="J52" s="9" t="str">
        <f t="shared" si="3"/>
        <v/>
      </c>
    </row>
    <row r="53" spans="1:10" ht="16.5" thickBot="1" x14ac:dyDescent="0.3">
      <c r="B53" s="13" t="s">
        <v>120</v>
      </c>
      <c r="C53" s="3" t="s">
        <v>1</v>
      </c>
      <c r="D53" s="9" t="str">
        <f t="shared" si="3"/>
        <v/>
      </c>
      <c r="E53" s="9" t="str">
        <f t="shared" si="3"/>
        <v/>
      </c>
      <c r="F53" s="9">
        <f t="shared" si="3"/>
        <v>7.2035147841897594E-3</v>
      </c>
      <c r="G53" s="9" t="str">
        <f t="shared" si="3"/>
        <v/>
      </c>
      <c r="H53" s="9" t="str">
        <f t="shared" si="3"/>
        <v/>
      </c>
      <c r="I53" s="9" t="str">
        <f t="shared" si="3"/>
        <v/>
      </c>
      <c r="J53" s="9" t="str">
        <f t="shared" si="3"/>
        <v/>
      </c>
    </row>
    <row r="54" spans="1:10" ht="20.25" thickTop="1" thickBot="1" x14ac:dyDescent="0.4">
      <c r="A54" s="14"/>
      <c r="B54" s="13" t="s">
        <v>51</v>
      </c>
      <c r="C54" s="3" t="s">
        <v>33</v>
      </c>
      <c r="D54" s="11">
        <v>0</v>
      </c>
      <c r="E54" s="11">
        <f>4*G_Dm</f>
        <v>4.6323559461233605E-3</v>
      </c>
      <c r="F54" s="11">
        <v>0.68799999999999994</v>
      </c>
      <c r="G54" s="11">
        <f>13*G_Dm</f>
        <v>1.5055156824900922E-2</v>
      </c>
      <c r="H54" s="11">
        <v>2</v>
      </c>
      <c r="I54" s="11"/>
      <c r="J54" s="11"/>
    </row>
    <row r="55" spans="1:10" ht="20.25" thickTop="1" thickBot="1" x14ac:dyDescent="0.4">
      <c r="A55" s="16"/>
      <c r="B55" s="13" t="s">
        <v>52</v>
      </c>
      <c r="C55" s="3" t="s">
        <v>33</v>
      </c>
      <c r="D55" s="11">
        <v>0</v>
      </c>
      <c r="E55" s="11">
        <v>0</v>
      </c>
      <c r="F55" s="11">
        <f>2*G_Dm</f>
        <v>2.3161779730616803E-3</v>
      </c>
      <c r="G55" s="11">
        <f>10*G_Dm</f>
        <v>1.1580889865308402E-2</v>
      </c>
      <c r="H55" s="11">
        <v>1.25</v>
      </c>
      <c r="I55" s="11"/>
      <c r="J55" s="11"/>
    </row>
    <row r="56" spans="1:10" ht="20.25" thickTop="1" thickBot="1" x14ac:dyDescent="0.4">
      <c r="A56" s="16"/>
      <c r="B56" s="13" t="s">
        <v>53</v>
      </c>
      <c r="C56" s="3" t="s">
        <v>33</v>
      </c>
      <c r="D56" s="11">
        <v>0</v>
      </c>
      <c r="E56" s="11">
        <f>1*G_Dm</f>
        <v>1.1580889865308401E-3</v>
      </c>
      <c r="F56" s="11">
        <f>6*G_Dm</f>
        <v>6.9485339191850404E-3</v>
      </c>
      <c r="G56" s="11">
        <f>11*G_Dm</f>
        <v>1.2738978851839241E-2</v>
      </c>
      <c r="H56" s="11"/>
      <c r="I56" s="11"/>
      <c r="J56" s="11"/>
    </row>
    <row r="57" spans="1:10" ht="20.25" thickTop="1" thickBot="1" x14ac:dyDescent="0.4">
      <c r="A57" s="16"/>
      <c r="B57" s="13" t="s">
        <v>54</v>
      </c>
      <c r="C57" s="3" t="s">
        <v>33</v>
      </c>
      <c r="D57" s="11">
        <v>0</v>
      </c>
      <c r="E57" s="11">
        <f>2*G_Dm</f>
        <v>2.3161779730616803E-3</v>
      </c>
      <c r="F57" s="11">
        <v>0.94599999999999995</v>
      </c>
      <c r="G57" s="11">
        <v>0.89200000000000002</v>
      </c>
      <c r="H57" s="11"/>
      <c r="I57" s="11"/>
      <c r="J57" s="11"/>
    </row>
    <row r="58" spans="1:10" ht="20.25" thickTop="1" thickBot="1" x14ac:dyDescent="0.4">
      <c r="A58" s="32" t="s">
        <v>171</v>
      </c>
      <c r="B58" s="13" t="s">
        <v>55</v>
      </c>
      <c r="C58" s="3" t="s">
        <v>33</v>
      </c>
      <c r="D58" s="11">
        <v>0</v>
      </c>
      <c r="E58" s="11">
        <v>0</v>
      </c>
      <c r="F58" s="11">
        <v>0.4</v>
      </c>
      <c r="G58" s="11">
        <f>1*G_Dm</f>
        <v>1.1580889865308401E-3</v>
      </c>
      <c r="H58" s="11"/>
      <c r="I58" s="11"/>
      <c r="J58" s="11"/>
    </row>
    <row r="59" spans="1:10" ht="20.25" thickTop="1" thickBot="1" x14ac:dyDescent="0.4">
      <c r="A59" s="32" t="s">
        <v>60</v>
      </c>
      <c r="B59" s="13" t="s">
        <v>56</v>
      </c>
      <c r="C59" s="3" t="s">
        <v>33</v>
      </c>
      <c r="D59" s="11">
        <v>0</v>
      </c>
      <c r="E59" s="11">
        <f>1*G_Dm</f>
        <v>1.1580889865308401E-3</v>
      </c>
      <c r="F59" s="11">
        <v>4.4000000000000004</v>
      </c>
      <c r="G59" s="11">
        <f>1*G_Dm</f>
        <v>1.1580889865308401E-3</v>
      </c>
      <c r="H59" s="11"/>
      <c r="I59" s="11"/>
      <c r="J59" s="11"/>
    </row>
    <row r="60" spans="1:10" ht="20.25" thickTop="1" thickBot="1" x14ac:dyDescent="0.4">
      <c r="A60" s="16"/>
      <c r="B60" s="13" t="s">
        <v>57</v>
      </c>
      <c r="C60" s="3" t="s">
        <v>33</v>
      </c>
      <c r="D60" s="11">
        <f>1*G_Dm</f>
        <v>1.1580889865308401E-3</v>
      </c>
      <c r="E60" s="11">
        <f>3*G_Dm</f>
        <v>3.4742669595925202E-3</v>
      </c>
      <c r="F60" s="11">
        <v>1.0900000000000001</v>
      </c>
      <c r="G60" s="11"/>
      <c r="H60" s="11"/>
      <c r="I60" s="11"/>
      <c r="J60" s="11"/>
    </row>
    <row r="61" spans="1:10" ht="20.25" thickTop="1" thickBot="1" x14ac:dyDescent="0.4">
      <c r="A61" s="16"/>
      <c r="B61" s="13" t="s">
        <v>58</v>
      </c>
      <c r="C61" s="3" t="s">
        <v>33</v>
      </c>
      <c r="D61" s="11">
        <v>0</v>
      </c>
      <c r="E61" s="11">
        <f>1*G_Dm</f>
        <v>1.1580889865308401E-3</v>
      </c>
      <c r="F61" s="11">
        <v>0.5</v>
      </c>
      <c r="G61" s="11"/>
      <c r="H61" s="11"/>
      <c r="I61" s="11"/>
      <c r="J61" s="11"/>
    </row>
    <row r="62" spans="1:10" ht="20.25" thickTop="1" thickBot="1" x14ac:dyDescent="0.4">
      <c r="A62" s="16"/>
      <c r="B62" s="13" t="s">
        <v>59</v>
      </c>
      <c r="C62" s="3" t="s">
        <v>33</v>
      </c>
      <c r="D62" s="11">
        <v>0</v>
      </c>
      <c r="E62" s="11">
        <v>0.747</v>
      </c>
      <c r="F62" s="11">
        <f>3*G_Dm</f>
        <v>3.4742669595925202E-3</v>
      </c>
      <c r="G62" s="11"/>
      <c r="H62" s="11"/>
      <c r="I62" s="11"/>
      <c r="J62" s="11"/>
    </row>
    <row r="63" spans="1:10" ht="20.25" thickTop="1" thickBot="1" x14ac:dyDescent="0.4">
      <c r="A63" s="16"/>
      <c r="B63" s="13" t="s">
        <v>121</v>
      </c>
      <c r="C63" s="3" t="s">
        <v>33</v>
      </c>
      <c r="D63" s="11">
        <f>1*G_Dm</f>
        <v>1.1580889865308401E-3</v>
      </c>
      <c r="E63" s="11">
        <v>0</v>
      </c>
      <c r="F63" s="11">
        <f>4*G_Dm</f>
        <v>4.6323559461233605E-3</v>
      </c>
      <c r="G63" s="11"/>
      <c r="H63" s="11"/>
      <c r="I63" s="11"/>
      <c r="J63" s="11"/>
    </row>
    <row r="64" spans="1:10" ht="20.25" thickTop="1" thickBot="1" x14ac:dyDescent="0.4">
      <c r="A64" s="16"/>
      <c r="B64" s="13" t="s">
        <v>122</v>
      </c>
      <c r="C64" s="3" t="s">
        <v>33</v>
      </c>
      <c r="D64" s="11">
        <v>0.90500000000000003</v>
      </c>
      <c r="E64" s="11">
        <v>0</v>
      </c>
      <c r="F64" s="11">
        <f>1*G_Dm</f>
        <v>1.1580889865308401E-3</v>
      </c>
      <c r="G64" s="11"/>
      <c r="H64" s="11"/>
      <c r="I64" s="11"/>
      <c r="J64" s="11"/>
    </row>
    <row r="65" spans="1:10" ht="20.25" thickTop="1" thickBot="1" x14ac:dyDescent="0.4">
      <c r="A65" s="16"/>
      <c r="B65" s="13" t="s">
        <v>123</v>
      </c>
      <c r="C65" s="3" t="s">
        <v>33</v>
      </c>
      <c r="D65" s="11">
        <f>1.3+2.694</f>
        <v>3.9939999999999998</v>
      </c>
      <c r="E65" s="11">
        <f>3.065</f>
        <v>3.0649999999999999</v>
      </c>
      <c r="F65" s="11">
        <v>0</v>
      </c>
      <c r="G65" s="11"/>
      <c r="H65" s="11"/>
      <c r="I65" s="11"/>
      <c r="J65" s="11"/>
    </row>
    <row r="66" spans="1:10" ht="20.25" thickTop="1" thickBot="1" x14ac:dyDescent="0.4">
      <c r="A66" s="16"/>
      <c r="B66" s="13" t="s">
        <v>124</v>
      </c>
      <c r="C66" s="3" t="s">
        <v>33</v>
      </c>
      <c r="D66" s="11"/>
      <c r="E66" s="11">
        <f>2*G_Dm</f>
        <v>2.3161779730616803E-3</v>
      </c>
      <c r="F66" s="11">
        <f>4*G_Dm</f>
        <v>4.6323559461233605E-3</v>
      </c>
      <c r="G66" s="11"/>
      <c r="H66" s="11"/>
      <c r="I66" s="11"/>
      <c r="J66" s="11"/>
    </row>
    <row r="67" spans="1:10" ht="20.25" thickTop="1" thickBot="1" x14ac:dyDescent="0.4">
      <c r="A67" s="16"/>
      <c r="B67" s="13" t="s">
        <v>125</v>
      </c>
      <c r="C67" s="3" t="s">
        <v>33</v>
      </c>
      <c r="D67" s="11"/>
      <c r="E67" s="11">
        <v>0</v>
      </c>
      <c r="F67" s="11">
        <f>3*G_Dm</f>
        <v>3.4742669595925202E-3</v>
      </c>
      <c r="G67" s="11"/>
      <c r="H67" s="11"/>
      <c r="I67" s="11"/>
      <c r="J67" s="11"/>
    </row>
    <row r="68" spans="1:10" ht="20.25" thickTop="1" thickBot="1" x14ac:dyDescent="0.4">
      <c r="A68" s="16"/>
      <c r="B68" s="13" t="s">
        <v>126</v>
      </c>
      <c r="C68" s="3" t="s">
        <v>33</v>
      </c>
      <c r="D68" s="11"/>
      <c r="E68" s="11">
        <f>10*G_Dm</f>
        <v>1.1580889865308402E-2</v>
      </c>
      <c r="F68" s="11">
        <f>3*G_Dm</f>
        <v>3.4742669595925202E-3</v>
      </c>
      <c r="G68" s="11"/>
      <c r="H68" s="11"/>
      <c r="I68" s="11"/>
      <c r="J68" s="11"/>
    </row>
    <row r="69" spans="1:10" ht="20.25" thickTop="1" thickBot="1" x14ac:dyDescent="0.4">
      <c r="A69" s="16"/>
      <c r="B69" s="13" t="s">
        <v>127</v>
      </c>
      <c r="C69" s="3" t="s">
        <v>33</v>
      </c>
      <c r="D69" s="11"/>
      <c r="E69" s="11">
        <f>5*G_Dm</f>
        <v>5.7904449326542009E-3</v>
      </c>
      <c r="F69" s="11">
        <v>0</v>
      </c>
      <c r="G69" s="11"/>
      <c r="H69" s="11"/>
      <c r="I69" s="11"/>
      <c r="J69" s="11"/>
    </row>
    <row r="70" spans="1:10" ht="20.25" thickTop="1" thickBot="1" x14ac:dyDescent="0.4">
      <c r="A70" s="16"/>
      <c r="B70" s="13" t="s">
        <v>128</v>
      </c>
      <c r="C70" s="3" t="s">
        <v>33</v>
      </c>
      <c r="D70" s="11"/>
      <c r="E70" s="11">
        <f>2.7+1.622</f>
        <v>4.3220000000000001</v>
      </c>
      <c r="F70" s="11">
        <v>0</v>
      </c>
      <c r="G70" s="11"/>
      <c r="H70" s="11"/>
      <c r="I70" s="11"/>
      <c r="J70" s="11"/>
    </row>
    <row r="71" spans="1:10" ht="20.25" thickTop="1" thickBot="1" x14ac:dyDescent="0.4">
      <c r="A71" s="16"/>
      <c r="B71" s="13" t="s">
        <v>129</v>
      </c>
      <c r="C71" s="3" t="s">
        <v>33</v>
      </c>
      <c r="D71" s="11"/>
      <c r="E71" s="11"/>
      <c r="F71" s="11">
        <v>0</v>
      </c>
      <c r="G71" s="11"/>
      <c r="H71" s="11"/>
      <c r="I71" s="11"/>
      <c r="J71" s="11"/>
    </row>
    <row r="72" spans="1:10" ht="20.25" thickTop="1" thickBot="1" x14ac:dyDescent="0.4">
      <c r="A72" s="15"/>
      <c r="B72" s="13" t="s">
        <v>130</v>
      </c>
      <c r="C72" s="3" t="s">
        <v>33</v>
      </c>
      <c r="D72" s="11"/>
      <c r="E72" s="11"/>
      <c r="F72" s="11">
        <f>1*G_Dm</f>
        <v>1.1580889865308401E-3</v>
      </c>
      <c r="G72" s="11"/>
      <c r="H72" s="11"/>
      <c r="I72" s="11"/>
      <c r="J72" s="11"/>
    </row>
    <row r="73" spans="1:10" ht="20.25" thickTop="1" thickBot="1" x14ac:dyDescent="0.4">
      <c r="A73" s="15" t="s">
        <v>20</v>
      </c>
      <c r="B73" s="8" t="s">
        <v>21</v>
      </c>
      <c r="C73" s="3" t="s">
        <v>22</v>
      </c>
      <c r="D73" s="11">
        <v>1</v>
      </c>
      <c r="E73" s="11">
        <v>1</v>
      </c>
      <c r="F73" s="11">
        <v>1</v>
      </c>
      <c r="G73" s="11">
        <v>1</v>
      </c>
      <c r="H73" s="11">
        <v>1</v>
      </c>
      <c r="I73" s="11"/>
      <c r="J73" s="11"/>
    </row>
    <row r="74" spans="1:10" ht="20.25" thickTop="1" thickBot="1" x14ac:dyDescent="0.4">
      <c r="A74" s="14" t="s">
        <v>18</v>
      </c>
      <c r="B74" s="8" t="s">
        <v>7</v>
      </c>
      <c r="C74" s="3" t="s">
        <v>8</v>
      </c>
      <c r="D74" s="9">
        <f>100*$M$10/D73</f>
        <v>1.3679999999999999</v>
      </c>
      <c r="E74" s="9">
        <f>100*$M$10/E73</f>
        <v>1.3679999999999999</v>
      </c>
      <c r="F74" s="9">
        <f>100*$M$10/F73</f>
        <v>1.3679999999999999</v>
      </c>
      <c r="G74" s="9">
        <f>100*$M$10/G73</f>
        <v>1.3679999999999999</v>
      </c>
      <c r="H74" s="9">
        <f>100*$M$10/H73</f>
        <v>1.3679999999999999</v>
      </c>
      <c r="I74" s="9"/>
      <c r="J74" s="9"/>
    </row>
    <row r="75" spans="1:10" ht="20.25" thickTop="1" thickBot="1" x14ac:dyDescent="0.4">
      <c r="A75" s="14"/>
      <c r="B75" s="13" t="s">
        <v>62</v>
      </c>
      <c r="C75" s="19" t="s">
        <v>8</v>
      </c>
      <c r="D75" s="21" t="s">
        <v>152</v>
      </c>
      <c r="E75" s="11">
        <v>32</v>
      </c>
      <c r="F75" s="11">
        <v>23</v>
      </c>
      <c r="G75" s="11">
        <v>27</v>
      </c>
      <c r="H75" s="11">
        <v>5</v>
      </c>
      <c r="I75" s="11"/>
      <c r="J75" s="11"/>
    </row>
    <row r="76" spans="1:10" ht="20.25" thickTop="1" thickBot="1" x14ac:dyDescent="0.4">
      <c r="A76" s="16"/>
      <c r="B76" s="13" t="s">
        <v>63</v>
      </c>
      <c r="C76" s="19" t="s">
        <v>8</v>
      </c>
      <c r="D76" s="21" t="s">
        <v>152</v>
      </c>
      <c r="E76" s="21" t="s">
        <v>152</v>
      </c>
      <c r="F76" s="11">
        <v>46</v>
      </c>
      <c r="G76" s="11">
        <v>38</v>
      </c>
      <c r="H76" s="11">
        <v>5</v>
      </c>
      <c r="I76" s="11"/>
      <c r="J76" s="11"/>
    </row>
    <row r="77" spans="1:10" ht="20.25" thickTop="1" thickBot="1" x14ac:dyDescent="0.4">
      <c r="A77" s="16"/>
      <c r="B77" s="13" t="s">
        <v>64</v>
      </c>
      <c r="C77" s="19" t="s">
        <v>8</v>
      </c>
      <c r="D77" s="21" t="s">
        <v>152</v>
      </c>
      <c r="E77" s="11">
        <v>38</v>
      </c>
      <c r="F77" s="11">
        <v>8</v>
      </c>
      <c r="G77" s="11">
        <v>22</v>
      </c>
      <c r="H77" s="11"/>
      <c r="I77" s="11"/>
      <c r="J77" s="11"/>
    </row>
    <row r="78" spans="1:10" ht="20.25" thickTop="1" thickBot="1" x14ac:dyDescent="0.4">
      <c r="A78" s="16"/>
      <c r="B78" s="13" t="s">
        <v>65</v>
      </c>
      <c r="C78" s="19" t="s">
        <v>8</v>
      </c>
      <c r="D78" s="21" t="s">
        <v>152</v>
      </c>
      <c r="E78" s="11">
        <v>12</v>
      </c>
      <c r="F78" s="11">
        <v>7</v>
      </c>
      <c r="G78" s="11">
        <v>13</v>
      </c>
      <c r="H78" s="11"/>
      <c r="I78" s="11"/>
      <c r="J78" s="11"/>
    </row>
    <row r="79" spans="1:10" ht="20.25" thickTop="1" thickBot="1" x14ac:dyDescent="0.4">
      <c r="A79" s="16" t="s">
        <v>19</v>
      </c>
      <c r="B79" s="13" t="s">
        <v>66</v>
      </c>
      <c r="C79" s="19" t="s">
        <v>8</v>
      </c>
      <c r="D79" s="21" t="s">
        <v>152</v>
      </c>
      <c r="E79" s="21" t="s">
        <v>152</v>
      </c>
      <c r="F79" s="11">
        <v>11</v>
      </c>
      <c r="G79" s="11">
        <v>37</v>
      </c>
      <c r="H79" s="11"/>
      <c r="I79" s="11"/>
      <c r="J79" s="11"/>
    </row>
    <row r="80" spans="1:10" ht="20.25" thickTop="1" thickBot="1" x14ac:dyDescent="0.4">
      <c r="A80" s="16"/>
      <c r="B80" s="13" t="s">
        <v>67</v>
      </c>
      <c r="C80" s="19" t="s">
        <v>8</v>
      </c>
      <c r="D80" s="21" t="s">
        <v>152</v>
      </c>
      <c r="E80" s="11">
        <v>35</v>
      </c>
      <c r="F80" s="11">
        <v>5</v>
      </c>
      <c r="G80" s="11">
        <v>10</v>
      </c>
      <c r="H80" s="11"/>
      <c r="I80" s="11"/>
      <c r="J80" s="11"/>
    </row>
    <row r="81" spans="1:10" ht="20.25" thickTop="1" thickBot="1" x14ac:dyDescent="0.4">
      <c r="A81" s="16"/>
      <c r="B81" s="13" t="s">
        <v>68</v>
      </c>
      <c r="C81" s="19" t="s">
        <v>8</v>
      </c>
      <c r="D81" s="11">
        <v>55</v>
      </c>
      <c r="E81" s="11">
        <v>46</v>
      </c>
      <c r="F81" s="11">
        <v>3</v>
      </c>
      <c r="G81" s="11"/>
      <c r="H81" s="11"/>
      <c r="I81" s="11"/>
      <c r="J81" s="11"/>
    </row>
    <row r="82" spans="1:10" ht="20.25" thickTop="1" thickBot="1" x14ac:dyDescent="0.4">
      <c r="A82" s="16"/>
      <c r="B82" s="13" t="s">
        <v>69</v>
      </c>
      <c r="C82" s="19" t="s">
        <v>8</v>
      </c>
      <c r="D82" s="21" t="s">
        <v>152</v>
      </c>
      <c r="E82" s="11">
        <v>54</v>
      </c>
      <c r="F82" s="11">
        <v>16</v>
      </c>
      <c r="G82" s="11"/>
      <c r="H82" s="11"/>
      <c r="I82" s="11"/>
      <c r="J82" s="11"/>
    </row>
    <row r="83" spans="1:10" ht="20.25" thickTop="1" thickBot="1" x14ac:dyDescent="0.4">
      <c r="A83" s="16"/>
      <c r="B83" s="13" t="s">
        <v>70</v>
      </c>
      <c r="C83" s="19" t="s">
        <v>8</v>
      </c>
      <c r="D83" s="21" t="s">
        <v>152</v>
      </c>
      <c r="E83" s="11">
        <v>8</v>
      </c>
      <c r="F83" s="11">
        <v>46</v>
      </c>
      <c r="G83" s="11"/>
      <c r="H83" s="11"/>
      <c r="I83" s="11"/>
      <c r="J83" s="11"/>
    </row>
    <row r="84" spans="1:10" ht="20.25" thickTop="1" thickBot="1" x14ac:dyDescent="0.4">
      <c r="A84" s="16"/>
      <c r="B84" s="13" t="s">
        <v>131</v>
      </c>
      <c r="C84" s="19" t="s">
        <v>8</v>
      </c>
      <c r="D84" s="11">
        <v>53</v>
      </c>
      <c r="E84" s="21" t="s">
        <v>152</v>
      </c>
      <c r="F84" s="11">
        <v>12</v>
      </c>
      <c r="G84" s="11"/>
      <c r="H84" s="11"/>
      <c r="I84" s="11"/>
      <c r="J84" s="11"/>
    </row>
    <row r="85" spans="1:10" ht="20.25" thickTop="1" thickBot="1" x14ac:dyDescent="0.4">
      <c r="A85" s="16"/>
      <c r="B85" s="13" t="s">
        <v>132</v>
      </c>
      <c r="C85" s="19" t="s">
        <v>8</v>
      </c>
      <c r="D85" s="11">
        <v>33</v>
      </c>
      <c r="E85" s="21" t="s">
        <v>152</v>
      </c>
      <c r="F85" s="11">
        <v>47</v>
      </c>
      <c r="G85" s="11"/>
      <c r="H85" s="11"/>
      <c r="I85" s="11"/>
      <c r="J85" s="11"/>
    </row>
    <row r="86" spans="1:10" ht="20.25" thickTop="1" thickBot="1" x14ac:dyDescent="0.4">
      <c r="A86" s="16"/>
      <c r="B86" s="13" t="s">
        <v>133</v>
      </c>
      <c r="C86" s="19" t="s">
        <v>8</v>
      </c>
      <c r="D86" s="11">
        <v>12</v>
      </c>
      <c r="E86" s="11">
        <v>8</v>
      </c>
      <c r="F86" s="21" t="s">
        <v>152</v>
      </c>
      <c r="G86" s="11"/>
      <c r="H86" s="11"/>
      <c r="I86" s="11"/>
      <c r="J86" s="11"/>
    </row>
    <row r="87" spans="1:10" ht="20.25" thickTop="1" thickBot="1" x14ac:dyDescent="0.4">
      <c r="A87" s="16"/>
      <c r="B87" s="13" t="s">
        <v>134</v>
      </c>
      <c r="C87" s="19" t="s">
        <v>8</v>
      </c>
      <c r="D87" s="11"/>
      <c r="E87" s="11">
        <v>55</v>
      </c>
      <c r="F87" s="11">
        <v>41</v>
      </c>
      <c r="G87" s="11"/>
      <c r="H87" s="11"/>
      <c r="I87" s="11"/>
      <c r="J87" s="11"/>
    </row>
    <row r="88" spans="1:10" ht="20.25" thickTop="1" thickBot="1" x14ac:dyDescent="0.4">
      <c r="A88" s="16"/>
      <c r="B88" s="13" t="s">
        <v>135</v>
      </c>
      <c r="C88" s="19" t="s">
        <v>8</v>
      </c>
      <c r="D88" s="11"/>
      <c r="E88" s="21" t="s">
        <v>152</v>
      </c>
      <c r="F88" s="11">
        <v>25</v>
      </c>
      <c r="G88" s="11"/>
      <c r="H88" s="11"/>
      <c r="I88" s="11"/>
      <c r="J88" s="11"/>
    </row>
    <row r="89" spans="1:10" ht="20.25" thickTop="1" thickBot="1" x14ac:dyDescent="0.4">
      <c r="A89" s="16"/>
      <c r="B89" s="13" t="s">
        <v>136</v>
      </c>
      <c r="C89" s="19" t="s">
        <v>8</v>
      </c>
      <c r="D89" s="11"/>
      <c r="E89" s="11">
        <v>46</v>
      </c>
      <c r="F89" s="11">
        <v>3</v>
      </c>
      <c r="G89" s="11"/>
      <c r="H89" s="11"/>
      <c r="I89" s="11"/>
      <c r="J89" s="11"/>
    </row>
    <row r="90" spans="1:10" ht="20.25" thickTop="1" thickBot="1" x14ac:dyDescent="0.4">
      <c r="A90" s="16"/>
      <c r="B90" s="13" t="s">
        <v>137</v>
      </c>
      <c r="C90" s="19" t="s">
        <v>8</v>
      </c>
      <c r="D90" s="11"/>
      <c r="E90" s="11">
        <v>13</v>
      </c>
      <c r="F90" s="21" t="s">
        <v>152</v>
      </c>
      <c r="G90" s="11"/>
      <c r="H90" s="11"/>
      <c r="I90" s="11"/>
      <c r="J90" s="11"/>
    </row>
    <row r="91" spans="1:10" ht="20.25" thickTop="1" thickBot="1" x14ac:dyDescent="0.4">
      <c r="A91" s="16"/>
      <c r="B91" s="13" t="s">
        <v>138</v>
      </c>
      <c r="C91" s="19" t="s">
        <v>8</v>
      </c>
      <c r="D91" s="11"/>
      <c r="E91" s="11">
        <v>8</v>
      </c>
      <c r="F91" s="21" t="s">
        <v>152</v>
      </c>
      <c r="G91" s="11"/>
      <c r="H91" s="11"/>
      <c r="I91" s="11"/>
      <c r="J91" s="11"/>
    </row>
    <row r="92" spans="1:10" ht="20.25" thickTop="1" thickBot="1" x14ac:dyDescent="0.4">
      <c r="A92" s="16"/>
      <c r="B92" s="13" t="s">
        <v>139</v>
      </c>
      <c r="C92" s="19" t="s">
        <v>8</v>
      </c>
      <c r="D92" s="11"/>
      <c r="E92" s="11"/>
      <c r="F92" s="21" t="s">
        <v>152</v>
      </c>
      <c r="G92" s="11"/>
      <c r="H92" s="11"/>
      <c r="I92" s="11"/>
      <c r="J92" s="11"/>
    </row>
    <row r="93" spans="1:10" ht="20.25" thickTop="1" thickBot="1" x14ac:dyDescent="0.4">
      <c r="A93" s="15"/>
      <c r="B93" s="13" t="s">
        <v>140</v>
      </c>
      <c r="C93" s="19" t="s">
        <v>8</v>
      </c>
      <c r="D93" s="11"/>
      <c r="E93" s="11"/>
      <c r="F93" s="11">
        <v>51</v>
      </c>
      <c r="G93" s="11"/>
      <c r="H93" s="11"/>
      <c r="I93" s="11"/>
      <c r="J93" s="11"/>
    </row>
    <row r="94" spans="1:10" ht="19.5" thickTop="1" x14ac:dyDescent="0.35">
      <c r="A94" s="17"/>
      <c r="B94" s="13" t="s">
        <v>71</v>
      </c>
      <c r="C94" s="18" t="s">
        <v>1</v>
      </c>
      <c r="D94" s="9" t="str">
        <f>IF(ISNUMBER(D75),D75/D$74,"")</f>
        <v/>
      </c>
      <c r="E94" s="9">
        <f t="shared" ref="E94:J94" si="4">IF(ISNUMBER(E75),E75/E$74,"")</f>
        <v>23.391812865497077</v>
      </c>
      <c r="F94" s="9">
        <f t="shared" si="4"/>
        <v>16.812865497076025</v>
      </c>
      <c r="G94" s="9">
        <f t="shared" si="4"/>
        <v>19.736842105263161</v>
      </c>
      <c r="H94" s="9">
        <f t="shared" si="4"/>
        <v>3.6549707602339185</v>
      </c>
      <c r="I94" s="9" t="str">
        <f t="shared" si="4"/>
        <v/>
      </c>
      <c r="J94" s="9" t="str">
        <f t="shared" si="4"/>
        <v/>
      </c>
    </row>
    <row r="95" spans="1:10" ht="18.75" x14ac:dyDescent="0.35">
      <c r="A95" s="16"/>
      <c r="B95" s="13" t="s">
        <v>72</v>
      </c>
      <c r="C95" s="18" t="s">
        <v>1</v>
      </c>
      <c r="D95" s="9" t="str">
        <f t="shared" ref="D95:J95" si="5">IF(ISNUMBER(D76),D76/D$74,"")</f>
        <v/>
      </c>
      <c r="E95" s="9" t="str">
        <f t="shared" si="5"/>
        <v/>
      </c>
      <c r="F95" s="9">
        <f t="shared" si="5"/>
        <v>33.62573099415205</v>
      </c>
      <c r="G95" s="9">
        <f t="shared" si="5"/>
        <v>27.777777777777779</v>
      </c>
      <c r="H95" s="9">
        <f t="shared" si="5"/>
        <v>3.6549707602339185</v>
      </c>
      <c r="I95" s="9" t="str">
        <f t="shared" si="5"/>
        <v/>
      </c>
      <c r="J95" s="9" t="str">
        <f t="shared" si="5"/>
        <v/>
      </c>
    </row>
    <row r="96" spans="1:10" ht="18.75" x14ac:dyDescent="0.35">
      <c r="A96" s="16"/>
      <c r="B96" s="13" t="s">
        <v>73</v>
      </c>
      <c r="C96" s="18" t="s">
        <v>1</v>
      </c>
      <c r="D96" s="9" t="str">
        <f t="shared" ref="D96:J96" si="6">IF(ISNUMBER(D77),D77/D$74,"")</f>
        <v/>
      </c>
      <c r="E96" s="9">
        <f t="shared" si="6"/>
        <v>27.777777777777779</v>
      </c>
      <c r="F96" s="9">
        <f t="shared" si="6"/>
        <v>5.8479532163742691</v>
      </c>
      <c r="G96" s="9">
        <f t="shared" si="6"/>
        <v>16.081871345029242</v>
      </c>
      <c r="H96" s="9" t="str">
        <f t="shared" si="6"/>
        <v/>
      </c>
      <c r="I96" s="9" t="str">
        <f t="shared" si="6"/>
        <v/>
      </c>
      <c r="J96" s="9" t="str">
        <f t="shared" si="6"/>
        <v/>
      </c>
    </row>
    <row r="97" spans="1:10" ht="18.75" x14ac:dyDescent="0.35">
      <c r="A97" s="16"/>
      <c r="B97" s="13" t="s">
        <v>74</v>
      </c>
      <c r="C97" s="18" t="s">
        <v>1</v>
      </c>
      <c r="D97" s="9" t="str">
        <f t="shared" ref="D97:J97" si="7">IF(ISNUMBER(D78),D78/D$74,"")</f>
        <v/>
      </c>
      <c r="E97" s="9">
        <f t="shared" si="7"/>
        <v>8.7719298245614041</v>
      </c>
      <c r="F97" s="9">
        <f t="shared" si="7"/>
        <v>5.116959064327486</v>
      </c>
      <c r="G97" s="9">
        <f t="shared" si="7"/>
        <v>9.5029239766081872</v>
      </c>
      <c r="H97" s="9" t="str">
        <f t="shared" si="7"/>
        <v/>
      </c>
      <c r="I97" s="9" t="str">
        <f t="shared" si="7"/>
        <v/>
      </c>
      <c r="J97" s="9" t="str">
        <f t="shared" si="7"/>
        <v/>
      </c>
    </row>
    <row r="98" spans="1:10" ht="18.75" x14ac:dyDescent="0.35">
      <c r="A98" s="17" t="s">
        <v>61</v>
      </c>
      <c r="B98" s="13" t="s">
        <v>75</v>
      </c>
      <c r="C98" s="18" t="s">
        <v>1</v>
      </c>
      <c r="D98" s="9" t="str">
        <f t="shared" ref="D98:J98" si="8">IF(ISNUMBER(D79),D79/D$74,"")</f>
        <v/>
      </c>
      <c r="E98" s="9" t="str">
        <f t="shared" si="8"/>
        <v/>
      </c>
      <c r="F98" s="9">
        <f t="shared" si="8"/>
        <v>8.040935672514621</v>
      </c>
      <c r="G98" s="9">
        <f t="shared" si="8"/>
        <v>27.046783625730995</v>
      </c>
      <c r="H98" s="9" t="str">
        <f t="shared" si="8"/>
        <v/>
      </c>
      <c r="I98" s="9" t="str">
        <f t="shared" si="8"/>
        <v/>
      </c>
      <c r="J98" s="9" t="str">
        <f t="shared" si="8"/>
        <v/>
      </c>
    </row>
    <row r="99" spans="1:10" ht="18.75" x14ac:dyDescent="0.35">
      <c r="A99" s="16"/>
      <c r="B99" s="13" t="s">
        <v>76</v>
      </c>
      <c r="C99" s="18" t="s">
        <v>1</v>
      </c>
      <c r="D99" s="9" t="str">
        <f t="shared" ref="D99:J99" si="9">IF(ISNUMBER(D80),D80/D$74,"")</f>
        <v/>
      </c>
      <c r="E99" s="9">
        <f t="shared" si="9"/>
        <v>25.584795321637429</v>
      </c>
      <c r="F99" s="9">
        <f t="shared" si="9"/>
        <v>3.6549707602339185</v>
      </c>
      <c r="G99" s="9">
        <f t="shared" si="9"/>
        <v>7.3099415204678371</v>
      </c>
      <c r="H99" s="9" t="str">
        <f t="shared" si="9"/>
        <v/>
      </c>
      <c r="I99" s="9" t="str">
        <f t="shared" si="9"/>
        <v/>
      </c>
      <c r="J99" s="9" t="str">
        <f t="shared" si="9"/>
        <v/>
      </c>
    </row>
    <row r="100" spans="1:10" ht="18.75" x14ac:dyDescent="0.35">
      <c r="A100" s="16"/>
      <c r="B100" s="13" t="s">
        <v>77</v>
      </c>
      <c r="C100" s="18" t="s">
        <v>1</v>
      </c>
      <c r="D100" s="9">
        <f t="shared" ref="D100:J100" si="10">IF(ISNUMBER(D81),D81/D$74,"")</f>
        <v>40.204678362573105</v>
      </c>
      <c r="E100" s="9">
        <f t="shared" si="10"/>
        <v>33.62573099415205</v>
      </c>
      <c r="F100" s="9">
        <f t="shared" si="10"/>
        <v>2.192982456140351</v>
      </c>
      <c r="G100" s="9" t="str">
        <f t="shared" si="10"/>
        <v/>
      </c>
      <c r="H100" s="9" t="str">
        <f t="shared" si="10"/>
        <v/>
      </c>
      <c r="I100" s="9" t="str">
        <f t="shared" si="10"/>
        <v/>
      </c>
      <c r="J100" s="9" t="str">
        <f t="shared" si="10"/>
        <v/>
      </c>
    </row>
    <row r="101" spans="1:10" ht="18.75" x14ac:dyDescent="0.35">
      <c r="A101" s="16"/>
      <c r="B101" s="13" t="s">
        <v>78</v>
      </c>
      <c r="C101" s="18" t="s">
        <v>1</v>
      </c>
      <c r="D101" s="9" t="str">
        <f t="shared" ref="D101:J101" si="11">IF(ISNUMBER(D82),D82/D$74,"")</f>
        <v/>
      </c>
      <c r="E101" s="9">
        <f t="shared" si="11"/>
        <v>39.473684210526322</v>
      </c>
      <c r="F101" s="9">
        <f t="shared" si="11"/>
        <v>11.695906432748538</v>
      </c>
      <c r="G101" s="9" t="str">
        <f t="shared" si="11"/>
        <v/>
      </c>
      <c r="H101" s="9" t="str">
        <f t="shared" si="11"/>
        <v/>
      </c>
      <c r="I101" s="9" t="str">
        <f t="shared" si="11"/>
        <v/>
      </c>
      <c r="J101" s="9" t="str">
        <f t="shared" si="11"/>
        <v/>
      </c>
    </row>
    <row r="102" spans="1:10" ht="18.75" x14ac:dyDescent="0.35">
      <c r="A102" s="16"/>
      <c r="B102" s="13" t="s">
        <v>79</v>
      </c>
      <c r="C102" s="18" t="s">
        <v>1</v>
      </c>
      <c r="D102" s="9" t="str">
        <f t="shared" ref="D102:J102" si="12">IF(ISNUMBER(D83),D83/D$74,"")</f>
        <v/>
      </c>
      <c r="E102" s="9">
        <f t="shared" si="12"/>
        <v>5.8479532163742691</v>
      </c>
      <c r="F102" s="9">
        <f t="shared" si="12"/>
        <v>33.62573099415205</v>
      </c>
      <c r="G102" s="9" t="str">
        <f t="shared" si="12"/>
        <v/>
      </c>
      <c r="H102" s="9" t="str">
        <f t="shared" si="12"/>
        <v/>
      </c>
      <c r="I102" s="9" t="str">
        <f t="shared" si="12"/>
        <v/>
      </c>
      <c r="J102" s="9" t="str">
        <f t="shared" si="12"/>
        <v/>
      </c>
    </row>
    <row r="103" spans="1:10" ht="18.75" x14ac:dyDescent="0.35">
      <c r="A103" s="16"/>
      <c r="B103" s="13" t="s">
        <v>141</v>
      </c>
      <c r="C103" s="18" t="s">
        <v>1</v>
      </c>
      <c r="D103" s="9">
        <f t="shared" ref="D103:J103" si="13">IF(ISNUMBER(D84),D84/D$74,"")</f>
        <v>38.742690058479532</v>
      </c>
      <c r="E103" s="9" t="str">
        <f t="shared" si="13"/>
        <v/>
      </c>
      <c r="F103" s="9">
        <f t="shared" si="13"/>
        <v>8.7719298245614041</v>
      </c>
      <c r="G103" s="9" t="str">
        <f t="shared" si="13"/>
        <v/>
      </c>
      <c r="H103" s="9" t="str">
        <f t="shared" si="13"/>
        <v/>
      </c>
      <c r="I103" s="9" t="str">
        <f t="shared" si="13"/>
        <v/>
      </c>
      <c r="J103" s="9" t="str">
        <f t="shared" si="13"/>
        <v/>
      </c>
    </row>
    <row r="104" spans="1:10" ht="18.75" x14ac:dyDescent="0.35">
      <c r="A104" s="16"/>
      <c r="B104" s="13" t="s">
        <v>142</v>
      </c>
      <c r="C104" s="18" t="s">
        <v>1</v>
      </c>
      <c r="D104" s="9">
        <f t="shared" ref="D104:J104" si="14">IF(ISNUMBER(D85),D85/D$74,"")</f>
        <v>24.122807017543863</v>
      </c>
      <c r="E104" s="9" t="str">
        <f t="shared" si="14"/>
        <v/>
      </c>
      <c r="F104" s="9">
        <f t="shared" si="14"/>
        <v>34.356725146198833</v>
      </c>
      <c r="G104" s="9" t="str">
        <f t="shared" si="14"/>
        <v/>
      </c>
      <c r="H104" s="9" t="str">
        <f t="shared" si="14"/>
        <v/>
      </c>
      <c r="I104" s="9" t="str">
        <f t="shared" si="14"/>
        <v/>
      </c>
      <c r="J104" s="9" t="str">
        <f t="shared" si="14"/>
        <v/>
      </c>
    </row>
    <row r="105" spans="1:10" ht="18.75" x14ac:dyDescent="0.35">
      <c r="A105" s="16"/>
      <c r="B105" s="13" t="s">
        <v>143</v>
      </c>
      <c r="C105" s="18" t="s">
        <v>1</v>
      </c>
      <c r="D105" s="9">
        <f t="shared" ref="D105:J105" si="15">IF(ISNUMBER(D86),D86/D$74,"")</f>
        <v>8.7719298245614041</v>
      </c>
      <c r="E105" s="9">
        <f t="shared" si="15"/>
        <v>5.8479532163742691</v>
      </c>
      <c r="F105" s="9" t="str">
        <f t="shared" si="15"/>
        <v/>
      </c>
      <c r="G105" s="9" t="str">
        <f t="shared" si="15"/>
        <v/>
      </c>
      <c r="H105" s="9" t="str">
        <f t="shared" si="15"/>
        <v/>
      </c>
      <c r="I105" s="9" t="str">
        <f t="shared" si="15"/>
        <v/>
      </c>
      <c r="J105" s="9" t="str">
        <f t="shared" si="15"/>
        <v/>
      </c>
    </row>
    <row r="106" spans="1:10" ht="18.75" x14ac:dyDescent="0.35">
      <c r="A106" s="16"/>
      <c r="B106" s="13" t="s">
        <v>144</v>
      </c>
      <c r="C106" s="18" t="s">
        <v>1</v>
      </c>
      <c r="D106" s="9" t="str">
        <f t="shared" ref="D106:J106" si="16">IF(ISNUMBER(D87),D87/D$74,"")</f>
        <v/>
      </c>
      <c r="E106" s="9">
        <f t="shared" si="16"/>
        <v>40.204678362573105</v>
      </c>
      <c r="F106" s="9">
        <f t="shared" si="16"/>
        <v>29.970760233918131</v>
      </c>
      <c r="G106" s="9" t="str">
        <f t="shared" si="16"/>
        <v/>
      </c>
      <c r="H106" s="9" t="str">
        <f t="shared" si="16"/>
        <v/>
      </c>
      <c r="I106" s="9" t="str">
        <f t="shared" si="16"/>
        <v/>
      </c>
      <c r="J106" s="9" t="str">
        <f t="shared" si="16"/>
        <v/>
      </c>
    </row>
    <row r="107" spans="1:10" ht="18.75" x14ac:dyDescent="0.35">
      <c r="A107" s="16"/>
      <c r="B107" s="13" t="s">
        <v>145</v>
      </c>
      <c r="C107" s="18" t="s">
        <v>1</v>
      </c>
      <c r="D107" s="9" t="str">
        <f t="shared" ref="D107:J107" si="17">IF(ISNUMBER(D88),D88/D$74,"")</f>
        <v/>
      </c>
      <c r="E107" s="9" t="str">
        <f t="shared" si="17"/>
        <v/>
      </c>
      <c r="F107" s="9">
        <f t="shared" si="17"/>
        <v>18.274853801169591</v>
      </c>
      <c r="G107" s="9" t="str">
        <f t="shared" si="17"/>
        <v/>
      </c>
      <c r="H107" s="9" t="str">
        <f t="shared" si="17"/>
        <v/>
      </c>
      <c r="I107" s="9" t="str">
        <f t="shared" si="17"/>
        <v/>
      </c>
      <c r="J107" s="9" t="str">
        <f t="shared" si="17"/>
        <v/>
      </c>
    </row>
    <row r="108" spans="1:10" ht="18.75" x14ac:dyDescent="0.35">
      <c r="A108" s="16"/>
      <c r="B108" s="13" t="s">
        <v>146</v>
      </c>
      <c r="C108" s="18" t="s">
        <v>1</v>
      </c>
      <c r="D108" s="9" t="str">
        <f t="shared" ref="D108:J108" si="18">IF(ISNUMBER(D89),D89/D$74,"")</f>
        <v/>
      </c>
      <c r="E108" s="9">
        <f t="shared" si="18"/>
        <v>33.62573099415205</v>
      </c>
      <c r="F108" s="9">
        <f t="shared" si="18"/>
        <v>2.192982456140351</v>
      </c>
      <c r="G108" s="9" t="str">
        <f t="shared" si="18"/>
        <v/>
      </c>
      <c r="H108" s="9" t="str">
        <f t="shared" si="18"/>
        <v/>
      </c>
      <c r="I108" s="9" t="str">
        <f t="shared" si="18"/>
        <v/>
      </c>
      <c r="J108" s="9" t="str">
        <f t="shared" si="18"/>
        <v/>
      </c>
    </row>
    <row r="109" spans="1:10" ht="18.75" x14ac:dyDescent="0.35">
      <c r="A109" s="16"/>
      <c r="B109" s="13" t="s">
        <v>147</v>
      </c>
      <c r="C109" s="18" t="s">
        <v>1</v>
      </c>
      <c r="D109" s="9" t="str">
        <f t="shared" ref="D109:J109" si="19">IF(ISNUMBER(D90),D90/D$74,"")</f>
        <v/>
      </c>
      <c r="E109" s="9">
        <f t="shared" si="19"/>
        <v>9.5029239766081872</v>
      </c>
      <c r="F109" s="9" t="str">
        <f t="shared" si="19"/>
        <v/>
      </c>
      <c r="G109" s="9" t="str">
        <f t="shared" si="19"/>
        <v/>
      </c>
      <c r="H109" s="9" t="str">
        <f t="shared" si="19"/>
        <v/>
      </c>
      <c r="I109" s="9" t="str">
        <f t="shared" si="19"/>
        <v/>
      </c>
      <c r="J109" s="9" t="str">
        <f t="shared" si="19"/>
        <v/>
      </c>
    </row>
    <row r="110" spans="1:10" ht="18.75" x14ac:dyDescent="0.35">
      <c r="A110" s="16"/>
      <c r="B110" s="13" t="s">
        <v>148</v>
      </c>
      <c r="C110" s="18" t="s">
        <v>1</v>
      </c>
      <c r="D110" s="9" t="str">
        <f t="shared" ref="D110:J110" si="20">IF(ISNUMBER(D91),D91/D$74,"")</f>
        <v/>
      </c>
      <c r="E110" s="9">
        <f t="shared" si="20"/>
        <v>5.8479532163742691</v>
      </c>
      <c r="F110" s="9" t="str">
        <f t="shared" si="20"/>
        <v/>
      </c>
      <c r="G110" s="9" t="str">
        <f t="shared" si="20"/>
        <v/>
      </c>
      <c r="H110" s="9" t="str">
        <f t="shared" si="20"/>
        <v/>
      </c>
      <c r="I110" s="9" t="str">
        <f t="shared" si="20"/>
        <v/>
      </c>
      <c r="J110" s="9" t="str">
        <f t="shared" si="20"/>
        <v/>
      </c>
    </row>
    <row r="111" spans="1:10" ht="18.75" x14ac:dyDescent="0.35">
      <c r="A111" s="16"/>
      <c r="B111" s="13" t="s">
        <v>149</v>
      </c>
      <c r="C111" s="18" t="s">
        <v>1</v>
      </c>
      <c r="D111" s="9" t="str">
        <f t="shared" ref="D111:J111" si="21">IF(ISNUMBER(D92),D92/D$74,"")</f>
        <v/>
      </c>
      <c r="E111" s="9" t="str">
        <f t="shared" si="21"/>
        <v/>
      </c>
      <c r="F111" s="9" t="str">
        <f t="shared" si="21"/>
        <v/>
      </c>
      <c r="G111" s="9" t="str">
        <f t="shared" si="21"/>
        <v/>
      </c>
      <c r="H111" s="9" t="str">
        <f t="shared" si="21"/>
        <v/>
      </c>
      <c r="I111" s="9" t="str">
        <f t="shared" si="21"/>
        <v/>
      </c>
      <c r="J111" s="9" t="str">
        <f t="shared" si="21"/>
        <v/>
      </c>
    </row>
    <row r="112" spans="1:10" ht="18.75" x14ac:dyDescent="0.35">
      <c r="A112" s="15"/>
      <c r="B112" s="13" t="s">
        <v>150</v>
      </c>
      <c r="C112" s="18" t="s">
        <v>1</v>
      </c>
      <c r="D112" s="9" t="str">
        <f t="shared" ref="D112:J112" si="22">IF(ISNUMBER(D93),D93/D$74,"")</f>
        <v/>
      </c>
      <c r="E112" s="9" t="str">
        <f t="shared" si="22"/>
        <v/>
      </c>
      <c r="F112" s="9">
        <f t="shared" si="22"/>
        <v>37.280701754385966</v>
      </c>
      <c r="G112" s="9" t="str">
        <f t="shared" si="22"/>
        <v/>
      </c>
      <c r="H112" s="9" t="str">
        <f t="shared" si="22"/>
        <v/>
      </c>
      <c r="I112" s="9" t="str">
        <f t="shared" si="22"/>
        <v/>
      </c>
      <c r="J112" s="9" t="str">
        <f t="shared" si="22"/>
        <v/>
      </c>
    </row>
  </sheetData>
  <mergeCells count="4">
    <mergeCell ref="L19:N19"/>
    <mergeCell ref="L20:N20"/>
    <mergeCell ref="L21:N21"/>
    <mergeCell ref="L22:N22"/>
  </mergeCells>
  <pageMargins left="0.25" right="0.25" top="0.75" bottom="0.75" header="0.3" footer="0.3"/>
  <pageSetup paperSize="8" scale="5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12"/>
  <sheetViews>
    <sheetView topLeftCell="A61" workbookViewId="0">
      <selection activeCell="G29" sqref="G29"/>
    </sheetView>
  </sheetViews>
  <sheetFormatPr defaultRowHeight="15.75" x14ac:dyDescent="0.25"/>
  <cols>
    <col min="1" max="1" width="20.625" customWidth="1"/>
    <col min="3" max="3" width="7.75" customWidth="1"/>
    <col min="4" max="7" width="13.125" bestFit="1" customWidth="1"/>
    <col min="12" max="12" width="7" customWidth="1"/>
    <col min="13" max="13" width="9" style="1"/>
  </cols>
  <sheetData>
    <row r="1" spans="1:17" x14ac:dyDescent="0.25">
      <c r="A1" t="s">
        <v>99</v>
      </c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7" x14ac:dyDescent="0.25">
      <c r="B2" t="s">
        <v>13</v>
      </c>
    </row>
    <row r="3" spans="1:17" ht="19.5" thickBot="1" x14ac:dyDescent="0.4">
      <c r="A3" s="3" t="s">
        <v>26</v>
      </c>
      <c r="B3" s="3" t="s">
        <v>29</v>
      </c>
      <c r="C3" s="3" t="s">
        <v>2</v>
      </c>
      <c r="D3" s="6">
        <v>3.5</v>
      </c>
      <c r="E3" s="6">
        <v>4</v>
      </c>
      <c r="F3" s="6">
        <v>5</v>
      </c>
      <c r="G3" s="6">
        <v>5.6</v>
      </c>
      <c r="H3" s="6">
        <v>7.7</v>
      </c>
      <c r="I3" s="6" t="s">
        <v>110</v>
      </c>
      <c r="J3" s="6" t="s">
        <v>110</v>
      </c>
      <c r="L3" s="3" t="s">
        <v>3</v>
      </c>
      <c r="M3" s="4" t="s">
        <v>155</v>
      </c>
      <c r="N3" s="3" t="s">
        <v>6</v>
      </c>
    </row>
    <row r="4" spans="1:17" ht="20.25" thickTop="1" thickBot="1" x14ac:dyDescent="0.4">
      <c r="A4" s="14" t="s">
        <v>27</v>
      </c>
      <c r="B4" s="3" t="s">
        <v>30</v>
      </c>
      <c r="C4" s="3" t="s">
        <v>2</v>
      </c>
      <c r="D4" s="10">
        <v>3.2796518886841803</v>
      </c>
      <c r="E4" s="10">
        <v>3.9355255985522155</v>
      </c>
      <c r="F4" s="10">
        <v>5.0214528227535435</v>
      </c>
      <c r="G4" s="10">
        <v>5.6049015512637803</v>
      </c>
      <c r="H4" s="10">
        <v>7.9499999999999993</v>
      </c>
      <c r="I4" s="10"/>
      <c r="J4" s="10"/>
      <c r="L4" s="3" t="s">
        <v>4</v>
      </c>
      <c r="M4" s="4">
        <v>0.23200000000000001</v>
      </c>
      <c r="N4" s="3" t="s">
        <v>6</v>
      </c>
    </row>
    <row r="5" spans="1:17" ht="20.25" thickTop="1" thickBot="1" x14ac:dyDescent="0.4">
      <c r="A5" s="14"/>
      <c r="B5" s="20" t="s">
        <v>80</v>
      </c>
      <c r="C5" s="3" t="s">
        <v>6</v>
      </c>
      <c r="D5" s="10"/>
      <c r="E5" s="10"/>
      <c r="F5" s="10"/>
      <c r="G5" s="10"/>
      <c r="H5" s="10"/>
      <c r="I5" s="10"/>
      <c r="J5" s="10"/>
      <c r="L5" s="3" t="s">
        <v>5</v>
      </c>
      <c r="M5" s="4" t="s">
        <v>156</v>
      </c>
      <c r="N5" s="3" t="s">
        <v>6</v>
      </c>
    </row>
    <row r="6" spans="1:17" ht="20.25" thickTop="1" thickBot="1" x14ac:dyDescent="0.4">
      <c r="A6" s="16"/>
      <c r="B6" s="20" t="s">
        <v>81</v>
      </c>
      <c r="C6" s="3" t="s">
        <v>6</v>
      </c>
      <c r="D6" s="10"/>
      <c r="E6" s="10"/>
      <c r="F6" s="10"/>
      <c r="G6" s="10"/>
      <c r="H6" s="10"/>
      <c r="I6" s="10"/>
      <c r="J6" s="10"/>
      <c r="L6" s="3" t="s">
        <v>161</v>
      </c>
      <c r="M6" s="27">
        <v>1.75</v>
      </c>
      <c r="N6" s="3" t="s">
        <v>6</v>
      </c>
    </row>
    <row r="7" spans="1:17" ht="20.25" thickTop="1" thickBot="1" x14ac:dyDescent="0.4">
      <c r="A7" s="16"/>
      <c r="B7" s="20" t="s">
        <v>82</v>
      </c>
      <c r="C7" s="3" t="s">
        <v>6</v>
      </c>
      <c r="D7" s="10"/>
      <c r="E7" s="10"/>
      <c r="F7" s="10"/>
      <c r="G7" s="10"/>
      <c r="H7" s="10"/>
      <c r="I7" s="10"/>
      <c r="J7" s="10"/>
      <c r="L7" s="22"/>
      <c r="M7" s="22"/>
      <c r="N7" s="22"/>
      <c r="O7" s="22"/>
      <c r="P7" s="22"/>
      <c r="Q7" s="22"/>
    </row>
    <row r="8" spans="1:17" ht="20.25" thickTop="1" thickBot="1" x14ac:dyDescent="0.4">
      <c r="A8" s="16"/>
      <c r="B8" s="20" t="s">
        <v>83</v>
      </c>
      <c r="C8" s="3" t="s">
        <v>6</v>
      </c>
      <c r="D8" s="10"/>
      <c r="E8" s="10"/>
      <c r="F8" s="10"/>
      <c r="G8" s="10"/>
      <c r="H8" s="10"/>
      <c r="I8" s="10"/>
      <c r="J8" s="10"/>
      <c r="L8" s="22"/>
      <c r="M8" s="22"/>
      <c r="N8" s="22"/>
      <c r="O8" s="22"/>
      <c r="P8" s="22"/>
      <c r="Q8" s="22"/>
    </row>
    <row r="9" spans="1:17" ht="20.25" thickTop="1" thickBot="1" x14ac:dyDescent="0.4">
      <c r="A9" s="16" t="s">
        <v>14</v>
      </c>
      <c r="B9" s="20" t="s">
        <v>84</v>
      </c>
      <c r="C9" s="3" t="s">
        <v>6</v>
      </c>
      <c r="D9" s="10"/>
      <c r="E9" s="10"/>
      <c r="F9" s="10"/>
      <c r="G9" s="10"/>
      <c r="H9" s="10"/>
      <c r="I9" s="10"/>
      <c r="J9" s="10"/>
      <c r="L9" s="22"/>
      <c r="M9" s="22"/>
      <c r="N9" s="22"/>
      <c r="O9" s="22"/>
      <c r="P9" s="22"/>
      <c r="Q9" s="22"/>
    </row>
    <row r="10" spans="1:17" ht="20.25" thickTop="1" thickBot="1" x14ac:dyDescent="0.4">
      <c r="A10" s="16"/>
      <c r="B10" s="20" t="s">
        <v>85</v>
      </c>
      <c r="C10" s="3" t="s">
        <v>6</v>
      </c>
      <c r="D10" s="10"/>
      <c r="E10" s="10"/>
      <c r="F10" s="10"/>
      <c r="G10" s="10"/>
      <c r="H10" s="10"/>
      <c r="I10" s="10"/>
      <c r="J10" s="10"/>
      <c r="L10" s="22"/>
      <c r="M10" s="22"/>
      <c r="N10" s="22"/>
      <c r="O10" s="22"/>
      <c r="P10" s="22"/>
      <c r="Q10" s="22"/>
    </row>
    <row r="11" spans="1:17" ht="20.25" thickTop="1" thickBot="1" x14ac:dyDescent="0.4">
      <c r="A11" s="16"/>
      <c r="B11" s="20" t="s">
        <v>86</v>
      </c>
      <c r="C11" s="3" t="s">
        <v>6</v>
      </c>
      <c r="D11" s="10"/>
      <c r="E11" s="10"/>
      <c r="F11" s="10"/>
      <c r="G11" s="10"/>
      <c r="H11" s="10"/>
      <c r="I11" s="10"/>
      <c r="J11" s="10"/>
      <c r="L11" s="22"/>
      <c r="M11" s="22"/>
      <c r="N11" s="22"/>
      <c r="O11" s="22"/>
      <c r="P11" s="22"/>
      <c r="Q11" s="22"/>
    </row>
    <row r="12" spans="1:17" ht="20.25" thickTop="1" thickBot="1" x14ac:dyDescent="0.4">
      <c r="A12" s="16"/>
      <c r="B12" s="20" t="s">
        <v>87</v>
      </c>
      <c r="C12" s="3" t="s">
        <v>6</v>
      </c>
      <c r="D12" s="10"/>
      <c r="E12" s="10"/>
      <c r="F12" s="10"/>
      <c r="G12" s="10"/>
      <c r="H12" s="10"/>
      <c r="I12" s="10"/>
      <c r="J12" s="10"/>
      <c r="L12" s="22"/>
      <c r="M12" s="22"/>
      <c r="N12" s="22"/>
      <c r="O12" s="22"/>
      <c r="P12" s="22"/>
      <c r="Q12" s="22"/>
    </row>
    <row r="13" spans="1:17" ht="20.25" thickTop="1" thickBot="1" x14ac:dyDescent="0.4">
      <c r="A13" s="15"/>
      <c r="B13" s="20" t="s">
        <v>88</v>
      </c>
      <c r="C13" s="3" t="s">
        <v>6</v>
      </c>
      <c r="D13" s="10"/>
      <c r="E13" s="10"/>
      <c r="F13" s="10"/>
      <c r="G13" s="10"/>
      <c r="H13" s="10"/>
      <c r="I13" s="10"/>
      <c r="J13" s="10"/>
      <c r="L13" s="22"/>
      <c r="M13" s="22"/>
      <c r="N13" s="22"/>
      <c r="O13" s="22"/>
      <c r="P13" s="22"/>
      <c r="Q13" s="22"/>
    </row>
    <row r="14" spans="1:17" ht="19.5" thickTop="1" x14ac:dyDescent="0.35">
      <c r="A14" s="15" t="s">
        <v>15</v>
      </c>
      <c r="B14" s="3" t="s">
        <v>10</v>
      </c>
      <c r="C14" s="3" t="s">
        <v>6</v>
      </c>
      <c r="D14" s="9" t="e">
        <f t="shared" ref="D14:J14" si="0">D5*(w+D5/$M$8)/(w+2*D5/SIN(RADIANS(28)))</f>
        <v>#DIV/0!</v>
      </c>
      <c r="E14" s="9" t="e">
        <f t="shared" si="0"/>
        <v>#DIV/0!</v>
      </c>
      <c r="F14" s="9" t="e">
        <f t="shared" si="0"/>
        <v>#DIV/0!</v>
      </c>
      <c r="G14" s="9" t="e">
        <f t="shared" si="0"/>
        <v>#DIV/0!</v>
      </c>
      <c r="H14" s="9" t="e">
        <f t="shared" si="0"/>
        <v>#DIV/0!</v>
      </c>
      <c r="I14" s="9" t="e">
        <f t="shared" si="0"/>
        <v>#DIV/0!</v>
      </c>
      <c r="J14" s="9" t="e">
        <f t="shared" si="0"/>
        <v>#DIV/0!</v>
      </c>
      <c r="L14" s="22"/>
      <c r="M14" s="22"/>
      <c r="N14" s="22"/>
      <c r="O14" s="22"/>
      <c r="P14" s="22"/>
      <c r="Q14" s="22"/>
    </row>
    <row r="15" spans="1:17" ht="16.5" thickBot="1" x14ac:dyDescent="0.3">
      <c r="A15" s="14" t="s">
        <v>90</v>
      </c>
      <c r="B15" s="8" t="s">
        <v>0</v>
      </c>
      <c r="C15" s="3" t="s">
        <v>1</v>
      </c>
      <c r="D15" s="9" t="e">
        <f t="shared" ref="D15:J15" si="1">(s-1)*$M$10/(D14*I0)</f>
        <v>#DIV/0!</v>
      </c>
      <c r="E15" s="9" t="e">
        <f t="shared" si="1"/>
        <v>#DIV/0!</v>
      </c>
      <c r="F15" s="9" t="e">
        <f t="shared" si="1"/>
        <v>#DIV/0!</v>
      </c>
      <c r="G15" s="9" t="e">
        <f t="shared" si="1"/>
        <v>#DIV/0!</v>
      </c>
      <c r="H15" s="9" t="e">
        <f t="shared" si="1"/>
        <v>#DIV/0!</v>
      </c>
      <c r="I15" s="9" t="e">
        <f t="shared" si="1"/>
        <v>#DIV/0!</v>
      </c>
      <c r="J15" s="9" t="e">
        <f t="shared" si="1"/>
        <v>#DIV/0!</v>
      </c>
      <c r="L15" s="22"/>
      <c r="M15" s="22"/>
      <c r="N15" s="22"/>
      <c r="O15" s="22"/>
      <c r="P15" s="22"/>
      <c r="Q15" s="22"/>
    </row>
    <row r="16" spans="1:17" ht="20.25" thickTop="1" thickBot="1" x14ac:dyDescent="0.4">
      <c r="A16" s="14"/>
      <c r="B16" s="13" t="s">
        <v>32</v>
      </c>
      <c r="C16" s="3" t="s">
        <v>33</v>
      </c>
      <c r="D16" s="12">
        <v>6.9230769230769234</v>
      </c>
      <c r="E16" s="12">
        <v>4.615384615384615</v>
      </c>
      <c r="F16" s="12">
        <v>8.0769230769230766</v>
      </c>
      <c r="G16" s="12">
        <v>4.615384615384615</v>
      </c>
      <c r="H16" s="12">
        <v>17.240384615384617</v>
      </c>
      <c r="I16" s="12"/>
      <c r="J16" s="12"/>
      <c r="L16" s="22"/>
      <c r="M16" s="22"/>
      <c r="N16" s="22"/>
      <c r="O16" s="22"/>
      <c r="P16" s="22"/>
      <c r="Q16" s="22"/>
    </row>
    <row r="17" spans="1:14" ht="20.25" thickTop="1" thickBot="1" x14ac:dyDescent="0.4">
      <c r="A17" s="16"/>
      <c r="B17" s="13" t="s">
        <v>34</v>
      </c>
      <c r="C17" s="3" t="s">
        <v>33</v>
      </c>
      <c r="D17" s="12">
        <v>5.7692307692307692</v>
      </c>
      <c r="E17" s="12">
        <v>5.7692307692307692</v>
      </c>
      <c r="F17" s="12">
        <v>6.9230769230769234</v>
      </c>
      <c r="G17" s="12">
        <v>9.8076923076923084</v>
      </c>
      <c r="H17" s="12"/>
      <c r="I17" s="12"/>
      <c r="J17" s="12"/>
      <c r="M17" s="2"/>
    </row>
    <row r="18" spans="1:14" ht="20.25" thickTop="1" thickBot="1" x14ac:dyDescent="0.4">
      <c r="A18" s="16"/>
      <c r="B18" s="13" t="s">
        <v>35</v>
      </c>
      <c r="C18" s="3" t="s">
        <v>33</v>
      </c>
      <c r="D18" s="12">
        <v>4.615384615384615</v>
      </c>
      <c r="E18" s="12">
        <v>6.9230769230769234</v>
      </c>
      <c r="F18" s="12">
        <v>6.9230769230769234</v>
      </c>
      <c r="G18" s="12">
        <v>10.365384615384615</v>
      </c>
      <c r="H18" s="12"/>
      <c r="I18" s="12"/>
      <c r="J18" s="12"/>
      <c r="L18" t="s">
        <v>23</v>
      </c>
      <c r="M18" s="2"/>
    </row>
    <row r="19" spans="1:14" ht="20.25" thickTop="1" thickBot="1" x14ac:dyDescent="0.4">
      <c r="A19" s="16"/>
      <c r="B19" s="13" t="s">
        <v>36</v>
      </c>
      <c r="C19" s="3" t="s">
        <v>33</v>
      </c>
      <c r="D19" s="12">
        <v>4.615384615384615</v>
      </c>
      <c r="E19" s="12">
        <v>8.0769230769230766</v>
      </c>
      <c r="F19" s="12">
        <v>3.4615384615384617</v>
      </c>
      <c r="G19" s="12">
        <v>14.490384615384615</v>
      </c>
      <c r="H19" s="12"/>
      <c r="I19" s="12"/>
      <c r="J19" s="12"/>
      <c r="L19" s="79" t="s">
        <v>24</v>
      </c>
      <c r="M19" s="80"/>
      <c r="N19" s="80"/>
    </row>
    <row r="20" spans="1:14" ht="20.25" thickTop="1" thickBot="1" x14ac:dyDescent="0.4">
      <c r="A20" s="16" t="s">
        <v>16</v>
      </c>
      <c r="B20" s="13" t="s">
        <v>37</v>
      </c>
      <c r="C20" s="3" t="s">
        <v>33</v>
      </c>
      <c r="D20" s="12">
        <v>4.615384615384615</v>
      </c>
      <c r="E20" s="12">
        <v>8.0769230769230766</v>
      </c>
      <c r="F20" s="12">
        <v>4.615384615384615</v>
      </c>
      <c r="G20" s="12">
        <v>15.442307692307692</v>
      </c>
      <c r="H20" s="12"/>
      <c r="I20" s="12"/>
      <c r="J20" s="12"/>
      <c r="L20" s="81" t="s">
        <v>25</v>
      </c>
      <c r="M20" s="82"/>
      <c r="N20" s="83"/>
    </row>
    <row r="21" spans="1:14" ht="20.25" thickTop="1" thickBot="1" x14ac:dyDescent="0.4">
      <c r="A21" s="16"/>
      <c r="B21" s="13" t="s">
        <v>38</v>
      </c>
      <c r="C21" s="3" t="s">
        <v>33</v>
      </c>
      <c r="D21" s="12"/>
      <c r="E21" s="12">
        <v>8.0769230769230766</v>
      </c>
      <c r="F21" s="12">
        <v>4.615384615384615</v>
      </c>
      <c r="G21" s="12">
        <v>17.028846153846157</v>
      </c>
      <c r="H21" s="12"/>
      <c r="I21" s="12"/>
      <c r="J21" s="12"/>
      <c r="L21" s="91" t="s">
        <v>28</v>
      </c>
      <c r="M21" s="91"/>
      <c r="N21" s="91"/>
    </row>
    <row r="22" spans="1:14" ht="20.25" thickTop="1" thickBot="1" x14ac:dyDescent="0.4">
      <c r="A22" s="16"/>
      <c r="B22" s="13" t="s">
        <v>39</v>
      </c>
      <c r="C22" s="3" t="s">
        <v>33</v>
      </c>
      <c r="D22" s="12"/>
      <c r="E22" s="12"/>
      <c r="F22" s="12">
        <v>4.615384615384615</v>
      </c>
      <c r="G22" s="12"/>
      <c r="H22" s="12"/>
      <c r="I22" s="12"/>
      <c r="J22" s="12"/>
      <c r="L22" s="84" t="s">
        <v>31</v>
      </c>
      <c r="M22" s="85"/>
      <c r="N22" s="86"/>
    </row>
    <row r="23" spans="1:14" ht="20.25" thickTop="1" thickBot="1" x14ac:dyDescent="0.4">
      <c r="A23" s="16"/>
      <c r="B23" s="13" t="s">
        <v>40</v>
      </c>
      <c r="C23" s="3" t="s">
        <v>33</v>
      </c>
      <c r="D23" s="12"/>
      <c r="E23" s="12"/>
      <c r="F23" s="12">
        <v>9.2307692307692299</v>
      </c>
      <c r="G23" s="12"/>
      <c r="H23" s="12"/>
      <c r="I23" s="12"/>
      <c r="J23" s="12"/>
    </row>
    <row r="24" spans="1:14" ht="20.25" thickTop="1" thickBot="1" x14ac:dyDescent="0.4">
      <c r="A24" s="16"/>
      <c r="B24" s="13" t="s">
        <v>41</v>
      </c>
      <c r="C24" s="3" t="s">
        <v>33</v>
      </c>
      <c r="D24" s="12"/>
      <c r="E24" s="12"/>
      <c r="F24" s="12"/>
      <c r="G24" s="12"/>
      <c r="H24" s="12"/>
      <c r="I24" s="12"/>
      <c r="J24" s="12"/>
    </row>
    <row r="25" spans="1:14" ht="20.25" thickTop="1" thickBot="1" x14ac:dyDescent="0.4">
      <c r="B25" s="13" t="s">
        <v>100</v>
      </c>
      <c r="C25" s="3" t="s">
        <v>33</v>
      </c>
      <c r="D25" s="12"/>
      <c r="E25" s="12"/>
      <c r="F25" s="12"/>
      <c r="G25" s="12"/>
      <c r="H25" s="12"/>
      <c r="I25" s="12"/>
      <c r="J25" s="12"/>
    </row>
    <row r="26" spans="1:14" ht="20.25" thickTop="1" thickBot="1" x14ac:dyDescent="0.4">
      <c r="B26" s="13" t="s">
        <v>101</v>
      </c>
      <c r="C26" s="3" t="s">
        <v>33</v>
      </c>
      <c r="D26" s="12"/>
      <c r="E26" s="12"/>
      <c r="F26" s="12"/>
      <c r="G26" s="12"/>
      <c r="H26" s="12"/>
      <c r="I26" s="12"/>
      <c r="J26" s="12"/>
    </row>
    <row r="27" spans="1:14" ht="20.25" thickTop="1" thickBot="1" x14ac:dyDescent="0.4">
      <c r="B27" s="13" t="s">
        <v>102</v>
      </c>
      <c r="C27" s="3" t="s">
        <v>33</v>
      </c>
      <c r="D27" s="12"/>
      <c r="E27" s="12"/>
      <c r="F27" s="12"/>
      <c r="G27" s="12"/>
      <c r="H27" s="12"/>
      <c r="I27" s="12"/>
      <c r="J27" s="12"/>
    </row>
    <row r="28" spans="1:14" ht="20.25" thickTop="1" thickBot="1" x14ac:dyDescent="0.4">
      <c r="B28" s="13" t="s">
        <v>103</v>
      </c>
      <c r="C28" s="3" t="s">
        <v>33</v>
      </c>
      <c r="D28" s="12"/>
      <c r="E28" s="12"/>
      <c r="F28" s="12"/>
      <c r="G28" s="12"/>
      <c r="H28" s="12"/>
      <c r="I28" s="12"/>
      <c r="J28" s="12"/>
    </row>
    <row r="29" spans="1:14" ht="20.25" thickTop="1" thickBot="1" x14ac:dyDescent="0.4">
      <c r="B29" s="13" t="s">
        <v>104</v>
      </c>
      <c r="C29" s="3" t="s">
        <v>33</v>
      </c>
      <c r="D29" s="12"/>
      <c r="E29" s="12"/>
      <c r="F29" s="12"/>
      <c r="G29" s="12"/>
      <c r="H29" s="12"/>
      <c r="I29" s="12"/>
      <c r="J29" s="12"/>
    </row>
    <row r="30" spans="1:14" ht="20.25" thickTop="1" thickBot="1" x14ac:dyDescent="0.4">
      <c r="B30" s="13" t="s">
        <v>105</v>
      </c>
      <c r="C30" s="3" t="s">
        <v>33</v>
      </c>
      <c r="D30" s="12"/>
      <c r="E30" s="12"/>
      <c r="F30" s="12"/>
      <c r="G30" s="12"/>
      <c r="H30" s="12"/>
      <c r="I30" s="12"/>
      <c r="J30" s="12"/>
    </row>
    <row r="31" spans="1:14" ht="20.25" thickTop="1" thickBot="1" x14ac:dyDescent="0.4">
      <c r="B31" s="13" t="s">
        <v>106</v>
      </c>
      <c r="C31" s="3" t="s">
        <v>33</v>
      </c>
      <c r="D31" s="12"/>
      <c r="E31" s="12"/>
      <c r="F31" s="12"/>
      <c r="G31" s="12"/>
      <c r="H31" s="12"/>
      <c r="I31" s="12"/>
      <c r="J31" s="12"/>
    </row>
    <row r="32" spans="1:14" ht="20.25" thickTop="1" thickBot="1" x14ac:dyDescent="0.4">
      <c r="B32" s="13" t="s">
        <v>107</v>
      </c>
      <c r="C32" s="3" t="s">
        <v>33</v>
      </c>
      <c r="D32" s="12"/>
      <c r="E32" s="12"/>
      <c r="F32" s="12"/>
      <c r="G32" s="12"/>
      <c r="H32" s="12"/>
      <c r="I32" s="12"/>
      <c r="J32" s="12"/>
    </row>
    <row r="33" spans="1:10" ht="20.25" thickTop="1" thickBot="1" x14ac:dyDescent="0.4">
      <c r="B33" s="13" t="s">
        <v>108</v>
      </c>
      <c r="C33" s="3" t="s">
        <v>33</v>
      </c>
      <c r="D33" s="12"/>
      <c r="E33" s="12"/>
      <c r="F33" s="12"/>
      <c r="G33" s="12"/>
      <c r="H33" s="12"/>
      <c r="I33" s="12"/>
      <c r="J33" s="12"/>
    </row>
    <row r="34" spans="1:10" ht="20.25" thickTop="1" thickBot="1" x14ac:dyDescent="0.4">
      <c r="B34" s="13" t="s">
        <v>109</v>
      </c>
      <c r="C34" s="3" t="s">
        <v>33</v>
      </c>
      <c r="D34" s="12"/>
      <c r="E34" s="12"/>
      <c r="F34" s="12"/>
      <c r="G34" s="12"/>
      <c r="H34" s="12"/>
      <c r="I34" s="12"/>
      <c r="J34" s="12"/>
    </row>
    <row r="35" spans="1:10" ht="16.5" thickTop="1" x14ac:dyDescent="0.25">
      <c r="A35" s="14"/>
      <c r="B35" s="13" t="s">
        <v>42</v>
      </c>
      <c r="C35" s="3" t="s">
        <v>1</v>
      </c>
      <c r="D35" s="9" t="e">
        <f t="shared" ref="D35:J44" si="2">IF(ISNUMBER(D16),D16/(w+D$5/m)/rhos*SQRT(1/(s-1))*SQRT(1/(g*$M$10)),"")</f>
        <v>#DIV/0!</v>
      </c>
      <c r="E35" s="9" t="e">
        <f t="shared" si="2"/>
        <v>#DIV/0!</v>
      </c>
      <c r="F35" s="9" t="e">
        <f t="shared" si="2"/>
        <v>#DIV/0!</v>
      </c>
      <c r="G35" s="9" t="e">
        <f t="shared" si="2"/>
        <v>#DIV/0!</v>
      </c>
      <c r="H35" s="9" t="e">
        <f t="shared" si="2"/>
        <v>#DIV/0!</v>
      </c>
      <c r="I35" s="9" t="str">
        <f t="shared" si="2"/>
        <v/>
      </c>
      <c r="J35" s="9" t="str">
        <f t="shared" si="2"/>
        <v/>
      </c>
    </row>
    <row r="36" spans="1:10" x14ac:dyDescent="0.25">
      <c r="A36" s="16"/>
      <c r="B36" s="13" t="s">
        <v>43</v>
      </c>
      <c r="C36" s="3" t="s">
        <v>1</v>
      </c>
      <c r="D36" s="9" t="e">
        <f t="shared" si="2"/>
        <v>#DIV/0!</v>
      </c>
      <c r="E36" s="9" t="e">
        <f t="shared" si="2"/>
        <v>#DIV/0!</v>
      </c>
      <c r="F36" s="9" t="e">
        <f t="shared" si="2"/>
        <v>#DIV/0!</v>
      </c>
      <c r="G36" s="9" t="e">
        <f t="shared" si="2"/>
        <v>#DIV/0!</v>
      </c>
      <c r="H36" s="9" t="str">
        <f t="shared" si="2"/>
        <v/>
      </c>
      <c r="I36" s="9" t="str">
        <f t="shared" si="2"/>
        <v/>
      </c>
      <c r="J36" s="9" t="str">
        <f t="shared" si="2"/>
        <v/>
      </c>
    </row>
    <row r="37" spans="1:10" x14ac:dyDescent="0.25">
      <c r="A37" s="16"/>
      <c r="B37" s="13" t="s">
        <v>44</v>
      </c>
      <c r="C37" s="3" t="s">
        <v>1</v>
      </c>
      <c r="D37" s="9" t="e">
        <f t="shared" si="2"/>
        <v>#DIV/0!</v>
      </c>
      <c r="E37" s="9" t="e">
        <f t="shared" si="2"/>
        <v>#DIV/0!</v>
      </c>
      <c r="F37" s="9" t="e">
        <f t="shared" si="2"/>
        <v>#DIV/0!</v>
      </c>
      <c r="G37" s="9" t="e">
        <f t="shared" si="2"/>
        <v>#DIV/0!</v>
      </c>
      <c r="H37" s="9" t="str">
        <f t="shared" si="2"/>
        <v/>
      </c>
      <c r="I37" s="9" t="str">
        <f t="shared" si="2"/>
        <v/>
      </c>
      <c r="J37" s="9" t="str">
        <f t="shared" si="2"/>
        <v/>
      </c>
    </row>
    <row r="38" spans="1:10" x14ac:dyDescent="0.25">
      <c r="A38" s="16"/>
      <c r="B38" s="13" t="s">
        <v>45</v>
      </c>
      <c r="C38" s="3" t="s">
        <v>1</v>
      </c>
      <c r="D38" s="9" t="e">
        <f t="shared" si="2"/>
        <v>#DIV/0!</v>
      </c>
      <c r="E38" s="9" t="e">
        <f t="shared" si="2"/>
        <v>#DIV/0!</v>
      </c>
      <c r="F38" s="9" t="e">
        <f t="shared" si="2"/>
        <v>#DIV/0!</v>
      </c>
      <c r="G38" s="9" t="e">
        <f t="shared" si="2"/>
        <v>#DIV/0!</v>
      </c>
      <c r="H38" s="9" t="str">
        <f t="shared" si="2"/>
        <v/>
      </c>
      <c r="I38" s="9" t="str">
        <f t="shared" si="2"/>
        <v/>
      </c>
      <c r="J38" s="9" t="str">
        <f t="shared" si="2"/>
        <v/>
      </c>
    </row>
    <row r="39" spans="1:10" x14ac:dyDescent="0.25">
      <c r="A39" s="16" t="s">
        <v>89</v>
      </c>
      <c r="B39" s="13" t="s">
        <v>46</v>
      </c>
      <c r="C39" s="3" t="s">
        <v>1</v>
      </c>
      <c r="D39" s="9" t="e">
        <f t="shared" si="2"/>
        <v>#DIV/0!</v>
      </c>
      <c r="E39" s="9" t="e">
        <f t="shared" si="2"/>
        <v>#DIV/0!</v>
      </c>
      <c r="F39" s="9" t="e">
        <f t="shared" si="2"/>
        <v>#DIV/0!</v>
      </c>
      <c r="G39" s="9" t="e">
        <f t="shared" si="2"/>
        <v>#DIV/0!</v>
      </c>
      <c r="H39" s="9" t="str">
        <f t="shared" si="2"/>
        <v/>
      </c>
      <c r="I39" s="9" t="str">
        <f t="shared" si="2"/>
        <v/>
      </c>
      <c r="J39" s="9" t="str">
        <f t="shared" si="2"/>
        <v/>
      </c>
    </row>
    <row r="40" spans="1:10" x14ac:dyDescent="0.25">
      <c r="A40" s="16"/>
      <c r="B40" s="13" t="s">
        <v>47</v>
      </c>
      <c r="C40" s="3" t="s">
        <v>1</v>
      </c>
      <c r="D40" s="9" t="str">
        <f t="shared" si="2"/>
        <v/>
      </c>
      <c r="E40" s="9" t="e">
        <f t="shared" si="2"/>
        <v>#DIV/0!</v>
      </c>
      <c r="F40" s="9" t="e">
        <f t="shared" si="2"/>
        <v>#DIV/0!</v>
      </c>
      <c r="G40" s="9" t="e">
        <f t="shared" si="2"/>
        <v>#DIV/0!</v>
      </c>
      <c r="H40" s="9" t="str">
        <f t="shared" si="2"/>
        <v/>
      </c>
      <c r="I40" s="9" t="str">
        <f t="shared" si="2"/>
        <v/>
      </c>
      <c r="J40" s="9" t="str">
        <f t="shared" si="2"/>
        <v/>
      </c>
    </row>
    <row r="41" spans="1:10" x14ac:dyDescent="0.25">
      <c r="A41" s="16"/>
      <c r="B41" s="13" t="s">
        <v>48</v>
      </c>
      <c r="C41" s="3" t="s">
        <v>1</v>
      </c>
      <c r="D41" s="9" t="str">
        <f t="shared" si="2"/>
        <v/>
      </c>
      <c r="E41" s="9" t="str">
        <f t="shared" si="2"/>
        <v/>
      </c>
      <c r="F41" s="9" t="e">
        <f t="shared" si="2"/>
        <v>#DIV/0!</v>
      </c>
      <c r="G41" s="9" t="str">
        <f t="shared" si="2"/>
        <v/>
      </c>
      <c r="H41" s="9" t="str">
        <f t="shared" si="2"/>
        <v/>
      </c>
      <c r="I41" s="9" t="str">
        <f t="shared" si="2"/>
        <v/>
      </c>
      <c r="J41" s="9" t="str">
        <f t="shared" si="2"/>
        <v/>
      </c>
    </row>
    <row r="42" spans="1:10" x14ac:dyDescent="0.25">
      <c r="A42" s="16"/>
      <c r="B42" s="13" t="s">
        <v>49</v>
      </c>
      <c r="C42" s="3" t="s">
        <v>1</v>
      </c>
      <c r="D42" s="9" t="str">
        <f t="shared" si="2"/>
        <v/>
      </c>
      <c r="E42" s="9" t="str">
        <f t="shared" si="2"/>
        <v/>
      </c>
      <c r="F42" s="9" t="e">
        <f t="shared" si="2"/>
        <v>#DIV/0!</v>
      </c>
      <c r="G42" s="9" t="str">
        <f t="shared" si="2"/>
        <v/>
      </c>
      <c r="H42" s="9" t="str">
        <f t="shared" si="2"/>
        <v/>
      </c>
      <c r="I42" s="9" t="str">
        <f t="shared" si="2"/>
        <v/>
      </c>
      <c r="J42" s="9" t="str">
        <f t="shared" si="2"/>
        <v/>
      </c>
    </row>
    <row r="43" spans="1:10" x14ac:dyDescent="0.25">
      <c r="A43" s="16"/>
      <c r="B43" s="13" t="s">
        <v>50</v>
      </c>
      <c r="C43" s="3" t="s">
        <v>1</v>
      </c>
      <c r="D43" s="9" t="str">
        <f t="shared" si="2"/>
        <v/>
      </c>
      <c r="E43" s="9" t="str">
        <f t="shared" si="2"/>
        <v/>
      </c>
      <c r="F43" s="9" t="str">
        <f t="shared" si="2"/>
        <v/>
      </c>
      <c r="G43" s="9" t="str">
        <f t="shared" si="2"/>
        <v/>
      </c>
      <c r="H43" s="9" t="str">
        <f t="shared" si="2"/>
        <v/>
      </c>
      <c r="I43" s="9" t="str">
        <f t="shared" si="2"/>
        <v/>
      </c>
      <c r="J43" s="9" t="str">
        <f t="shared" si="2"/>
        <v/>
      </c>
    </row>
    <row r="44" spans="1:10" x14ac:dyDescent="0.25">
      <c r="B44" s="13" t="s">
        <v>111</v>
      </c>
      <c r="C44" s="3" t="s">
        <v>1</v>
      </c>
      <c r="D44" s="9" t="str">
        <f t="shared" si="2"/>
        <v/>
      </c>
      <c r="E44" s="9" t="str">
        <f t="shared" si="2"/>
        <v/>
      </c>
      <c r="F44" s="9" t="str">
        <f t="shared" si="2"/>
        <v/>
      </c>
      <c r="G44" s="9" t="str">
        <f t="shared" si="2"/>
        <v/>
      </c>
      <c r="H44" s="9" t="str">
        <f t="shared" si="2"/>
        <v/>
      </c>
      <c r="I44" s="9" t="str">
        <f t="shared" si="2"/>
        <v/>
      </c>
      <c r="J44" s="9" t="str">
        <f t="shared" si="2"/>
        <v/>
      </c>
    </row>
    <row r="45" spans="1:10" x14ac:dyDescent="0.25">
      <c r="B45" s="13" t="s">
        <v>112</v>
      </c>
      <c r="C45" s="3" t="s">
        <v>1</v>
      </c>
      <c r="D45" s="9" t="str">
        <f t="shared" ref="D45:J53" si="3">IF(ISNUMBER(D26),D26/(w+D$5/m)/rhos*SQRT(1/(s-1))*SQRT(1/(g*$M$10)),"")</f>
        <v/>
      </c>
      <c r="E45" s="9" t="str">
        <f t="shared" si="3"/>
        <v/>
      </c>
      <c r="F45" s="9" t="str">
        <f t="shared" si="3"/>
        <v/>
      </c>
      <c r="G45" s="9" t="str">
        <f t="shared" si="3"/>
        <v/>
      </c>
      <c r="H45" s="9" t="str">
        <f t="shared" si="3"/>
        <v/>
      </c>
      <c r="I45" s="9" t="str">
        <f t="shared" si="3"/>
        <v/>
      </c>
      <c r="J45" s="9" t="str">
        <f t="shared" si="3"/>
        <v/>
      </c>
    </row>
    <row r="46" spans="1:10" x14ac:dyDescent="0.25">
      <c r="B46" s="13" t="s">
        <v>113</v>
      </c>
      <c r="C46" s="3" t="s">
        <v>1</v>
      </c>
      <c r="D46" s="9" t="str">
        <f t="shared" si="3"/>
        <v/>
      </c>
      <c r="E46" s="9" t="str">
        <f t="shared" si="3"/>
        <v/>
      </c>
      <c r="F46" s="9" t="str">
        <f t="shared" si="3"/>
        <v/>
      </c>
      <c r="G46" s="9" t="str">
        <f t="shared" si="3"/>
        <v/>
      </c>
      <c r="H46" s="9" t="str">
        <f t="shared" si="3"/>
        <v/>
      </c>
      <c r="I46" s="9" t="str">
        <f t="shared" si="3"/>
        <v/>
      </c>
      <c r="J46" s="9" t="str">
        <f t="shared" si="3"/>
        <v/>
      </c>
    </row>
    <row r="47" spans="1:10" x14ac:dyDescent="0.25">
      <c r="B47" s="13" t="s">
        <v>114</v>
      </c>
      <c r="C47" s="3" t="s">
        <v>1</v>
      </c>
      <c r="D47" s="9" t="str">
        <f t="shared" si="3"/>
        <v/>
      </c>
      <c r="E47" s="9" t="str">
        <f t="shared" si="3"/>
        <v/>
      </c>
      <c r="F47" s="9" t="str">
        <f t="shared" si="3"/>
        <v/>
      </c>
      <c r="G47" s="9" t="str">
        <f t="shared" si="3"/>
        <v/>
      </c>
      <c r="H47" s="9" t="str">
        <f t="shared" si="3"/>
        <v/>
      </c>
      <c r="I47" s="9" t="str">
        <f t="shared" si="3"/>
        <v/>
      </c>
      <c r="J47" s="9" t="str">
        <f t="shared" si="3"/>
        <v/>
      </c>
    </row>
    <row r="48" spans="1:10" x14ac:dyDescent="0.25">
      <c r="B48" s="13" t="s">
        <v>115</v>
      </c>
      <c r="C48" s="3" t="s">
        <v>1</v>
      </c>
      <c r="D48" s="9" t="str">
        <f t="shared" si="3"/>
        <v/>
      </c>
      <c r="E48" s="9" t="str">
        <f t="shared" si="3"/>
        <v/>
      </c>
      <c r="F48" s="9" t="str">
        <f t="shared" si="3"/>
        <v/>
      </c>
      <c r="G48" s="9" t="str">
        <f t="shared" si="3"/>
        <v/>
      </c>
      <c r="H48" s="9" t="str">
        <f t="shared" si="3"/>
        <v/>
      </c>
      <c r="I48" s="9" t="str">
        <f t="shared" si="3"/>
        <v/>
      </c>
      <c r="J48" s="9" t="str">
        <f t="shared" si="3"/>
        <v/>
      </c>
    </row>
    <row r="49" spans="1:10" x14ac:dyDescent="0.25">
      <c r="B49" s="13" t="s">
        <v>116</v>
      </c>
      <c r="C49" s="3" t="s">
        <v>1</v>
      </c>
      <c r="D49" s="9" t="str">
        <f t="shared" si="3"/>
        <v/>
      </c>
      <c r="E49" s="9" t="str">
        <f t="shared" si="3"/>
        <v/>
      </c>
      <c r="F49" s="9" t="str">
        <f t="shared" si="3"/>
        <v/>
      </c>
      <c r="G49" s="9" t="str">
        <f t="shared" si="3"/>
        <v/>
      </c>
      <c r="H49" s="9" t="str">
        <f t="shared" si="3"/>
        <v/>
      </c>
      <c r="I49" s="9" t="str">
        <f t="shared" si="3"/>
        <v/>
      </c>
      <c r="J49" s="9" t="str">
        <f t="shared" si="3"/>
        <v/>
      </c>
    </row>
    <row r="50" spans="1:10" x14ac:dyDescent="0.25">
      <c r="B50" s="13" t="s">
        <v>117</v>
      </c>
      <c r="C50" s="3" t="s">
        <v>1</v>
      </c>
      <c r="D50" s="9" t="str">
        <f t="shared" si="3"/>
        <v/>
      </c>
      <c r="E50" s="9" t="str">
        <f t="shared" si="3"/>
        <v/>
      </c>
      <c r="F50" s="9" t="str">
        <f t="shared" si="3"/>
        <v/>
      </c>
      <c r="G50" s="9" t="str">
        <f t="shared" si="3"/>
        <v/>
      </c>
      <c r="H50" s="9" t="str">
        <f t="shared" si="3"/>
        <v/>
      </c>
      <c r="I50" s="9" t="str">
        <f t="shared" si="3"/>
        <v/>
      </c>
      <c r="J50" s="9" t="str">
        <f t="shared" si="3"/>
        <v/>
      </c>
    </row>
    <row r="51" spans="1:10" x14ac:dyDescent="0.25">
      <c r="B51" s="13" t="s">
        <v>118</v>
      </c>
      <c r="C51" s="3" t="s">
        <v>1</v>
      </c>
      <c r="D51" s="9" t="str">
        <f t="shared" si="3"/>
        <v/>
      </c>
      <c r="E51" s="9" t="str">
        <f t="shared" si="3"/>
        <v/>
      </c>
      <c r="F51" s="9" t="str">
        <f t="shared" si="3"/>
        <v/>
      </c>
      <c r="G51" s="9" t="str">
        <f t="shared" si="3"/>
        <v/>
      </c>
      <c r="H51" s="9" t="str">
        <f t="shared" si="3"/>
        <v/>
      </c>
      <c r="I51" s="9" t="str">
        <f t="shared" si="3"/>
        <v/>
      </c>
      <c r="J51" s="9" t="str">
        <f t="shared" si="3"/>
        <v/>
      </c>
    </row>
    <row r="52" spans="1:10" x14ac:dyDescent="0.25">
      <c r="B52" s="13" t="s">
        <v>119</v>
      </c>
      <c r="C52" s="3" t="s">
        <v>1</v>
      </c>
      <c r="D52" s="9" t="str">
        <f t="shared" si="3"/>
        <v/>
      </c>
      <c r="E52" s="9" t="str">
        <f t="shared" si="3"/>
        <v/>
      </c>
      <c r="F52" s="9" t="str">
        <f t="shared" si="3"/>
        <v/>
      </c>
      <c r="G52" s="9" t="str">
        <f t="shared" si="3"/>
        <v/>
      </c>
      <c r="H52" s="9" t="str">
        <f t="shared" si="3"/>
        <v/>
      </c>
      <c r="I52" s="9" t="str">
        <f t="shared" si="3"/>
        <v/>
      </c>
      <c r="J52" s="9" t="str">
        <f t="shared" si="3"/>
        <v/>
      </c>
    </row>
    <row r="53" spans="1:10" ht="16.5" thickBot="1" x14ac:dyDescent="0.3">
      <c r="B53" s="13" t="s">
        <v>120</v>
      </c>
      <c r="C53" s="3" t="s">
        <v>1</v>
      </c>
      <c r="D53" s="9" t="str">
        <f t="shared" si="3"/>
        <v/>
      </c>
      <c r="E53" s="9" t="str">
        <f t="shared" si="3"/>
        <v/>
      </c>
      <c r="F53" s="9" t="str">
        <f t="shared" si="3"/>
        <v/>
      </c>
      <c r="G53" s="9" t="str">
        <f t="shared" si="3"/>
        <v/>
      </c>
      <c r="H53" s="9" t="str">
        <f t="shared" si="3"/>
        <v/>
      </c>
      <c r="I53" s="9" t="str">
        <f t="shared" si="3"/>
        <v/>
      </c>
      <c r="J53" s="9" t="str">
        <f t="shared" si="3"/>
        <v/>
      </c>
    </row>
    <row r="54" spans="1:10" ht="20.25" thickTop="1" thickBot="1" x14ac:dyDescent="0.4">
      <c r="A54" s="14"/>
      <c r="B54" s="13" t="s">
        <v>51</v>
      </c>
      <c r="C54" s="3" t="s">
        <v>33</v>
      </c>
      <c r="D54" s="11">
        <v>0.81</v>
      </c>
      <c r="E54" s="11">
        <v>0</v>
      </c>
      <c r="F54" s="11">
        <f>1*G_Dm</f>
        <v>1.1580889865308401E-3</v>
      </c>
      <c r="G54" s="11">
        <f>2*G_Dm</f>
        <v>2.3161779730616803E-3</v>
      </c>
      <c r="H54" s="11">
        <v>1.2809999999999999</v>
      </c>
      <c r="I54" s="11"/>
      <c r="J54" s="11"/>
    </row>
    <row r="55" spans="1:10" ht="20.25" thickTop="1" thickBot="1" x14ac:dyDescent="0.4">
      <c r="A55" s="16"/>
      <c r="B55" s="13" t="s">
        <v>52</v>
      </c>
      <c r="C55" s="3" t="s">
        <v>33</v>
      </c>
      <c r="D55" s="11">
        <v>1.641</v>
      </c>
      <c r="E55" s="11">
        <v>0</v>
      </c>
      <c r="F55" s="11">
        <v>0</v>
      </c>
      <c r="G55" s="11">
        <f>18*G_Dm</f>
        <v>2.0845601757555121E-2</v>
      </c>
      <c r="H55" s="11"/>
      <c r="I55" s="11"/>
      <c r="J55" s="11"/>
    </row>
    <row r="56" spans="1:10" ht="20.25" thickTop="1" thickBot="1" x14ac:dyDescent="0.4">
      <c r="A56" s="16"/>
      <c r="B56" s="13" t="s">
        <v>53</v>
      </c>
      <c r="C56" s="3" t="s">
        <v>33</v>
      </c>
      <c r="D56" s="11">
        <v>0</v>
      </c>
      <c r="E56" s="11">
        <v>0</v>
      </c>
      <c r="F56" s="11">
        <f>1*G_Dm</f>
        <v>1.1580889865308401E-3</v>
      </c>
      <c r="G56" s="11">
        <f>10*G_Dm</f>
        <v>1.1580889865308402E-2</v>
      </c>
      <c r="H56" s="11"/>
      <c r="I56" s="11"/>
      <c r="J56" s="11"/>
    </row>
    <row r="57" spans="1:10" ht="20.25" thickTop="1" thickBot="1" x14ac:dyDescent="0.4">
      <c r="A57" s="16"/>
      <c r="B57" s="13" t="s">
        <v>54</v>
      </c>
      <c r="C57" s="3" t="s">
        <v>33</v>
      </c>
      <c r="D57" s="11">
        <v>0</v>
      </c>
      <c r="E57" s="11">
        <f>1*G_Dm</f>
        <v>1.1580889865308401E-3</v>
      </c>
      <c r="F57" s="11">
        <v>0</v>
      </c>
      <c r="G57" s="11">
        <f>14*G_Dm</f>
        <v>1.6213245811431763E-2</v>
      </c>
      <c r="H57" s="11"/>
      <c r="I57" s="11"/>
      <c r="J57" s="11"/>
    </row>
    <row r="58" spans="1:10" ht="20.25" thickTop="1" thickBot="1" x14ac:dyDescent="0.4">
      <c r="A58" s="32" t="s">
        <v>171</v>
      </c>
      <c r="B58" s="13" t="s">
        <v>55</v>
      </c>
      <c r="C58" s="3" t="s">
        <v>33</v>
      </c>
      <c r="D58" s="11">
        <v>0</v>
      </c>
      <c r="E58" s="11">
        <f>1*G_Dm</f>
        <v>1.1580889865308401E-3</v>
      </c>
      <c r="F58" s="11">
        <v>0</v>
      </c>
      <c r="G58" s="11">
        <f>38*G_Dm</f>
        <v>4.4007381488171925E-2</v>
      </c>
      <c r="H58" s="11"/>
      <c r="I58" s="11"/>
      <c r="J58" s="11"/>
    </row>
    <row r="59" spans="1:10" ht="20.25" thickTop="1" thickBot="1" x14ac:dyDescent="0.4">
      <c r="A59" s="32" t="s">
        <v>60</v>
      </c>
      <c r="B59" s="13" t="s">
        <v>56</v>
      </c>
      <c r="C59" s="3" t="s">
        <v>33</v>
      </c>
      <c r="D59" s="11"/>
      <c r="E59" s="11">
        <v>0</v>
      </c>
      <c r="F59" s="11">
        <v>0</v>
      </c>
      <c r="G59" s="11">
        <v>1.3440000000000001</v>
      </c>
      <c r="H59" s="11"/>
      <c r="I59" s="11"/>
      <c r="J59" s="11"/>
    </row>
    <row r="60" spans="1:10" ht="20.25" thickTop="1" thickBot="1" x14ac:dyDescent="0.4">
      <c r="A60" s="16"/>
      <c r="B60" s="13" t="s">
        <v>57</v>
      </c>
      <c r="C60" s="3" t="s">
        <v>33</v>
      </c>
      <c r="D60" s="11"/>
      <c r="E60" s="11"/>
      <c r="F60" s="11">
        <f>2*G_Dm</f>
        <v>2.3161779730616803E-3</v>
      </c>
      <c r="G60" s="11"/>
      <c r="H60" s="11"/>
      <c r="I60" s="11"/>
      <c r="J60" s="11"/>
    </row>
    <row r="61" spans="1:10" ht="20.25" thickTop="1" thickBot="1" x14ac:dyDescent="0.4">
      <c r="A61" s="16"/>
      <c r="B61" s="13" t="s">
        <v>58</v>
      </c>
      <c r="C61" s="3" t="s">
        <v>33</v>
      </c>
      <c r="D61" s="11"/>
      <c r="E61" s="11"/>
      <c r="F61" s="11">
        <f>3*G_Dm</f>
        <v>3.4742669595925202E-3</v>
      </c>
      <c r="G61" s="11"/>
      <c r="H61" s="11"/>
      <c r="I61" s="11"/>
      <c r="J61" s="11"/>
    </row>
    <row r="62" spans="1:10" ht="20.25" thickTop="1" thickBot="1" x14ac:dyDescent="0.4">
      <c r="A62" s="16"/>
      <c r="B62" s="13" t="s">
        <v>59</v>
      </c>
      <c r="C62" s="3" t="s">
        <v>33</v>
      </c>
      <c r="D62" s="11"/>
      <c r="E62" s="11"/>
      <c r="F62" s="11"/>
      <c r="G62" s="11"/>
      <c r="H62" s="11"/>
      <c r="I62" s="11"/>
      <c r="J62" s="11"/>
    </row>
    <row r="63" spans="1:10" ht="20.25" thickTop="1" thickBot="1" x14ac:dyDescent="0.4">
      <c r="A63" s="16"/>
      <c r="B63" s="13" t="s">
        <v>121</v>
      </c>
      <c r="C63" s="3" t="s">
        <v>33</v>
      </c>
      <c r="D63" s="11"/>
      <c r="E63" s="11"/>
      <c r="F63" s="11"/>
      <c r="G63" s="11"/>
      <c r="H63" s="11"/>
      <c r="I63" s="11"/>
      <c r="J63" s="11"/>
    </row>
    <row r="64" spans="1:10" ht="20.25" thickTop="1" thickBot="1" x14ac:dyDescent="0.4">
      <c r="A64" s="16"/>
      <c r="B64" s="13" t="s">
        <v>122</v>
      </c>
      <c r="C64" s="3" t="s">
        <v>33</v>
      </c>
      <c r="D64" s="11"/>
      <c r="E64" s="11"/>
      <c r="F64" s="11"/>
      <c r="G64" s="11"/>
      <c r="H64" s="11"/>
      <c r="I64" s="11"/>
      <c r="J64" s="11"/>
    </row>
    <row r="65" spans="1:10" ht="20.25" thickTop="1" thickBot="1" x14ac:dyDescent="0.4">
      <c r="A65" s="16"/>
      <c r="B65" s="13" t="s">
        <v>123</v>
      </c>
      <c r="C65" s="3" t="s">
        <v>33</v>
      </c>
      <c r="D65" s="11"/>
      <c r="E65" s="11"/>
      <c r="F65" s="11"/>
      <c r="G65" s="11"/>
      <c r="H65" s="11"/>
      <c r="I65" s="11"/>
      <c r="J65" s="11"/>
    </row>
    <row r="66" spans="1:10" ht="20.25" thickTop="1" thickBot="1" x14ac:dyDescent="0.4">
      <c r="A66" s="16"/>
      <c r="B66" s="13" t="s">
        <v>124</v>
      </c>
      <c r="C66" s="3" t="s">
        <v>33</v>
      </c>
      <c r="D66" s="11"/>
      <c r="E66" s="11"/>
      <c r="F66" s="11"/>
      <c r="G66" s="11"/>
      <c r="H66" s="11"/>
      <c r="I66" s="11"/>
      <c r="J66" s="11"/>
    </row>
    <row r="67" spans="1:10" ht="20.25" thickTop="1" thickBot="1" x14ac:dyDescent="0.4">
      <c r="A67" s="16"/>
      <c r="B67" s="13" t="s">
        <v>125</v>
      </c>
      <c r="C67" s="3" t="s">
        <v>33</v>
      </c>
      <c r="D67" s="11"/>
      <c r="E67" s="11"/>
      <c r="F67" s="11"/>
      <c r="G67" s="11"/>
      <c r="H67" s="11"/>
      <c r="I67" s="11"/>
      <c r="J67" s="11"/>
    </row>
    <row r="68" spans="1:10" ht="20.25" thickTop="1" thickBot="1" x14ac:dyDescent="0.4">
      <c r="A68" s="16"/>
      <c r="B68" s="13" t="s">
        <v>126</v>
      </c>
      <c r="C68" s="3" t="s">
        <v>33</v>
      </c>
      <c r="D68" s="11"/>
      <c r="E68" s="11"/>
      <c r="F68" s="11"/>
      <c r="G68" s="11"/>
      <c r="H68" s="11"/>
      <c r="I68" s="11"/>
      <c r="J68" s="11"/>
    </row>
    <row r="69" spans="1:10" ht="20.25" thickTop="1" thickBot="1" x14ac:dyDescent="0.4">
      <c r="A69" s="16"/>
      <c r="B69" s="13" t="s">
        <v>127</v>
      </c>
      <c r="C69" s="3" t="s">
        <v>33</v>
      </c>
      <c r="D69" s="11"/>
      <c r="E69" s="11"/>
      <c r="F69" s="11"/>
      <c r="G69" s="11"/>
      <c r="H69" s="11"/>
      <c r="I69" s="11"/>
      <c r="J69" s="11"/>
    </row>
    <row r="70" spans="1:10" ht="20.25" thickTop="1" thickBot="1" x14ac:dyDescent="0.4">
      <c r="A70" s="16"/>
      <c r="B70" s="13" t="s">
        <v>128</v>
      </c>
      <c r="C70" s="3" t="s">
        <v>33</v>
      </c>
      <c r="D70" s="11"/>
      <c r="E70" s="11"/>
      <c r="F70" s="11"/>
      <c r="G70" s="11"/>
      <c r="H70" s="11"/>
      <c r="I70" s="11"/>
      <c r="J70" s="11"/>
    </row>
    <row r="71" spans="1:10" ht="20.25" thickTop="1" thickBot="1" x14ac:dyDescent="0.4">
      <c r="A71" s="16"/>
      <c r="B71" s="13" t="s">
        <v>129</v>
      </c>
      <c r="C71" s="3" t="s">
        <v>33</v>
      </c>
      <c r="D71" s="11"/>
      <c r="E71" s="11"/>
      <c r="F71" s="11"/>
      <c r="G71" s="11"/>
      <c r="H71" s="11"/>
      <c r="I71" s="11"/>
      <c r="J71" s="11"/>
    </row>
    <row r="72" spans="1:10" ht="20.25" thickTop="1" thickBot="1" x14ac:dyDescent="0.4">
      <c r="A72" s="15"/>
      <c r="B72" s="13" t="s">
        <v>130</v>
      </c>
      <c r="C72" s="3" t="s">
        <v>33</v>
      </c>
      <c r="D72" s="11"/>
      <c r="E72" s="11"/>
      <c r="F72" s="11"/>
      <c r="G72" s="11"/>
      <c r="H72" s="11"/>
      <c r="I72" s="11"/>
      <c r="J72" s="11"/>
    </row>
    <row r="73" spans="1:10" ht="20.25" thickTop="1" thickBot="1" x14ac:dyDescent="0.4">
      <c r="A73" s="15" t="s">
        <v>20</v>
      </c>
      <c r="B73" s="8" t="s">
        <v>21</v>
      </c>
      <c r="C73" s="3" t="s">
        <v>22</v>
      </c>
      <c r="D73" s="11">
        <v>1</v>
      </c>
      <c r="E73" s="11">
        <v>1</v>
      </c>
      <c r="F73" s="11">
        <v>1</v>
      </c>
      <c r="G73" s="11">
        <v>1</v>
      </c>
      <c r="H73" s="11">
        <v>1</v>
      </c>
      <c r="I73" s="11"/>
      <c r="J73" s="11"/>
    </row>
    <row r="74" spans="1:10" ht="20.25" thickTop="1" thickBot="1" x14ac:dyDescent="0.4">
      <c r="A74" s="14" t="s">
        <v>18</v>
      </c>
      <c r="B74" s="8" t="s">
        <v>7</v>
      </c>
      <c r="C74" s="3" t="s">
        <v>8</v>
      </c>
      <c r="D74" s="9">
        <f>100*$M$10/D73</f>
        <v>0</v>
      </c>
      <c r="E74" s="9">
        <f>100*$M$10/E73</f>
        <v>0</v>
      </c>
      <c r="F74" s="9">
        <f>100*$M$10/F73</f>
        <v>0</v>
      </c>
      <c r="G74" s="9">
        <f>100*$M$10/G73</f>
        <v>0</v>
      </c>
      <c r="H74" s="9">
        <f>100*$M$10/H73</f>
        <v>0</v>
      </c>
      <c r="I74" s="9"/>
      <c r="J74" s="9"/>
    </row>
    <row r="75" spans="1:10" ht="20.25" thickTop="1" thickBot="1" x14ac:dyDescent="0.4">
      <c r="A75" s="14"/>
      <c r="B75" s="13" t="s">
        <v>62</v>
      </c>
      <c r="C75" s="19" t="s">
        <v>8</v>
      </c>
      <c r="D75" s="21">
        <v>45</v>
      </c>
      <c r="E75" s="21" t="s">
        <v>152</v>
      </c>
      <c r="F75" s="11">
        <v>37</v>
      </c>
      <c r="G75" s="11">
        <v>16</v>
      </c>
      <c r="H75" s="11">
        <v>5</v>
      </c>
      <c r="I75" s="11"/>
      <c r="J75" s="11"/>
    </row>
    <row r="76" spans="1:10" ht="20.25" thickTop="1" thickBot="1" x14ac:dyDescent="0.4">
      <c r="A76" s="16"/>
      <c r="B76" s="13" t="s">
        <v>63</v>
      </c>
      <c r="C76" s="19" t="s">
        <v>8</v>
      </c>
      <c r="D76" s="21">
        <v>13</v>
      </c>
      <c r="E76" s="21" t="s">
        <v>152</v>
      </c>
      <c r="F76" s="21" t="s">
        <v>152</v>
      </c>
      <c r="G76" s="11">
        <v>18</v>
      </c>
      <c r="H76" s="11"/>
      <c r="I76" s="11"/>
      <c r="J76" s="11"/>
    </row>
    <row r="77" spans="1:10" ht="20.25" thickTop="1" thickBot="1" x14ac:dyDescent="0.4">
      <c r="A77" s="16"/>
      <c r="B77" s="13" t="s">
        <v>64</v>
      </c>
      <c r="C77" s="19" t="s">
        <v>8</v>
      </c>
      <c r="D77" s="21" t="s">
        <v>152</v>
      </c>
      <c r="E77" s="21" t="s">
        <v>152</v>
      </c>
      <c r="F77" s="11">
        <v>22</v>
      </c>
      <c r="G77" s="11">
        <v>17</v>
      </c>
      <c r="H77" s="11"/>
      <c r="I77" s="11"/>
      <c r="J77" s="11"/>
    </row>
    <row r="78" spans="1:10" ht="20.25" thickTop="1" thickBot="1" x14ac:dyDescent="0.4">
      <c r="A78" s="16"/>
      <c r="B78" s="13" t="s">
        <v>65</v>
      </c>
      <c r="C78" s="19" t="s">
        <v>8</v>
      </c>
      <c r="D78" s="21" t="s">
        <v>152</v>
      </c>
      <c r="E78" s="11">
        <v>45</v>
      </c>
      <c r="F78" s="21" t="s">
        <v>152</v>
      </c>
      <c r="G78" s="11">
        <v>11</v>
      </c>
      <c r="H78" s="11"/>
      <c r="I78" s="11"/>
      <c r="J78" s="11"/>
    </row>
    <row r="79" spans="1:10" ht="20.25" thickTop="1" thickBot="1" x14ac:dyDescent="0.4">
      <c r="A79" s="16" t="s">
        <v>19</v>
      </c>
      <c r="B79" s="13" t="s">
        <v>66</v>
      </c>
      <c r="C79" s="19" t="s">
        <v>8</v>
      </c>
      <c r="D79" s="21" t="s">
        <v>152</v>
      </c>
      <c r="E79" s="21">
        <v>41</v>
      </c>
      <c r="F79" s="21" t="s">
        <v>152</v>
      </c>
      <c r="G79" s="11">
        <v>13</v>
      </c>
      <c r="H79" s="11"/>
      <c r="I79" s="11"/>
      <c r="J79" s="11"/>
    </row>
    <row r="80" spans="1:10" ht="20.25" thickTop="1" thickBot="1" x14ac:dyDescent="0.4">
      <c r="A80" s="16"/>
      <c r="B80" s="13" t="s">
        <v>67</v>
      </c>
      <c r="C80" s="19" t="s">
        <v>8</v>
      </c>
      <c r="D80" s="21"/>
      <c r="E80" s="21" t="s">
        <v>152</v>
      </c>
      <c r="F80" s="21" t="s">
        <v>152</v>
      </c>
      <c r="G80" s="11">
        <v>5</v>
      </c>
      <c r="H80" s="11"/>
      <c r="I80" s="11"/>
      <c r="J80" s="11"/>
    </row>
    <row r="81" spans="1:10" ht="20.25" thickTop="1" thickBot="1" x14ac:dyDescent="0.4">
      <c r="A81" s="16"/>
      <c r="B81" s="13" t="s">
        <v>68</v>
      </c>
      <c r="C81" s="19" t="s">
        <v>8</v>
      </c>
      <c r="D81" s="11"/>
      <c r="E81" s="11"/>
      <c r="F81" s="11">
        <v>27</v>
      </c>
      <c r="G81" s="11"/>
      <c r="H81" s="11"/>
      <c r="I81" s="11"/>
      <c r="J81" s="11"/>
    </row>
    <row r="82" spans="1:10" ht="20.25" thickTop="1" thickBot="1" x14ac:dyDescent="0.4">
      <c r="A82" s="16"/>
      <c r="B82" s="13" t="s">
        <v>69</v>
      </c>
      <c r="C82" s="19" t="s">
        <v>8</v>
      </c>
      <c r="D82" s="21"/>
      <c r="E82" s="11"/>
      <c r="F82" s="11">
        <v>5</v>
      </c>
      <c r="G82" s="11"/>
      <c r="H82" s="11"/>
      <c r="I82" s="11"/>
      <c r="J82" s="11"/>
    </row>
    <row r="83" spans="1:10" ht="20.25" thickTop="1" thickBot="1" x14ac:dyDescent="0.4">
      <c r="A83" s="16"/>
      <c r="B83" s="13" t="s">
        <v>70</v>
      </c>
      <c r="C83" s="19" t="s">
        <v>8</v>
      </c>
      <c r="D83" s="21"/>
      <c r="E83" s="11"/>
      <c r="F83" s="11"/>
      <c r="G83" s="11"/>
      <c r="H83" s="11"/>
      <c r="I83" s="11"/>
      <c r="J83" s="11"/>
    </row>
    <row r="84" spans="1:10" ht="20.25" thickTop="1" thickBot="1" x14ac:dyDescent="0.4">
      <c r="A84" s="16"/>
      <c r="B84" s="13" t="s">
        <v>131</v>
      </c>
      <c r="C84" s="19" t="s">
        <v>8</v>
      </c>
      <c r="D84" s="11"/>
      <c r="E84" s="21"/>
      <c r="F84" s="11"/>
      <c r="G84" s="11"/>
      <c r="H84" s="11"/>
      <c r="I84" s="11"/>
      <c r="J84" s="11"/>
    </row>
    <row r="85" spans="1:10" ht="20.25" thickTop="1" thickBot="1" x14ac:dyDescent="0.4">
      <c r="A85" s="16"/>
      <c r="B85" s="13" t="s">
        <v>132</v>
      </c>
      <c r="C85" s="19" t="s">
        <v>8</v>
      </c>
      <c r="D85" s="11"/>
      <c r="E85" s="21"/>
      <c r="F85" s="11"/>
      <c r="G85" s="11"/>
      <c r="H85" s="11"/>
      <c r="I85" s="11"/>
      <c r="J85" s="11"/>
    </row>
    <row r="86" spans="1:10" ht="20.25" thickTop="1" thickBot="1" x14ac:dyDescent="0.4">
      <c r="A86" s="16"/>
      <c r="B86" s="13" t="s">
        <v>133</v>
      </c>
      <c r="C86" s="19" t="s">
        <v>8</v>
      </c>
      <c r="D86" s="11"/>
      <c r="E86" s="11"/>
      <c r="F86" s="21"/>
      <c r="G86" s="11"/>
      <c r="H86" s="11"/>
      <c r="I86" s="11"/>
      <c r="J86" s="11"/>
    </row>
    <row r="87" spans="1:10" ht="20.25" thickTop="1" thickBot="1" x14ac:dyDescent="0.4">
      <c r="A87" s="16"/>
      <c r="B87" s="13" t="s">
        <v>134</v>
      </c>
      <c r="C87" s="19" t="s">
        <v>8</v>
      </c>
      <c r="D87" s="11"/>
      <c r="E87" s="11"/>
      <c r="F87" s="11"/>
      <c r="G87" s="11"/>
      <c r="H87" s="11"/>
      <c r="I87" s="11"/>
      <c r="J87" s="11"/>
    </row>
    <row r="88" spans="1:10" ht="20.25" thickTop="1" thickBot="1" x14ac:dyDescent="0.4">
      <c r="A88" s="16"/>
      <c r="B88" s="13" t="s">
        <v>135</v>
      </c>
      <c r="C88" s="19" t="s">
        <v>8</v>
      </c>
      <c r="D88" s="11"/>
      <c r="E88" s="21"/>
      <c r="F88" s="11"/>
      <c r="G88" s="11"/>
      <c r="H88" s="11"/>
      <c r="I88" s="11"/>
      <c r="J88" s="11"/>
    </row>
    <row r="89" spans="1:10" ht="20.25" thickTop="1" thickBot="1" x14ac:dyDescent="0.4">
      <c r="A89" s="16"/>
      <c r="B89" s="13" t="s">
        <v>136</v>
      </c>
      <c r="C89" s="19" t="s">
        <v>8</v>
      </c>
      <c r="D89" s="11"/>
      <c r="E89" s="11"/>
      <c r="F89" s="11"/>
      <c r="G89" s="11"/>
      <c r="H89" s="11"/>
      <c r="I89" s="11"/>
      <c r="J89" s="11"/>
    </row>
    <row r="90" spans="1:10" ht="20.25" thickTop="1" thickBot="1" x14ac:dyDescent="0.4">
      <c r="A90" s="16"/>
      <c r="B90" s="13" t="s">
        <v>137</v>
      </c>
      <c r="C90" s="19" t="s">
        <v>8</v>
      </c>
      <c r="D90" s="11"/>
      <c r="E90" s="11"/>
      <c r="F90" s="21"/>
      <c r="G90" s="11"/>
      <c r="H90" s="11"/>
      <c r="I90" s="11"/>
      <c r="J90" s="11"/>
    </row>
    <row r="91" spans="1:10" ht="20.25" thickTop="1" thickBot="1" x14ac:dyDescent="0.4">
      <c r="A91" s="16"/>
      <c r="B91" s="13" t="s">
        <v>138</v>
      </c>
      <c r="C91" s="19" t="s">
        <v>8</v>
      </c>
      <c r="D91" s="11"/>
      <c r="E91" s="11"/>
      <c r="F91" s="21"/>
      <c r="G91" s="11"/>
      <c r="H91" s="11"/>
      <c r="I91" s="11"/>
      <c r="J91" s="11"/>
    </row>
    <row r="92" spans="1:10" ht="20.25" thickTop="1" thickBot="1" x14ac:dyDescent="0.4">
      <c r="A92" s="16"/>
      <c r="B92" s="13" t="s">
        <v>139</v>
      </c>
      <c r="C92" s="19" t="s">
        <v>8</v>
      </c>
      <c r="D92" s="11"/>
      <c r="E92" s="11"/>
      <c r="F92" s="21"/>
      <c r="G92" s="11"/>
      <c r="H92" s="11"/>
      <c r="I92" s="11"/>
      <c r="J92" s="11"/>
    </row>
    <row r="93" spans="1:10" ht="20.25" thickTop="1" thickBot="1" x14ac:dyDescent="0.4">
      <c r="A93" s="15"/>
      <c r="B93" s="13" t="s">
        <v>140</v>
      </c>
      <c r="C93" s="19" t="s">
        <v>8</v>
      </c>
      <c r="D93" s="11"/>
      <c r="E93" s="11"/>
      <c r="F93" s="11"/>
      <c r="G93" s="11"/>
      <c r="H93" s="11"/>
      <c r="I93" s="11"/>
      <c r="J93" s="11"/>
    </row>
    <row r="94" spans="1:10" ht="19.5" thickTop="1" x14ac:dyDescent="0.35">
      <c r="A94" s="17"/>
      <c r="B94" s="13" t="s">
        <v>71</v>
      </c>
      <c r="C94" s="18" t="s">
        <v>1</v>
      </c>
      <c r="D94" s="9" t="e">
        <f>IF(ISNUMBER(D75),D75/D$74,"")</f>
        <v>#DIV/0!</v>
      </c>
      <c r="E94" s="9" t="str">
        <f t="shared" ref="E94:J94" si="4">IF(ISNUMBER(E75),E75/E$74,"")</f>
        <v/>
      </c>
      <c r="F94" s="9" t="e">
        <f t="shared" si="4"/>
        <v>#DIV/0!</v>
      </c>
      <c r="G94" s="9" t="e">
        <f t="shared" si="4"/>
        <v>#DIV/0!</v>
      </c>
      <c r="H94" s="9" t="e">
        <f t="shared" si="4"/>
        <v>#DIV/0!</v>
      </c>
      <c r="I94" s="9" t="str">
        <f t="shared" si="4"/>
        <v/>
      </c>
      <c r="J94" s="9" t="str">
        <f t="shared" si="4"/>
        <v/>
      </c>
    </row>
    <row r="95" spans="1:10" ht="18.75" x14ac:dyDescent="0.35">
      <c r="A95" s="16"/>
      <c r="B95" s="13" t="s">
        <v>72</v>
      </c>
      <c r="C95" s="18" t="s">
        <v>1</v>
      </c>
      <c r="D95" s="9" t="e">
        <f t="shared" ref="D95:J110" si="5">IF(ISNUMBER(D76),D76/D$74,"")</f>
        <v>#DIV/0!</v>
      </c>
      <c r="E95" s="9" t="str">
        <f t="shared" si="5"/>
        <v/>
      </c>
      <c r="F95" s="9" t="str">
        <f t="shared" si="5"/>
        <v/>
      </c>
      <c r="G95" s="9" t="e">
        <f t="shared" si="5"/>
        <v>#DIV/0!</v>
      </c>
      <c r="H95" s="9" t="str">
        <f t="shared" si="5"/>
        <v/>
      </c>
      <c r="I95" s="9" t="str">
        <f t="shared" si="5"/>
        <v/>
      </c>
      <c r="J95" s="9" t="str">
        <f t="shared" si="5"/>
        <v/>
      </c>
    </row>
    <row r="96" spans="1:10" ht="18.75" x14ac:dyDescent="0.35">
      <c r="A96" s="16"/>
      <c r="B96" s="13" t="s">
        <v>73</v>
      </c>
      <c r="C96" s="18" t="s">
        <v>1</v>
      </c>
      <c r="D96" s="9" t="str">
        <f t="shared" si="5"/>
        <v/>
      </c>
      <c r="E96" s="9" t="str">
        <f t="shared" si="5"/>
        <v/>
      </c>
      <c r="F96" s="9" t="e">
        <f t="shared" si="5"/>
        <v>#DIV/0!</v>
      </c>
      <c r="G96" s="9" t="e">
        <f t="shared" si="5"/>
        <v>#DIV/0!</v>
      </c>
      <c r="H96" s="9" t="str">
        <f t="shared" si="5"/>
        <v/>
      </c>
      <c r="I96" s="9" t="str">
        <f t="shared" si="5"/>
        <v/>
      </c>
      <c r="J96" s="9" t="str">
        <f t="shared" si="5"/>
        <v/>
      </c>
    </row>
    <row r="97" spans="1:10" ht="18.75" x14ac:dyDescent="0.35">
      <c r="A97" s="16"/>
      <c r="B97" s="13" t="s">
        <v>74</v>
      </c>
      <c r="C97" s="18" t="s">
        <v>1</v>
      </c>
      <c r="D97" s="9" t="str">
        <f t="shared" si="5"/>
        <v/>
      </c>
      <c r="E97" s="9" t="e">
        <f t="shared" si="5"/>
        <v>#DIV/0!</v>
      </c>
      <c r="F97" s="9" t="str">
        <f t="shared" si="5"/>
        <v/>
      </c>
      <c r="G97" s="9" t="e">
        <f t="shared" si="5"/>
        <v>#DIV/0!</v>
      </c>
      <c r="H97" s="9" t="str">
        <f t="shared" si="5"/>
        <v/>
      </c>
      <c r="I97" s="9" t="str">
        <f t="shared" si="5"/>
        <v/>
      </c>
      <c r="J97" s="9" t="str">
        <f t="shared" si="5"/>
        <v/>
      </c>
    </row>
    <row r="98" spans="1:10" ht="18.75" x14ac:dyDescent="0.35">
      <c r="A98" s="17" t="s">
        <v>61</v>
      </c>
      <c r="B98" s="13" t="s">
        <v>75</v>
      </c>
      <c r="C98" s="18" t="s">
        <v>1</v>
      </c>
      <c r="D98" s="9" t="str">
        <f t="shared" si="5"/>
        <v/>
      </c>
      <c r="E98" s="9" t="e">
        <f t="shared" si="5"/>
        <v>#DIV/0!</v>
      </c>
      <c r="F98" s="9" t="str">
        <f t="shared" si="5"/>
        <v/>
      </c>
      <c r="G98" s="9" t="e">
        <f t="shared" si="5"/>
        <v>#DIV/0!</v>
      </c>
      <c r="H98" s="9" t="str">
        <f t="shared" si="5"/>
        <v/>
      </c>
      <c r="I98" s="9" t="str">
        <f t="shared" si="5"/>
        <v/>
      </c>
      <c r="J98" s="9" t="str">
        <f t="shared" si="5"/>
        <v/>
      </c>
    </row>
    <row r="99" spans="1:10" ht="18.75" x14ac:dyDescent="0.35">
      <c r="A99" s="16"/>
      <c r="B99" s="13" t="s">
        <v>76</v>
      </c>
      <c r="C99" s="18" t="s">
        <v>1</v>
      </c>
      <c r="D99" s="9" t="str">
        <f t="shared" si="5"/>
        <v/>
      </c>
      <c r="E99" s="9" t="str">
        <f t="shared" si="5"/>
        <v/>
      </c>
      <c r="F99" s="9" t="str">
        <f t="shared" si="5"/>
        <v/>
      </c>
      <c r="G99" s="9" t="e">
        <f t="shared" si="5"/>
        <v>#DIV/0!</v>
      </c>
      <c r="H99" s="9" t="str">
        <f t="shared" si="5"/>
        <v/>
      </c>
      <c r="I99" s="9" t="str">
        <f t="shared" si="5"/>
        <v/>
      </c>
      <c r="J99" s="9" t="str">
        <f t="shared" si="5"/>
        <v/>
      </c>
    </row>
    <row r="100" spans="1:10" ht="18.75" x14ac:dyDescent="0.35">
      <c r="A100" s="16"/>
      <c r="B100" s="13" t="s">
        <v>77</v>
      </c>
      <c r="C100" s="18" t="s">
        <v>1</v>
      </c>
      <c r="D100" s="9" t="str">
        <f t="shared" si="5"/>
        <v/>
      </c>
      <c r="E100" s="9" t="str">
        <f t="shared" si="5"/>
        <v/>
      </c>
      <c r="F100" s="9" t="e">
        <f t="shared" si="5"/>
        <v>#DIV/0!</v>
      </c>
      <c r="G100" s="9" t="str">
        <f t="shared" si="5"/>
        <v/>
      </c>
      <c r="H100" s="9" t="str">
        <f t="shared" si="5"/>
        <v/>
      </c>
      <c r="I100" s="9" t="str">
        <f t="shared" si="5"/>
        <v/>
      </c>
      <c r="J100" s="9" t="str">
        <f t="shared" si="5"/>
        <v/>
      </c>
    </row>
    <row r="101" spans="1:10" ht="18.75" x14ac:dyDescent="0.35">
      <c r="A101" s="16"/>
      <c r="B101" s="13" t="s">
        <v>78</v>
      </c>
      <c r="C101" s="18" t="s">
        <v>1</v>
      </c>
      <c r="D101" s="9" t="str">
        <f t="shared" si="5"/>
        <v/>
      </c>
      <c r="E101" s="9" t="str">
        <f t="shared" si="5"/>
        <v/>
      </c>
      <c r="F101" s="9" t="e">
        <f t="shared" si="5"/>
        <v>#DIV/0!</v>
      </c>
      <c r="G101" s="9" t="str">
        <f t="shared" si="5"/>
        <v/>
      </c>
      <c r="H101" s="9" t="str">
        <f t="shared" si="5"/>
        <v/>
      </c>
      <c r="I101" s="9" t="str">
        <f t="shared" si="5"/>
        <v/>
      </c>
      <c r="J101" s="9" t="str">
        <f t="shared" si="5"/>
        <v/>
      </c>
    </row>
    <row r="102" spans="1:10" ht="18.75" x14ac:dyDescent="0.35">
      <c r="A102" s="16"/>
      <c r="B102" s="13" t="s">
        <v>79</v>
      </c>
      <c r="C102" s="18" t="s">
        <v>1</v>
      </c>
      <c r="D102" s="9" t="str">
        <f t="shared" si="5"/>
        <v/>
      </c>
      <c r="E102" s="9" t="str">
        <f t="shared" si="5"/>
        <v/>
      </c>
      <c r="F102" s="9" t="str">
        <f t="shared" si="5"/>
        <v/>
      </c>
      <c r="G102" s="9" t="str">
        <f t="shared" si="5"/>
        <v/>
      </c>
      <c r="H102" s="9" t="str">
        <f t="shared" si="5"/>
        <v/>
      </c>
      <c r="I102" s="9" t="str">
        <f t="shared" si="5"/>
        <v/>
      </c>
      <c r="J102" s="9" t="str">
        <f t="shared" si="5"/>
        <v/>
      </c>
    </row>
    <row r="103" spans="1:10" ht="18.75" x14ac:dyDescent="0.35">
      <c r="A103" s="16"/>
      <c r="B103" s="13" t="s">
        <v>141</v>
      </c>
      <c r="C103" s="18" t="s">
        <v>1</v>
      </c>
      <c r="D103" s="9" t="str">
        <f t="shared" si="5"/>
        <v/>
      </c>
      <c r="E103" s="9" t="str">
        <f t="shared" si="5"/>
        <v/>
      </c>
      <c r="F103" s="9" t="str">
        <f t="shared" si="5"/>
        <v/>
      </c>
      <c r="G103" s="9" t="str">
        <f t="shared" si="5"/>
        <v/>
      </c>
      <c r="H103" s="9" t="str">
        <f t="shared" si="5"/>
        <v/>
      </c>
      <c r="I103" s="9" t="str">
        <f t="shared" si="5"/>
        <v/>
      </c>
      <c r="J103" s="9" t="str">
        <f t="shared" si="5"/>
        <v/>
      </c>
    </row>
    <row r="104" spans="1:10" ht="18.75" x14ac:dyDescent="0.35">
      <c r="A104" s="16"/>
      <c r="B104" s="13" t="s">
        <v>142</v>
      </c>
      <c r="C104" s="18" t="s">
        <v>1</v>
      </c>
      <c r="D104" s="9" t="str">
        <f t="shared" si="5"/>
        <v/>
      </c>
      <c r="E104" s="9" t="str">
        <f t="shared" si="5"/>
        <v/>
      </c>
      <c r="F104" s="9" t="str">
        <f t="shared" si="5"/>
        <v/>
      </c>
      <c r="G104" s="9" t="str">
        <f t="shared" si="5"/>
        <v/>
      </c>
      <c r="H104" s="9" t="str">
        <f t="shared" si="5"/>
        <v/>
      </c>
      <c r="I104" s="9" t="str">
        <f t="shared" si="5"/>
        <v/>
      </c>
      <c r="J104" s="9" t="str">
        <f t="shared" si="5"/>
        <v/>
      </c>
    </row>
    <row r="105" spans="1:10" ht="18.75" x14ac:dyDescent="0.35">
      <c r="A105" s="16"/>
      <c r="B105" s="13" t="s">
        <v>143</v>
      </c>
      <c r="C105" s="18" t="s">
        <v>1</v>
      </c>
      <c r="D105" s="9" t="str">
        <f t="shared" si="5"/>
        <v/>
      </c>
      <c r="E105" s="9" t="str">
        <f t="shared" si="5"/>
        <v/>
      </c>
      <c r="F105" s="9" t="str">
        <f t="shared" si="5"/>
        <v/>
      </c>
      <c r="G105" s="9" t="str">
        <f t="shared" si="5"/>
        <v/>
      </c>
      <c r="H105" s="9" t="str">
        <f t="shared" si="5"/>
        <v/>
      </c>
      <c r="I105" s="9" t="str">
        <f t="shared" si="5"/>
        <v/>
      </c>
      <c r="J105" s="9" t="str">
        <f t="shared" si="5"/>
        <v/>
      </c>
    </row>
    <row r="106" spans="1:10" ht="18.75" x14ac:dyDescent="0.35">
      <c r="A106" s="16"/>
      <c r="B106" s="13" t="s">
        <v>144</v>
      </c>
      <c r="C106" s="18" t="s">
        <v>1</v>
      </c>
      <c r="D106" s="9" t="str">
        <f t="shared" si="5"/>
        <v/>
      </c>
      <c r="E106" s="9" t="str">
        <f t="shared" si="5"/>
        <v/>
      </c>
      <c r="F106" s="9" t="str">
        <f t="shared" si="5"/>
        <v/>
      </c>
      <c r="G106" s="9" t="str">
        <f t="shared" si="5"/>
        <v/>
      </c>
      <c r="H106" s="9" t="str">
        <f t="shared" si="5"/>
        <v/>
      </c>
      <c r="I106" s="9" t="str">
        <f t="shared" si="5"/>
        <v/>
      </c>
      <c r="J106" s="9" t="str">
        <f t="shared" si="5"/>
        <v/>
      </c>
    </row>
    <row r="107" spans="1:10" ht="18.75" x14ac:dyDescent="0.35">
      <c r="A107" s="16"/>
      <c r="B107" s="13" t="s">
        <v>145</v>
      </c>
      <c r="C107" s="18" t="s">
        <v>1</v>
      </c>
      <c r="D107" s="9" t="str">
        <f t="shared" si="5"/>
        <v/>
      </c>
      <c r="E107" s="9" t="str">
        <f t="shared" si="5"/>
        <v/>
      </c>
      <c r="F107" s="9" t="str">
        <f t="shared" si="5"/>
        <v/>
      </c>
      <c r="G107" s="9" t="str">
        <f t="shared" si="5"/>
        <v/>
      </c>
      <c r="H107" s="9" t="str">
        <f t="shared" si="5"/>
        <v/>
      </c>
      <c r="I107" s="9" t="str">
        <f t="shared" si="5"/>
        <v/>
      </c>
      <c r="J107" s="9" t="str">
        <f t="shared" si="5"/>
        <v/>
      </c>
    </row>
    <row r="108" spans="1:10" ht="18.75" x14ac:dyDescent="0.35">
      <c r="A108" s="16"/>
      <c r="B108" s="13" t="s">
        <v>146</v>
      </c>
      <c r="C108" s="18" t="s">
        <v>1</v>
      </c>
      <c r="D108" s="9" t="str">
        <f t="shared" si="5"/>
        <v/>
      </c>
      <c r="E108" s="9" t="str">
        <f t="shared" si="5"/>
        <v/>
      </c>
      <c r="F108" s="9" t="str">
        <f t="shared" si="5"/>
        <v/>
      </c>
      <c r="G108" s="9" t="str">
        <f t="shared" si="5"/>
        <v/>
      </c>
      <c r="H108" s="9" t="str">
        <f t="shared" si="5"/>
        <v/>
      </c>
      <c r="I108" s="9" t="str">
        <f t="shared" si="5"/>
        <v/>
      </c>
      <c r="J108" s="9" t="str">
        <f t="shared" si="5"/>
        <v/>
      </c>
    </row>
    <row r="109" spans="1:10" ht="18.75" x14ac:dyDescent="0.35">
      <c r="A109" s="16"/>
      <c r="B109" s="13" t="s">
        <v>147</v>
      </c>
      <c r="C109" s="18" t="s">
        <v>1</v>
      </c>
      <c r="D109" s="9" t="str">
        <f t="shared" si="5"/>
        <v/>
      </c>
      <c r="E109" s="9" t="str">
        <f t="shared" si="5"/>
        <v/>
      </c>
      <c r="F109" s="9" t="str">
        <f t="shared" si="5"/>
        <v/>
      </c>
      <c r="G109" s="9" t="str">
        <f t="shared" si="5"/>
        <v/>
      </c>
      <c r="H109" s="9" t="str">
        <f t="shared" si="5"/>
        <v/>
      </c>
      <c r="I109" s="9" t="str">
        <f t="shared" si="5"/>
        <v/>
      </c>
      <c r="J109" s="9" t="str">
        <f t="shared" si="5"/>
        <v/>
      </c>
    </row>
    <row r="110" spans="1:10" ht="18.75" x14ac:dyDescent="0.35">
      <c r="A110" s="16"/>
      <c r="B110" s="13" t="s">
        <v>148</v>
      </c>
      <c r="C110" s="18" t="s">
        <v>1</v>
      </c>
      <c r="D110" s="9" t="str">
        <f t="shared" si="5"/>
        <v/>
      </c>
      <c r="E110" s="9" t="str">
        <f t="shared" si="5"/>
        <v/>
      </c>
      <c r="F110" s="9" t="str">
        <f t="shared" si="5"/>
        <v/>
      </c>
      <c r="G110" s="9" t="str">
        <f t="shared" si="5"/>
        <v/>
      </c>
      <c r="H110" s="9" t="str">
        <f t="shared" si="5"/>
        <v/>
      </c>
      <c r="I110" s="9" t="str">
        <f t="shared" si="5"/>
        <v/>
      </c>
      <c r="J110" s="9" t="str">
        <f t="shared" si="5"/>
        <v/>
      </c>
    </row>
    <row r="111" spans="1:10" ht="18.75" x14ac:dyDescent="0.35">
      <c r="A111" s="16"/>
      <c r="B111" s="13" t="s">
        <v>149</v>
      </c>
      <c r="C111" s="18" t="s">
        <v>1</v>
      </c>
      <c r="D111" s="9" t="str">
        <f t="shared" ref="D111:J112" si="6">IF(ISNUMBER(D92),D92/D$74,"")</f>
        <v/>
      </c>
      <c r="E111" s="9" t="str">
        <f t="shared" si="6"/>
        <v/>
      </c>
      <c r="F111" s="9" t="str">
        <f t="shared" si="6"/>
        <v/>
      </c>
      <c r="G111" s="9" t="str">
        <f t="shared" si="6"/>
        <v/>
      </c>
      <c r="H111" s="9" t="str">
        <f t="shared" si="6"/>
        <v/>
      </c>
      <c r="I111" s="9" t="str">
        <f t="shared" si="6"/>
        <v/>
      </c>
      <c r="J111" s="9" t="str">
        <f t="shared" si="6"/>
        <v/>
      </c>
    </row>
    <row r="112" spans="1:10" ht="18.75" x14ac:dyDescent="0.35">
      <c r="A112" s="15"/>
      <c r="B112" s="13" t="s">
        <v>150</v>
      </c>
      <c r="C112" s="18" t="s">
        <v>1</v>
      </c>
      <c r="D112" s="9" t="str">
        <f t="shared" si="6"/>
        <v/>
      </c>
      <c r="E112" s="9" t="str">
        <f t="shared" si="6"/>
        <v/>
      </c>
      <c r="F112" s="9" t="str">
        <f t="shared" si="6"/>
        <v/>
      </c>
      <c r="G112" s="9" t="str">
        <f t="shared" si="6"/>
        <v/>
      </c>
      <c r="H112" s="9" t="str">
        <f t="shared" si="6"/>
        <v/>
      </c>
      <c r="I112" s="9" t="str">
        <f t="shared" si="6"/>
        <v/>
      </c>
      <c r="J112" s="9" t="str">
        <f t="shared" si="6"/>
        <v/>
      </c>
    </row>
  </sheetData>
  <mergeCells count="4">
    <mergeCell ref="L19:N19"/>
    <mergeCell ref="L20:N20"/>
    <mergeCell ref="L21:N21"/>
    <mergeCell ref="L22:N22"/>
  </mergeCells>
  <pageMargins left="0.25" right="0.25" top="0.75" bottom="0.75" header="0.3" footer="0.3"/>
  <pageSetup paperSize="8" scale="52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12"/>
  <sheetViews>
    <sheetView workbookViewId="0">
      <selection activeCell="D4" sqref="D4:I4"/>
    </sheetView>
  </sheetViews>
  <sheetFormatPr defaultRowHeight="15.75" x14ac:dyDescent="0.25"/>
  <cols>
    <col min="1" max="1" width="20.625" customWidth="1"/>
    <col min="3" max="3" width="7.75" customWidth="1"/>
    <col min="4" max="7" width="13.125" bestFit="1" customWidth="1"/>
    <col min="12" max="12" width="7" customWidth="1"/>
    <col min="13" max="13" width="9" style="1"/>
  </cols>
  <sheetData>
    <row r="1" spans="1:17" x14ac:dyDescent="0.25">
      <c r="A1" t="s">
        <v>158</v>
      </c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7" x14ac:dyDescent="0.25">
      <c r="B2" t="s">
        <v>13</v>
      </c>
    </row>
    <row r="3" spans="1:17" ht="19.5" thickBot="1" x14ac:dyDescent="0.4">
      <c r="A3" s="3" t="s">
        <v>26</v>
      </c>
      <c r="B3" s="3" t="s">
        <v>29</v>
      </c>
      <c r="C3" s="3" t="s">
        <v>2</v>
      </c>
      <c r="D3" s="6">
        <v>4</v>
      </c>
      <c r="E3" s="6">
        <v>3.5</v>
      </c>
      <c r="F3" s="6">
        <v>3.9</v>
      </c>
      <c r="G3" s="6">
        <v>5.05</v>
      </c>
      <c r="H3" s="6" t="s">
        <v>110</v>
      </c>
      <c r="I3" s="6" t="s">
        <v>110</v>
      </c>
      <c r="J3" s="6" t="s">
        <v>110</v>
      </c>
      <c r="L3" s="3" t="s">
        <v>3</v>
      </c>
      <c r="M3" s="26">
        <v>3.95E-2</v>
      </c>
      <c r="N3" s="3" t="s">
        <v>6</v>
      </c>
    </row>
    <row r="4" spans="1:17" ht="20.25" thickTop="1" thickBot="1" x14ac:dyDescent="0.4">
      <c r="A4" s="14" t="s">
        <v>27</v>
      </c>
      <c r="B4" s="3" t="s">
        <v>30</v>
      </c>
      <c r="C4" s="3" t="s">
        <v>2</v>
      </c>
      <c r="D4" s="10">
        <v>3.9667509290467544</v>
      </c>
      <c r="E4" s="10">
        <v>3.2753805443548383</v>
      </c>
      <c r="F4" s="10">
        <v>3.7301282051282056</v>
      </c>
      <c r="G4" s="10">
        <v>5.0500000000000007</v>
      </c>
      <c r="H4" s="10"/>
      <c r="I4" s="10"/>
      <c r="J4" s="10"/>
      <c r="L4" s="3" t="s">
        <v>4</v>
      </c>
      <c r="M4" s="4">
        <v>0.15</v>
      </c>
      <c r="N4" s="3" t="s">
        <v>6</v>
      </c>
    </row>
    <row r="5" spans="1:17" ht="20.25" thickTop="1" thickBot="1" x14ac:dyDescent="0.4">
      <c r="A5" s="14"/>
      <c r="B5" s="20" t="s">
        <v>80</v>
      </c>
      <c r="C5" s="3" t="s">
        <v>6</v>
      </c>
      <c r="D5" s="10"/>
      <c r="E5" s="10"/>
      <c r="F5" s="10"/>
      <c r="G5" s="10"/>
      <c r="H5" s="10"/>
      <c r="I5" s="10"/>
      <c r="J5" s="10"/>
      <c r="L5" s="3" t="s">
        <v>5</v>
      </c>
      <c r="M5" s="4" t="s">
        <v>156</v>
      </c>
      <c r="N5" s="3" t="s">
        <v>6</v>
      </c>
    </row>
    <row r="6" spans="1:17" ht="20.25" thickTop="1" thickBot="1" x14ac:dyDescent="0.4">
      <c r="A6" s="16"/>
      <c r="B6" s="20" t="s">
        <v>81</v>
      </c>
      <c r="C6" s="3" t="s">
        <v>6</v>
      </c>
      <c r="D6" s="10"/>
      <c r="E6" s="10"/>
      <c r="F6" s="10"/>
      <c r="G6" s="10"/>
      <c r="H6" s="10"/>
      <c r="I6" s="10"/>
      <c r="J6" s="10"/>
      <c r="L6" s="3" t="s">
        <v>161</v>
      </c>
      <c r="M6" s="27">
        <v>1.75</v>
      </c>
      <c r="N6" s="3" t="s">
        <v>6</v>
      </c>
    </row>
    <row r="7" spans="1:17" ht="20.25" thickTop="1" thickBot="1" x14ac:dyDescent="0.4">
      <c r="A7" s="16"/>
      <c r="B7" s="20" t="s">
        <v>82</v>
      </c>
      <c r="C7" s="3" t="s">
        <v>6</v>
      </c>
      <c r="D7" s="10"/>
      <c r="E7" s="10"/>
      <c r="F7" s="10"/>
      <c r="G7" s="10"/>
      <c r="H7" s="10"/>
      <c r="I7" s="10"/>
      <c r="J7" s="10"/>
      <c r="L7" s="22"/>
      <c r="M7" s="23"/>
      <c r="N7" s="23"/>
      <c r="O7" s="23"/>
      <c r="P7" s="23"/>
      <c r="Q7" s="23"/>
    </row>
    <row r="8" spans="1:17" ht="20.25" thickTop="1" thickBot="1" x14ac:dyDescent="0.4">
      <c r="A8" s="16"/>
      <c r="B8" s="20" t="s">
        <v>83</v>
      </c>
      <c r="C8" s="3" t="s">
        <v>6</v>
      </c>
      <c r="D8" s="10"/>
      <c r="E8" s="10"/>
      <c r="F8" s="10"/>
      <c r="G8" s="10"/>
      <c r="H8" s="10"/>
      <c r="I8" s="10"/>
      <c r="J8" s="10"/>
      <c r="L8" s="22"/>
      <c r="M8" s="23"/>
      <c r="N8" s="23"/>
      <c r="O8" s="23"/>
      <c r="P8" s="23"/>
      <c r="Q8" s="23"/>
    </row>
    <row r="9" spans="1:17" ht="20.25" thickTop="1" thickBot="1" x14ac:dyDescent="0.4">
      <c r="A9" s="16" t="s">
        <v>14</v>
      </c>
      <c r="B9" s="20" t="s">
        <v>84</v>
      </c>
      <c r="C9" s="3" t="s">
        <v>6</v>
      </c>
      <c r="D9" s="10"/>
      <c r="E9" s="10"/>
      <c r="F9" s="10"/>
      <c r="G9" s="10"/>
      <c r="H9" s="10"/>
      <c r="I9" s="10"/>
      <c r="J9" s="10"/>
      <c r="L9" s="22"/>
      <c r="M9" s="23"/>
      <c r="N9" s="23"/>
      <c r="O9" s="23"/>
      <c r="P9" s="23"/>
      <c r="Q9" s="23"/>
    </row>
    <row r="10" spans="1:17" ht="20.25" thickTop="1" thickBot="1" x14ac:dyDescent="0.4">
      <c r="A10" s="16"/>
      <c r="B10" s="20" t="s">
        <v>85</v>
      </c>
      <c r="C10" s="3" t="s">
        <v>6</v>
      </c>
      <c r="D10" s="10"/>
      <c r="E10" s="10"/>
      <c r="F10" s="10"/>
      <c r="G10" s="10"/>
      <c r="H10" s="10"/>
      <c r="I10" s="10"/>
      <c r="J10" s="10"/>
      <c r="L10" s="22"/>
      <c r="M10" s="23"/>
      <c r="N10" s="23"/>
      <c r="O10" s="23"/>
      <c r="P10" s="23"/>
      <c r="Q10" s="23"/>
    </row>
    <row r="11" spans="1:17" ht="20.25" thickTop="1" thickBot="1" x14ac:dyDescent="0.4">
      <c r="A11" s="16"/>
      <c r="B11" s="20" t="s">
        <v>86</v>
      </c>
      <c r="C11" s="3" t="s">
        <v>6</v>
      </c>
      <c r="D11" s="10"/>
      <c r="E11" s="10"/>
      <c r="F11" s="10"/>
      <c r="G11" s="10"/>
      <c r="H11" s="10"/>
      <c r="I11" s="10"/>
      <c r="J11" s="10"/>
      <c r="L11" s="25"/>
      <c r="M11" s="23"/>
      <c r="N11" s="23"/>
      <c r="O11" s="23"/>
      <c r="P11" s="23"/>
      <c r="Q11" s="23"/>
    </row>
    <row r="12" spans="1:17" ht="20.25" thickTop="1" thickBot="1" x14ac:dyDescent="0.4">
      <c r="A12" s="16"/>
      <c r="B12" s="20" t="s">
        <v>87</v>
      </c>
      <c r="C12" s="3" t="s">
        <v>6</v>
      </c>
      <c r="D12" s="10"/>
      <c r="E12" s="10"/>
      <c r="F12" s="10"/>
      <c r="G12" s="10"/>
      <c r="H12" s="10"/>
      <c r="I12" s="10"/>
      <c r="J12" s="10"/>
      <c r="M12" s="23"/>
      <c r="N12" s="23"/>
      <c r="O12" s="23"/>
      <c r="P12" s="23"/>
      <c r="Q12" s="23"/>
    </row>
    <row r="13" spans="1:17" ht="20.25" thickTop="1" thickBot="1" x14ac:dyDescent="0.4">
      <c r="A13" s="15"/>
      <c r="B13" s="20" t="s">
        <v>88</v>
      </c>
      <c r="C13" s="3" t="s">
        <v>6</v>
      </c>
      <c r="D13" s="10"/>
      <c r="E13" s="10"/>
      <c r="F13" s="10"/>
      <c r="G13" s="10"/>
      <c r="H13" s="10"/>
      <c r="I13" s="10"/>
      <c r="J13" s="10"/>
      <c r="M13" s="23"/>
    </row>
    <row r="14" spans="1:17" ht="19.5" thickTop="1" x14ac:dyDescent="0.35">
      <c r="A14" s="15" t="s">
        <v>15</v>
      </c>
      <c r="B14" s="3" t="s">
        <v>10</v>
      </c>
      <c r="C14" s="3" t="s">
        <v>6</v>
      </c>
      <c r="D14" s="9" t="e">
        <f t="shared" ref="D14:J14" si="0">D5*(w+D5/$M$8)/(w+2*D5/SIN(RADIANS(28)))</f>
        <v>#DIV/0!</v>
      </c>
      <c r="E14" s="9" t="e">
        <f t="shared" si="0"/>
        <v>#DIV/0!</v>
      </c>
      <c r="F14" s="9" t="e">
        <f t="shared" si="0"/>
        <v>#DIV/0!</v>
      </c>
      <c r="G14" s="9" t="e">
        <f t="shared" si="0"/>
        <v>#DIV/0!</v>
      </c>
      <c r="H14" s="9" t="e">
        <f t="shared" si="0"/>
        <v>#DIV/0!</v>
      </c>
      <c r="I14" s="9" t="e">
        <f t="shared" si="0"/>
        <v>#DIV/0!</v>
      </c>
      <c r="J14" s="9" t="e">
        <f t="shared" si="0"/>
        <v>#DIV/0!</v>
      </c>
    </row>
    <row r="15" spans="1:17" ht="16.5" thickBot="1" x14ac:dyDescent="0.3">
      <c r="A15" s="14" t="s">
        <v>90</v>
      </c>
      <c r="B15" s="8" t="s">
        <v>0</v>
      </c>
      <c r="C15" s="3" t="s">
        <v>1</v>
      </c>
      <c r="D15" s="9" t="e">
        <f t="shared" ref="D15:J15" si="1">(s-1)*$M$10/(D14*I0)</f>
        <v>#DIV/0!</v>
      </c>
      <c r="E15" s="9" t="e">
        <f t="shared" si="1"/>
        <v>#DIV/0!</v>
      </c>
      <c r="F15" s="9" t="e">
        <f t="shared" si="1"/>
        <v>#DIV/0!</v>
      </c>
      <c r="G15" s="9" t="e">
        <f t="shared" si="1"/>
        <v>#DIV/0!</v>
      </c>
      <c r="H15" s="9" t="e">
        <f t="shared" si="1"/>
        <v>#DIV/0!</v>
      </c>
      <c r="I15" s="9" t="e">
        <f t="shared" si="1"/>
        <v>#DIV/0!</v>
      </c>
      <c r="J15" s="9" t="e">
        <f t="shared" si="1"/>
        <v>#DIV/0!</v>
      </c>
    </row>
    <row r="16" spans="1:17" ht="20.25" thickTop="1" thickBot="1" x14ac:dyDescent="0.4">
      <c r="A16" s="14"/>
      <c r="B16" s="13" t="s">
        <v>32</v>
      </c>
      <c r="C16" s="3" t="s">
        <v>33</v>
      </c>
      <c r="D16" s="12">
        <v>5.882352941176471</v>
      </c>
      <c r="E16" s="12">
        <v>2.3529411764705883</v>
      </c>
      <c r="F16" s="12">
        <v>6.4705882352941178</v>
      </c>
      <c r="G16" s="12">
        <v>0.58823529411764708</v>
      </c>
      <c r="H16" s="12"/>
      <c r="I16" s="12"/>
      <c r="J16" s="12"/>
    </row>
    <row r="17" spans="1:14" ht="20.25" thickTop="1" thickBot="1" x14ac:dyDescent="0.4">
      <c r="A17" s="16"/>
      <c r="B17" s="13" t="s">
        <v>34</v>
      </c>
      <c r="C17" s="3" t="s">
        <v>33</v>
      </c>
      <c r="D17" s="12">
        <v>2.3529411764705883</v>
      </c>
      <c r="E17" s="12">
        <v>4.7058823529411766</v>
      </c>
      <c r="F17" s="12">
        <v>3.5294117647058822</v>
      </c>
      <c r="G17" s="12"/>
      <c r="H17" s="12"/>
      <c r="I17" s="12"/>
      <c r="J17" s="12"/>
      <c r="M17" s="2"/>
    </row>
    <row r="18" spans="1:14" ht="20.25" thickTop="1" thickBot="1" x14ac:dyDescent="0.4">
      <c r="A18" s="16"/>
      <c r="B18" s="13" t="s">
        <v>35</v>
      </c>
      <c r="C18" s="3" t="s">
        <v>33</v>
      </c>
      <c r="D18" s="12">
        <v>0.58823529411764708</v>
      </c>
      <c r="E18" s="12">
        <v>5.882352941176471</v>
      </c>
      <c r="F18" s="12"/>
      <c r="G18" s="12"/>
      <c r="H18" s="12"/>
      <c r="I18" s="12"/>
      <c r="J18" s="12"/>
      <c r="L18" t="s">
        <v>23</v>
      </c>
      <c r="M18" s="2"/>
    </row>
    <row r="19" spans="1:14" ht="20.25" thickTop="1" thickBot="1" x14ac:dyDescent="0.4">
      <c r="A19" s="16"/>
      <c r="B19" s="13" t="s">
        <v>36</v>
      </c>
      <c r="C19" s="3" t="s">
        <v>33</v>
      </c>
      <c r="D19" s="12">
        <v>0.58823529411764708</v>
      </c>
      <c r="E19" s="12">
        <v>7.0588235294117645</v>
      </c>
      <c r="F19" s="12"/>
      <c r="G19" s="12"/>
      <c r="H19" s="12"/>
      <c r="I19" s="12"/>
      <c r="J19" s="12"/>
      <c r="L19" s="79" t="s">
        <v>24</v>
      </c>
      <c r="M19" s="80"/>
      <c r="N19" s="80"/>
    </row>
    <row r="20" spans="1:14" ht="20.25" thickTop="1" thickBot="1" x14ac:dyDescent="0.4">
      <c r="A20" s="16" t="s">
        <v>16</v>
      </c>
      <c r="B20" s="13" t="s">
        <v>37</v>
      </c>
      <c r="C20" s="3" t="s">
        <v>33</v>
      </c>
      <c r="D20" s="12">
        <v>0.58823529411764708</v>
      </c>
      <c r="E20" s="12"/>
      <c r="F20" s="12"/>
      <c r="G20" s="12"/>
      <c r="H20" s="12"/>
      <c r="I20" s="12"/>
      <c r="J20" s="12"/>
      <c r="L20" s="81" t="s">
        <v>25</v>
      </c>
      <c r="M20" s="82"/>
      <c r="N20" s="83"/>
    </row>
    <row r="21" spans="1:14" ht="20.25" thickTop="1" thickBot="1" x14ac:dyDescent="0.4">
      <c r="A21" s="16"/>
      <c r="B21" s="13" t="s">
        <v>38</v>
      </c>
      <c r="C21" s="3" t="s">
        <v>33</v>
      </c>
      <c r="D21" s="12">
        <v>1.1764705882352942</v>
      </c>
      <c r="E21" s="12"/>
      <c r="F21" s="12"/>
      <c r="G21" s="12"/>
      <c r="H21" s="12"/>
      <c r="I21" s="12"/>
      <c r="J21" s="12"/>
      <c r="L21" s="91" t="s">
        <v>28</v>
      </c>
      <c r="M21" s="91"/>
      <c r="N21" s="91"/>
    </row>
    <row r="22" spans="1:14" ht="20.25" thickTop="1" thickBot="1" x14ac:dyDescent="0.4">
      <c r="A22" s="16"/>
      <c r="B22" s="13" t="s">
        <v>39</v>
      </c>
      <c r="C22" s="3" t="s">
        <v>33</v>
      </c>
      <c r="D22" s="12">
        <v>1.7647058823529411</v>
      </c>
      <c r="E22" s="12"/>
      <c r="F22" s="12"/>
      <c r="G22" s="12"/>
      <c r="H22" s="12"/>
      <c r="I22" s="12"/>
      <c r="J22" s="12"/>
      <c r="L22" s="84" t="s">
        <v>31</v>
      </c>
      <c r="M22" s="85"/>
      <c r="N22" s="86"/>
    </row>
    <row r="23" spans="1:14" ht="20.25" thickTop="1" thickBot="1" x14ac:dyDescent="0.4">
      <c r="A23" s="16"/>
      <c r="B23" s="13" t="s">
        <v>40</v>
      </c>
      <c r="C23" s="3" t="s">
        <v>33</v>
      </c>
      <c r="D23" s="12"/>
      <c r="E23" s="12"/>
      <c r="F23" s="12"/>
      <c r="G23" s="12"/>
      <c r="H23" s="12"/>
      <c r="I23" s="12"/>
      <c r="J23" s="12"/>
    </row>
    <row r="24" spans="1:14" ht="20.25" thickTop="1" thickBot="1" x14ac:dyDescent="0.4">
      <c r="A24" s="16"/>
      <c r="B24" s="13" t="s">
        <v>41</v>
      </c>
      <c r="C24" s="3" t="s">
        <v>33</v>
      </c>
      <c r="D24" s="12"/>
      <c r="E24" s="12"/>
      <c r="F24" s="12"/>
      <c r="G24" s="12"/>
      <c r="H24" s="12"/>
      <c r="I24" s="12"/>
      <c r="J24" s="12"/>
    </row>
    <row r="25" spans="1:14" ht="20.25" thickTop="1" thickBot="1" x14ac:dyDescent="0.4">
      <c r="B25" s="13" t="s">
        <v>100</v>
      </c>
      <c r="C25" s="3" t="s">
        <v>33</v>
      </c>
      <c r="D25" s="12"/>
      <c r="E25" s="12"/>
      <c r="F25" s="12"/>
      <c r="G25" s="12"/>
      <c r="H25" s="12"/>
      <c r="I25" s="12"/>
      <c r="J25" s="12"/>
    </row>
    <row r="26" spans="1:14" ht="20.25" thickTop="1" thickBot="1" x14ac:dyDescent="0.4">
      <c r="B26" s="13" t="s">
        <v>101</v>
      </c>
      <c r="C26" s="3" t="s">
        <v>33</v>
      </c>
      <c r="D26" s="12"/>
      <c r="E26" s="12"/>
      <c r="F26" s="12"/>
      <c r="G26" s="12"/>
      <c r="H26" s="12"/>
      <c r="I26" s="12"/>
      <c r="J26" s="12"/>
    </row>
    <row r="27" spans="1:14" ht="20.25" thickTop="1" thickBot="1" x14ac:dyDescent="0.4">
      <c r="B27" s="13" t="s">
        <v>102</v>
      </c>
      <c r="C27" s="3" t="s">
        <v>33</v>
      </c>
      <c r="D27" s="12"/>
      <c r="E27" s="12"/>
      <c r="F27" s="12"/>
      <c r="G27" s="12"/>
      <c r="H27" s="12"/>
      <c r="I27" s="12"/>
      <c r="J27" s="12"/>
    </row>
    <row r="28" spans="1:14" ht="20.25" thickTop="1" thickBot="1" x14ac:dyDescent="0.4">
      <c r="B28" s="13" t="s">
        <v>103</v>
      </c>
      <c r="C28" s="3" t="s">
        <v>33</v>
      </c>
      <c r="D28" s="12"/>
      <c r="E28" s="12"/>
      <c r="F28" s="12"/>
      <c r="G28" s="12"/>
      <c r="H28" s="12"/>
      <c r="I28" s="12"/>
      <c r="J28" s="12"/>
    </row>
    <row r="29" spans="1:14" ht="20.25" thickTop="1" thickBot="1" x14ac:dyDescent="0.4">
      <c r="B29" s="13" t="s">
        <v>104</v>
      </c>
      <c r="C29" s="3" t="s">
        <v>33</v>
      </c>
      <c r="D29" s="12"/>
      <c r="E29" s="12"/>
      <c r="F29" s="12"/>
      <c r="G29" s="12"/>
      <c r="H29" s="12"/>
      <c r="I29" s="12"/>
      <c r="J29" s="12"/>
    </row>
    <row r="30" spans="1:14" ht="20.25" thickTop="1" thickBot="1" x14ac:dyDescent="0.4">
      <c r="B30" s="13" t="s">
        <v>105</v>
      </c>
      <c r="C30" s="3" t="s">
        <v>33</v>
      </c>
      <c r="D30" s="12"/>
      <c r="E30" s="12"/>
      <c r="F30" s="12"/>
      <c r="G30" s="12"/>
      <c r="H30" s="12"/>
      <c r="I30" s="12"/>
      <c r="J30" s="12"/>
    </row>
    <row r="31" spans="1:14" ht="20.25" thickTop="1" thickBot="1" x14ac:dyDescent="0.4">
      <c r="B31" s="13" t="s">
        <v>106</v>
      </c>
      <c r="C31" s="3" t="s">
        <v>33</v>
      </c>
      <c r="D31" s="12"/>
      <c r="E31" s="12"/>
      <c r="F31" s="12"/>
      <c r="G31" s="12"/>
      <c r="H31" s="12"/>
      <c r="I31" s="12"/>
      <c r="J31" s="12"/>
    </row>
    <row r="32" spans="1:14" ht="20.25" thickTop="1" thickBot="1" x14ac:dyDescent="0.4">
      <c r="B32" s="13" t="s">
        <v>107</v>
      </c>
      <c r="C32" s="3" t="s">
        <v>33</v>
      </c>
      <c r="D32" s="12"/>
      <c r="E32" s="12"/>
      <c r="F32" s="12"/>
      <c r="G32" s="12"/>
      <c r="H32" s="12"/>
      <c r="I32" s="12"/>
      <c r="J32" s="12"/>
    </row>
    <row r="33" spans="1:10" ht="20.25" thickTop="1" thickBot="1" x14ac:dyDescent="0.4">
      <c r="B33" s="13" t="s">
        <v>108</v>
      </c>
      <c r="C33" s="3" t="s">
        <v>33</v>
      </c>
      <c r="D33" s="12"/>
      <c r="E33" s="12"/>
      <c r="F33" s="12"/>
      <c r="G33" s="12"/>
      <c r="H33" s="12"/>
      <c r="I33" s="12"/>
      <c r="J33" s="12"/>
    </row>
    <row r="34" spans="1:10" ht="20.25" thickTop="1" thickBot="1" x14ac:dyDescent="0.4">
      <c r="B34" s="13" t="s">
        <v>109</v>
      </c>
      <c r="C34" s="3" t="s">
        <v>33</v>
      </c>
      <c r="D34" s="12"/>
      <c r="E34" s="12"/>
      <c r="F34" s="12"/>
      <c r="G34" s="12"/>
      <c r="H34" s="12"/>
      <c r="I34" s="12"/>
      <c r="J34" s="12"/>
    </row>
    <row r="35" spans="1:10" ht="16.5" thickTop="1" x14ac:dyDescent="0.25">
      <c r="A35" s="14"/>
      <c r="B35" s="13" t="s">
        <v>42</v>
      </c>
      <c r="C35" s="3" t="s">
        <v>1</v>
      </c>
      <c r="D35" s="9" t="e">
        <f t="shared" ref="D35:J50" si="2">IF(ISNUMBER(D16),D16/(w+D$5/m)/rhos*SQRT(1/(s-1))*SQRT(1/(g*$M$10)),"")</f>
        <v>#DIV/0!</v>
      </c>
      <c r="E35" s="9" t="e">
        <f t="shared" si="2"/>
        <v>#DIV/0!</v>
      </c>
      <c r="F35" s="9" t="e">
        <f t="shared" si="2"/>
        <v>#DIV/0!</v>
      </c>
      <c r="G35" s="9" t="e">
        <f t="shared" si="2"/>
        <v>#DIV/0!</v>
      </c>
      <c r="H35" s="9" t="str">
        <f t="shared" si="2"/>
        <v/>
      </c>
      <c r="I35" s="9" t="str">
        <f t="shared" si="2"/>
        <v/>
      </c>
      <c r="J35" s="9" t="str">
        <f t="shared" si="2"/>
        <v/>
      </c>
    </row>
    <row r="36" spans="1:10" x14ac:dyDescent="0.25">
      <c r="A36" s="16"/>
      <c r="B36" s="13" t="s">
        <v>43</v>
      </c>
      <c r="C36" s="3" t="s">
        <v>1</v>
      </c>
      <c r="D36" s="9" t="e">
        <f t="shared" si="2"/>
        <v>#DIV/0!</v>
      </c>
      <c r="E36" s="9" t="e">
        <f t="shared" si="2"/>
        <v>#DIV/0!</v>
      </c>
      <c r="F36" s="9" t="e">
        <f t="shared" si="2"/>
        <v>#DIV/0!</v>
      </c>
      <c r="G36" s="9" t="str">
        <f t="shared" si="2"/>
        <v/>
      </c>
      <c r="H36" s="9" t="str">
        <f t="shared" si="2"/>
        <v/>
      </c>
      <c r="I36" s="9" t="str">
        <f t="shared" si="2"/>
        <v/>
      </c>
      <c r="J36" s="9" t="str">
        <f t="shared" si="2"/>
        <v/>
      </c>
    </row>
    <row r="37" spans="1:10" x14ac:dyDescent="0.25">
      <c r="A37" s="16"/>
      <c r="B37" s="13" t="s">
        <v>44</v>
      </c>
      <c r="C37" s="3" t="s">
        <v>1</v>
      </c>
      <c r="D37" s="9" t="e">
        <f t="shared" si="2"/>
        <v>#DIV/0!</v>
      </c>
      <c r="E37" s="9" t="e">
        <f t="shared" si="2"/>
        <v>#DIV/0!</v>
      </c>
      <c r="F37" s="9" t="str">
        <f t="shared" si="2"/>
        <v/>
      </c>
      <c r="G37" s="9" t="str">
        <f t="shared" si="2"/>
        <v/>
      </c>
      <c r="H37" s="9" t="str">
        <f t="shared" si="2"/>
        <v/>
      </c>
      <c r="I37" s="9" t="str">
        <f t="shared" si="2"/>
        <v/>
      </c>
      <c r="J37" s="9" t="str">
        <f t="shared" si="2"/>
        <v/>
      </c>
    </row>
    <row r="38" spans="1:10" x14ac:dyDescent="0.25">
      <c r="A38" s="16"/>
      <c r="B38" s="13" t="s">
        <v>45</v>
      </c>
      <c r="C38" s="3" t="s">
        <v>1</v>
      </c>
      <c r="D38" s="9" t="e">
        <f t="shared" si="2"/>
        <v>#DIV/0!</v>
      </c>
      <c r="E38" s="9" t="e">
        <f t="shared" si="2"/>
        <v>#DIV/0!</v>
      </c>
      <c r="F38" s="9" t="str">
        <f t="shared" si="2"/>
        <v/>
      </c>
      <c r="G38" s="9" t="str">
        <f t="shared" si="2"/>
        <v/>
      </c>
      <c r="H38" s="9" t="str">
        <f t="shared" si="2"/>
        <v/>
      </c>
      <c r="I38" s="9" t="str">
        <f t="shared" si="2"/>
        <v/>
      </c>
      <c r="J38" s="9" t="str">
        <f t="shared" si="2"/>
        <v/>
      </c>
    </row>
    <row r="39" spans="1:10" x14ac:dyDescent="0.25">
      <c r="A39" s="16" t="s">
        <v>89</v>
      </c>
      <c r="B39" s="13" t="s">
        <v>46</v>
      </c>
      <c r="C39" s="3" t="s">
        <v>1</v>
      </c>
      <c r="D39" s="9" t="e">
        <f t="shared" si="2"/>
        <v>#DIV/0!</v>
      </c>
      <c r="E39" s="9" t="str">
        <f t="shared" si="2"/>
        <v/>
      </c>
      <c r="F39" s="9" t="str">
        <f t="shared" si="2"/>
        <v/>
      </c>
      <c r="G39" s="9" t="str">
        <f t="shared" si="2"/>
        <v/>
      </c>
      <c r="H39" s="9" t="str">
        <f t="shared" si="2"/>
        <v/>
      </c>
      <c r="I39" s="9" t="str">
        <f t="shared" si="2"/>
        <v/>
      </c>
      <c r="J39" s="9" t="str">
        <f t="shared" si="2"/>
        <v/>
      </c>
    </row>
    <row r="40" spans="1:10" x14ac:dyDescent="0.25">
      <c r="A40" s="16"/>
      <c r="B40" s="13" t="s">
        <v>47</v>
      </c>
      <c r="C40" s="3" t="s">
        <v>1</v>
      </c>
      <c r="D40" s="9" t="e">
        <f t="shared" si="2"/>
        <v>#DIV/0!</v>
      </c>
      <c r="E40" s="9" t="str">
        <f t="shared" si="2"/>
        <v/>
      </c>
      <c r="F40" s="9" t="str">
        <f t="shared" si="2"/>
        <v/>
      </c>
      <c r="G40" s="9" t="str">
        <f t="shared" si="2"/>
        <v/>
      </c>
      <c r="H40" s="9" t="str">
        <f t="shared" si="2"/>
        <v/>
      </c>
      <c r="I40" s="9" t="str">
        <f t="shared" si="2"/>
        <v/>
      </c>
      <c r="J40" s="9" t="str">
        <f t="shared" si="2"/>
        <v/>
      </c>
    </row>
    <row r="41" spans="1:10" x14ac:dyDescent="0.25">
      <c r="A41" s="16"/>
      <c r="B41" s="13" t="s">
        <v>48</v>
      </c>
      <c r="C41" s="3" t="s">
        <v>1</v>
      </c>
      <c r="D41" s="9" t="e">
        <f t="shared" si="2"/>
        <v>#DIV/0!</v>
      </c>
      <c r="E41" s="9" t="str">
        <f t="shared" si="2"/>
        <v/>
      </c>
      <c r="F41" s="9" t="str">
        <f t="shared" si="2"/>
        <v/>
      </c>
      <c r="G41" s="9" t="str">
        <f t="shared" si="2"/>
        <v/>
      </c>
      <c r="H41" s="9" t="str">
        <f t="shared" si="2"/>
        <v/>
      </c>
      <c r="I41" s="9" t="str">
        <f t="shared" si="2"/>
        <v/>
      </c>
      <c r="J41" s="9" t="str">
        <f t="shared" si="2"/>
        <v/>
      </c>
    </row>
    <row r="42" spans="1:10" x14ac:dyDescent="0.25">
      <c r="A42" s="16"/>
      <c r="B42" s="13" t="s">
        <v>49</v>
      </c>
      <c r="C42" s="3" t="s">
        <v>1</v>
      </c>
      <c r="D42" s="9" t="str">
        <f t="shared" si="2"/>
        <v/>
      </c>
      <c r="E42" s="9" t="str">
        <f t="shared" si="2"/>
        <v/>
      </c>
      <c r="F42" s="9" t="str">
        <f t="shared" si="2"/>
        <v/>
      </c>
      <c r="G42" s="9" t="str">
        <f t="shared" si="2"/>
        <v/>
      </c>
      <c r="H42" s="9" t="str">
        <f t="shared" si="2"/>
        <v/>
      </c>
      <c r="I42" s="9" t="str">
        <f t="shared" si="2"/>
        <v/>
      </c>
      <c r="J42" s="9" t="str">
        <f t="shared" si="2"/>
        <v/>
      </c>
    </row>
    <row r="43" spans="1:10" x14ac:dyDescent="0.25">
      <c r="A43" s="16"/>
      <c r="B43" s="13" t="s">
        <v>50</v>
      </c>
      <c r="C43" s="3" t="s">
        <v>1</v>
      </c>
      <c r="D43" s="9" t="str">
        <f t="shared" si="2"/>
        <v/>
      </c>
      <c r="E43" s="9" t="str">
        <f t="shared" si="2"/>
        <v/>
      </c>
      <c r="F43" s="9" t="str">
        <f t="shared" si="2"/>
        <v/>
      </c>
      <c r="G43" s="9" t="str">
        <f t="shared" si="2"/>
        <v/>
      </c>
      <c r="H43" s="9" t="str">
        <f t="shared" si="2"/>
        <v/>
      </c>
      <c r="I43" s="9" t="str">
        <f t="shared" si="2"/>
        <v/>
      </c>
      <c r="J43" s="9" t="str">
        <f t="shared" si="2"/>
        <v/>
      </c>
    </row>
    <row r="44" spans="1:10" x14ac:dyDescent="0.25">
      <c r="B44" s="13" t="s">
        <v>111</v>
      </c>
      <c r="C44" s="3" t="s">
        <v>1</v>
      </c>
      <c r="D44" s="9" t="str">
        <f t="shared" si="2"/>
        <v/>
      </c>
      <c r="E44" s="9" t="str">
        <f t="shared" si="2"/>
        <v/>
      </c>
      <c r="F44" s="9" t="str">
        <f t="shared" si="2"/>
        <v/>
      </c>
      <c r="G44" s="9" t="str">
        <f t="shared" si="2"/>
        <v/>
      </c>
      <c r="H44" s="9" t="str">
        <f t="shared" si="2"/>
        <v/>
      </c>
      <c r="I44" s="9" t="str">
        <f t="shared" si="2"/>
        <v/>
      </c>
      <c r="J44" s="9" t="str">
        <f t="shared" si="2"/>
        <v/>
      </c>
    </row>
    <row r="45" spans="1:10" x14ac:dyDescent="0.25">
      <c r="B45" s="13" t="s">
        <v>112</v>
      </c>
      <c r="C45" s="3" t="s">
        <v>1</v>
      </c>
      <c r="D45" s="9" t="str">
        <f t="shared" si="2"/>
        <v/>
      </c>
      <c r="E45" s="9" t="str">
        <f t="shared" si="2"/>
        <v/>
      </c>
      <c r="F45" s="9" t="str">
        <f t="shared" si="2"/>
        <v/>
      </c>
      <c r="G45" s="9" t="str">
        <f t="shared" si="2"/>
        <v/>
      </c>
      <c r="H45" s="9" t="str">
        <f t="shared" si="2"/>
        <v/>
      </c>
      <c r="I45" s="9" t="str">
        <f t="shared" si="2"/>
        <v/>
      </c>
      <c r="J45" s="9" t="str">
        <f t="shared" si="2"/>
        <v/>
      </c>
    </row>
    <row r="46" spans="1:10" x14ac:dyDescent="0.25">
      <c r="B46" s="13" t="s">
        <v>113</v>
      </c>
      <c r="C46" s="3" t="s">
        <v>1</v>
      </c>
      <c r="D46" s="9" t="str">
        <f t="shared" si="2"/>
        <v/>
      </c>
      <c r="E46" s="9" t="str">
        <f t="shared" si="2"/>
        <v/>
      </c>
      <c r="F46" s="9" t="str">
        <f t="shared" si="2"/>
        <v/>
      </c>
      <c r="G46" s="9" t="str">
        <f t="shared" si="2"/>
        <v/>
      </c>
      <c r="H46" s="9" t="str">
        <f t="shared" si="2"/>
        <v/>
      </c>
      <c r="I46" s="9" t="str">
        <f t="shared" si="2"/>
        <v/>
      </c>
      <c r="J46" s="9" t="str">
        <f t="shared" si="2"/>
        <v/>
      </c>
    </row>
    <row r="47" spans="1:10" x14ac:dyDescent="0.25">
      <c r="B47" s="13" t="s">
        <v>114</v>
      </c>
      <c r="C47" s="3" t="s">
        <v>1</v>
      </c>
      <c r="D47" s="9" t="str">
        <f t="shared" si="2"/>
        <v/>
      </c>
      <c r="E47" s="9" t="str">
        <f t="shared" si="2"/>
        <v/>
      </c>
      <c r="F47" s="9" t="str">
        <f t="shared" si="2"/>
        <v/>
      </c>
      <c r="G47" s="9" t="str">
        <f t="shared" si="2"/>
        <v/>
      </c>
      <c r="H47" s="9" t="str">
        <f t="shared" si="2"/>
        <v/>
      </c>
      <c r="I47" s="9" t="str">
        <f t="shared" si="2"/>
        <v/>
      </c>
      <c r="J47" s="9" t="str">
        <f t="shared" si="2"/>
        <v/>
      </c>
    </row>
    <row r="48" spans="1:10" x14ac:dyDescent="0.25">
      <c r="B48" s="13" t="s">
        <v>115</v>
      </c>
      <c r="C48" s="3" t="s">
        <v>1</v>
      </c>
      <c r="D48" s="9" t="str">
        <f t="shared" si="2"/>
        <v/>
      </c>
      <c r="E48" s="9" t="str">
        <f t="shared" si="2"/>
        <v/>
      </c>
      <c r="F48" s="9" t="str">
        <f t="shared" si="2"/>
        <v/>
      </c>
      <c r="G48" s="9" t="str">
        <f t="shared" si="2"/>
        <v/>
      </c>
      <c r="H48" s="9" t="str">
        <f t="shared" si="2"/>
        <v/>
      </c>
      <c r="I48" s="9" t="str">
        <f t="shared" si="2"/>
        <v/>
      </c>
      <c r="J48" s="9" t="str">
        <f t="shared" si="2"/>
        <v/>
      </c>
    </row>
    <row r="49" spans="1:10" x14ac:dyDescent="0.25">
      <c r="B49" s="13" t="s">
        <v>116</v>
      </c>
      <c r="C49" s="3" t="s">
        <v>1</v>
      </c>
      <c r="D49" s="9" t="str">
        <f t="shared" si="2"/>
        <v/>
      </c>
      <c r="E49" s="9" t="str">
        <f t="shared" si="2"/>
        <v/>
      </c>
      <c r="F49" s="9" t="str">
        <f t="shared" si="2"/>
        <v/>
      </c>
      <c r="G49" s="9" t="str">
        <f t="shared" si="2"/>
        <v/>
      </c>
      <c r="H49" s="9" t="str">
        <f t="shared" si="2"/>
        <v/>
      </c>
      <c r="I49" s="9" t="str">
        <f t="shared" si="2"/>
        <v/>
      </c>
      <c r="J49" s="9" t="str">
        <f t="shared" si="2"/>
        <v/>
      </c>
    </row>
    <row r="50" spans="1:10" x14ac:dyDescent="0.25">
      <c r="B50" s="13" t="s">
        <v>117</v>
      </c>
      <c r="C50" s="3" t="s">
        <v>1</v>
      </c>
      <c r="D50" s="9" t="str">
        <f t="shared" si="2"/>
        <v/>
      </c>
      <c r="E50" s="9" t="str">
        <f t="shared" si="2"/>
        <v/>
      </c>
      <c r="F50" s="9" t="str">
        <f t="shared" si="2"/>
        <v/>
      </c>
      <c r="G50" s="9" t="str">
        <f t="shared" si="2"/>
        <v/>
      </c>
      <c r="H50" s="9" t="str">
        <f t="shared" si="2"/>
        <v/>
      </c>
      <c r="I50" s="9" t="str">
        <f t="shared" si="2"/>
        <v/>
      </c>
      <c r="J50" s="9" t="str">
        <f t="shared" si="2"/>
        <v/>
      </c>
    </row>
    <row r="51" spans="1:10" x14ac:dyDescent="0.25">
      <c r="B51" s="13" t="s">
        <v>118</v>
      </c>
      <c r="C51" s="3" t="s">
        <v>1</v>
      </c>
      <c r="D51" s="9" t="str">
        <f t="shared" ref="D51:J53" si="3">IF(ISNUMBER(D32),D32/(w+D$5/m)/rhos*SQRT(1/(s-1))*SQRT(1/(g*$M$10)),"")</f>
        <v/>
      </c>
      <c r="E51" s="9" t="str">
        <f t="shared" si="3"/>
        <v/>
      </c>
      <c r="F51" s="9" t="str">
        <f t="shared" si="3"/>
        <v/>
      </c>
      <c r="G51" s="9" t="str">
        <f t="shared" si="3"/>
        <v/>
      </c>
      <c r="H51" s="9" t="str">
        <f t="shared" si="3"/>
        <v/>
      </c>
      <c r="I51" s="9" t="str">
        <f t="shared" si="3"/>
        <v/>
      </c>
      <c r="J51" s="9" t="str">
        <f t="shared" si="3"/>
        <v/>
      </c>
    </row>
    <row r="52" spans="1:10" x14ac:dyDescent="0.25">
      <c r="B52" s="13" t="s">
        <v>119</v>
      </c>
      <c r="C52" s="3" t="s">
        <v>1</v>
      </c>
      <c r="D52" s="9" t="str">
        <f t="shared" si="3"/>
        <v/>
      </c>
      <c r="E52" s="9" t="str">
        <f t="shared" si="3"/>
        <v/>
      </c>
      <c r="F52" s="9" t="str">
        <f t="shared" si="3"/>
        <v/>
      </c>
      <c r="G52" s="9" t="str">
        <f t="shared" si="3"/>
        <v/>
      </c>
      <c r="H52" s="9" t="str">
        <f t="shared" si="3"/>
        <v/>
      </c>
      <c r="I52" s="9" t="str">
        <f t="shared" si="3"/>
        <v/>
      </c>
      <c r="J52" s="9" t="str">
        <f t="shared" si="3"/>
        <v/>
      </c>
    </row>
    <row r="53" spans="1:10" ht="16.5" thickBot="1" x14ac:dyDescent="0.3">
      <c r="B53" s="13" t="s">
        <v>120</v>
      </c>
      <c r="C53" s="3" t="s">
        <v>1</v>
      </c>
      <c r="D53" s="9" t="str">
        <f t="shared" si="3"/>
        <v/>
      </c>
      <c r="E53" s="9" t="str">
        <f t="shared" si="3"/>
        <v/>
      </c>
      <c r="F53" s="9" t="str">
        <f t="shared" si="3"/>
        <v/>
      </c>
      <c r="G53" s="9" t="str">
        <f t="shared" si="3"/>
        <v/>
      </c>
      <c r="H53" s="9" t="str">
        <f t="shared" si="3"/>
        <v/>
      </c>
      <c r="I53" s="9" t="str">
        <f t="shared" si="3"/>
        <v/>
      </c>
      <c r="J53" s="9" t="str">
        <f t="shared" si="3"/>
        <v/>
      </c>
    </row>
    <row r="54" spans="1:10" ht="20.25" thickTop="1" thickBot="1" x14ac:dyDescent="0.4">
      <c r="A54" s="14"/>
      <c r="B54" s="13" t="s">
        <v>51</v>
      </c>
      <c r="C54" s="3" t="s">
        <v>33</v>
      </c>
      <c r="D54" s="11">
        <v>4.5</v>
      </c>
      <c r="E54" s="11">
        <v>0</v>
      </c>
      <c r="F54" s="11">
        <v>4.5</v>
      </c>
      <c r="G54" s="11">
        <v>0.35</v>
      </c>
      <c r="H54" s="11"/>
      <c r="I54" s="11"/>
      <c r="J54" s="11"/>
    </row>
    <row r="55" spans="1:10" ht="20.25" thickTop="1" thickBot="1" x14ac:dyDescent="0.4">
      <c r="A55" s="16"/>
      <c r="B55" s="13" t="s">
        <v>52</v>
      </c>
      <c r="C55" s="3" t="s">
        <v>33</v>
      </c>
      <c r="D55" s="11">
        <v>0.38500000000000001</v>
      </c>
      <c r="E55" s="11">
        <v>0</v>
      </c>
      <c r="F55" s="11">
        <v>0.54500000000000004</v>
      </c>
      <c r="G55" s="11"/>
      <c r="H55" s="11"/>
      <c r="I55" s="11"/>
      <c r="J55" s="11"/>
    </row>
    <row r="56" spans="1:10" ht="20.25" thickTop="1" thickBot="1" x14ac:dyDescent="0.4">
      <c r="A56" s="16"/>
      <c r="B56" s="13" t="s">
        <v>53</v>
      </c>
      <c r="C56" s="3" t="s">
        <v>33</v>
      </c>
      <c r="D56" s="11">
        <f>2*G_Dm</f>
        <v>2.3161779730616803E-3</v>
      </c>
      <c r="E56" s="11">
        <v>0</v>
      </c>
      <c r="F56" s="11"/>
      <c r="G56" s="11"/>
      <c r="H56" s="11"/>
      <c r="I56" s="11"/>
      <c r="J56" s="11"/>
    </row>
    <row r="57" spans="1:10" ht="20.25" thickTop="1" thickBot="1" x14ac:dyDescent="0.4">
      <c r="A57" s="16"/>
      <c r="B57" s="13" t="s">
        <v>54</v>
      </c>
      <c r="C57" s="3" t="s">
        <v>33</v>
      </c>
      <c r="D57" s="11">
        <v>0</v>
      </c>
      <c r="E57" s="11">
        <v>4.9560000000000004</v>
      </c>
      <c r="F57" s="11"/>
      <c r="G57" s="11"/>
      <c r="H57" s="11"/>
      <c r="I57" s="11"/>
      <c r="J57" s="11"/>
    </row>
    <row r="58" spans="1:10" ht="20.25" thickTop="1" thickBot="1" x14ac:dyDescent="0.4">
      <c r="A58" s="32" t="s">
        <v>171</v>
      </c>
      <c r="B58" s="13" t="s">
        <v>55</v>
      </c>
      <c r="C58" s="3" t="s">
        <v>33</v>
      </c>
      <c r="D58" s="11">
        <f>6*G_Dm</f>
        <v>6.9485339191850404E-3</v>
      </c>
      <c r="E58" s="11"/>
      <c r="F58" s="11"/>
      <c r="G58" s="11"/>
      <c r="H58" s="11"/>
      <c r="I58" s="11"/>
      <c r="J58" s="11"/>
    </row>
    <row r="59" spans="1:10" ht="20.25" thickTop="1" thickBot="1" x14ac:dyDescent="0.4">
      <c r="A59" s="32" t="s">
        <v>60</v>
      </c>
      <c r="B59" s="13" t="s">
        <v>56</v>
      </c>
      <c r="C59" s="3" t="s">
        <v>33</v>
      </c>
      <c r="D59" s="11">
        <v>0.10100000000000001</v>
      </c>
      <c r="E59" s="11"/>
      <c r="F59" s="11"/>
      <c r="G59" s="11"/>
      <c r="H59" s="11"/>
      <c r="I59" s="11"/>
      <c r="J59" s="11"/>
    </row>
    <row r="60" spans="1:10" ht="20.25" thickTop="1" thickBot="1" x14ac:dyDescent="0.4">
      <c r="A60" s="16"/>
      <c r="B60" s="13" t="s">
        <v>57</v>
      </c>
      <c r="C60" s="3" t="s">
        <v>33</v>
      </c>
      <c r="D60" s="11">
        <v>9.7000000000000003E-2</v>
      </c>
      <c r="E60" s="11"/>
      <c r="F60" s="11"/>
      <c r="G60" s="11"/>
      <c r="H60" s="11"/>
      <c r="I60" s="11"/>
      <c r="J60" s="11"/>
    </row>
    <row r="61" spans="1:10" ht="20.25" thickTop="1" thickBot="1" x14ac:dyDescent="0.4">
      <c r="A61" s="16"/>
      <c r="B61" s="13" t="s">
        <v>58</v>
      </c>
      <c r="C61" s="3" t="s">
        <v>33</v>
      </c>
      <c r="D61" s="11"/>
      <c r="E61" s="11"/>
      <c r="F61" s="11"/>
      <c r="G61" s="11"/>
      <c r="H61" s="11"/>
      <c r="I61" s="11"/>
      <c r="J61" s="11"/>
    </row>
    <row r="62" spans="1:10" ht="20.25" thickTop="1" thickBot="1" x14ac:dyDescent="0.4">
      <c r="A62" s="16"/>
      <c r="B62" s="13" t="s">
        <v>59</v>
      </c>
      <c r="C62" s="3" t="s">
        <v>33</v>
      </c>
      <c r="D62" s="11"/>
      <c r="E62" s="11"/>
      <c r="F62" s="11"/>
      <c r="G62" s="11"/>
      <c r="H62" s="11"/>
      <c r="I62" s="11"/>
      <c r="J62" s="11"/>
    </row>
    <row r="63" spans="1:10" ht="20.25" thickTop="1" thickBot="1" x14ac:dyDescent="0.4">
      <c r="A63" s="16"/>
      <c r="B63" s="13" t="s">
        <v>121</v>
      </c>
      <c r="C63" s="3" t="s">
        <v>33</v>
      </c>
      <c r="D63" s="11"/>
      <c r="E63" s="11"/>
      <c r="F63" s="11"/>
      <c r="G63" s="11"/>
      <c r="H63" s="11"/>
      <c r="I63" s="11"/>
      <c r="J63" s="11"/>
    </row>
    <row r="64" spans="1:10" ht="20.25" thickTop="1" thickBot="1" x14ac:dyDescent="0.4">
      <c r="A64" s="16"/>
      <c r="B64" s="13" t="s">
        <v>122</v>
      </c>
      <c r="C64" s="3" t="s">
        <v>33</v>
      </c>
      <c r="D64" s="11"/>
      <c r="E64" s="11"/>
      <c r="F64" s="11"/>
      <c r="G64" s="11"/>
      <c r="H64" s="11"/>
      <c r="I64" s="11"/>
      <c r="J64" s="11"/>
    </row>
    <row r="65" spans="1:10" ht="20.25" thickTop="1" thickBot="1" x14ac:dyDescent="0.4">
      <c r="A65" s="16"/>
      <c r="B65" s="13" t="s">
        <v>123</v>
      </c>
      <c r="C65" s="3" t="s">
        <v>33</v>
      </c>
      <c r="D65" s="11"/>
      <c r="E65" s="11"/>
      <c r="F65" s="11"/>
      <c r="G65" s="11"/>
      <c r="H65" s="11"/>
      <c r="I65" s="11"/>
      <c r="J65" s="11"/>
    </row>
    <row r="66" spans="1:10" ht="20.25" thickTop="1" thickBot="1" x14ac:dyDescent="0.4">
      <c r="A66" s="16"/>
      <c r="B66" s="13" t="s">
        <v>124</v>
      </c>
      <c r="C66" s="3" t="s">
        <v>33</v>
      </c>
      <c r="D66" s="11"/>
      <c r="E66" s="11"/>
      <c r="F66" s="11"/>
      <c r="G66" s="11"/>
      <c r="H66" s="11"/>
      <c r="I66" s="11"/>
      <c r="J66" s="11"/>
    </row>
    <row r="67" spans="1:10" ht="20.25" thickTop="1" thickBot="1" x14ac:dyDescent="0.4">
      <c r="A67" s="16"/>
      <c r="B67" s="13" t="s">
        <v>125</v>
      </c>
      <c r="C67" s="3" t="s">
        <v>33</v>
      </c>
      <c r="D67" s="11"/>
      <c r="E67" s="11"/>
      <c r="F67" s="11"/>
      <c r="G67" s="11"/>
      <c r="H67" s="11"/>
      <c r="I67" s="11"/>
      <c r="J67" s="11"/>
    </row>
    <row r="68" spans="1:10" ht="20.25" thickTop="1" thickBot="1" x14ac:dyDescent="0.4">
      <c r="A68" s="16"/>
      <c r="B68" s="13" t="s">
        <v>126</v>
      </c>
      <c r="C68" s="3" t="s">
        <v>33</v>
      </c>
      <c r="D68" s="11"/>
      <c r="E68" s="11"/>
      <c r="F68" s="11"/>
      <c r="G68" s="11"/>
      <c r="H68" s="11"/>
      <c r="I68" s="11"/>
      <c r="J68" s="11"/>
    </row>
    <row r="69" spans="1:10" ht="20.25" thickTop="1" thickBot="1" x14ac:dyDescent="0.4">
      <c r="A69" s="16"/>
      <c r="B69" s="13" t="s">
        <v>127</v>
      </c>
      <c r="C69" s="3" t="s">
        <v>33</v>
      </c>
      <c r="D69" s="11"/>
      <c r="E69" s="11"/>
      <c r="F69" s="11"/>
      <c r="G69" s="11"/>
      <c r="H69" s="11"/>
      <c r="I69" s="11"/>
      <c r="J69" s="11"/>
    </row>
    <row r="70" spans="1:10" ht="20.25" thickTop="1" thickBot="1" x14ac:dyDescent="0.4">
      <c r="A70" s="16"/>
      <c r="B70" s="13" t="s">
        <v>128</v>
      </c>
      <c r="C70" s="3" t="s">
        <v>33</v>
      </c>
      <c r="D70" s="11"/>
      <c r="E70" s="11"/>
      <c r="F70" s="11"/>
      <c r="G70" s="11"/>
      <c r="H70" s="11"/>
      <c r="I70" s="11"/>
      <c r="J70" s="11"/>
    </row>
    <row r="71" spans="1:10" ht="20.25" thickTop="1" thickBot="1" x14ac:dyDescent="0.4">
      <c r="A71" s="16"/>
      <c r="B71" s="13" t="s">
        <v>129</v>
      </c>
      <c r="C71" s="3" t="s">
        <v>33</v>
      </c>
      <c r="D71" s="11"/>
      <c r="E71" s="11"/>
      <c r="F71" s="11"/>
      <c r="G71" s="11"/>
      <c r="H71" s="11"/>
      <c r="I71" s="11"/>
      <c r="J71" s="11"/>
    </row>
    <row r="72" spans="1:10" ht="20.25" thickTop="1" thickBot="1" x14ac:dyDescent="0.4">
      <c r="A72" s="15"/>
      <c r="B72" s="13" t="s">
        <v>130</v>
      </c>
      <c r="C72" s="3" t="s">
        <v>33</v>
      </c>
      <c r="D72" s="11"/>
      <c r="E72" s="11"/>
      <c r="F72" s="11"/>
      <c r="G72" s="11"/>
      <c r="H72" s="11"/>
      <c r="I72" s="11"/>
      <c r="J72" s="11"/>
    </row>
    <row r="73" spans="1:10" ht="20.25" thickTop="1" thickBot="1" x14ac:dyDescent="0.4">
      <c r="A73" s="15" t="s">
        <v>20</v>
      </c>
      <c r="B73" s="8" t="s">
        <v>21</v>
      </c>
      <c r="C73" s="3" t="s">
        <v>22</v>
      </c>
      <c r="D73" s="11">
        <v>1</v>
      </c>
      <c r="E73" s="11">
        <v>1</v>
      </c>
      <c r="F73" s="11">
        <v>1</v>
      </c>
      <c r="G73" s="11">
        <v>1</v>
      </c>
      <c r="H73" s="11">
        <v>1</v>
      </c>
      <c r="I73" s="11"/>
      <c r="J73" s="11"/>
    </row>
    <row r="74" spans="1:10" ht="20.25" thickTop="1" thickBot="1" x14ac:dyDescent="0.4">
      <c r="A74" s="14" t="s">
        <v>18</v>
      </c>
      <c r="B74" s="8" t="s">
        <v>7</v>
      </c>
      <c r="C74" s="3" t="s">
        <v>8</v>
      </c>
      <c r="D74" s="9">
        <f>100*$M$10/D73</f>
        <v>0</v>
      </c>
      <c r="E74" s="9">
        <f>100*$M$10/E73</f>
        <v>0</v>
      </c>
      <c r="F74" s="9">
        <f>100*$M$10/F73</f>
        <v>0</v>
      </c>
      <c r="G74" s="9">
        <f>100*$M$10/G73</f>
        <v>0</v>
      </c>
      <c r="H74" s="9">
        <f>100*$M$10/H73</f>
        <v>0</v>
      </c>
      <c r="I74" s="9"/>
      <c r="J74" s="9"/>
    </row>
    <row r="75" spans="1:10" ht="20.25" thickTop="1" thickBot="1" x14ac:dyDescent="0.4">
      <c r="A75" s="14"/>
      <c r="B75" s="13" t="s">
        <v>62</v>
      </c>
      <c r="C75" s="19" t="s">
        <v>8</v>
      </c>
      <c r="D75" s="21">
        <v>5</v>
      </c>
      <c r="E75" s="21" t="s">
        <v>152</v>
      </c>
      <c r="F75" s="11">
        <v>12</v>
      </c>
      <c r="G75" s="11">
        <v>5</v>
      </c>
      <c r="H75" s="11"/>
      <c r="I75" s="11"/>
      <c r="J75" s="11"/>
    </row>
    <row r="76" spans="1:10" ht="20.25" thickTop="1" thickBot="1" x14ac:dyDescent="0.4">
      <c r="A76" s="16"/>
      <c r="B76" s="13" t="s">
        <v>63</v>
      </c>
      <c r="C76" s="19" t="s">
        <v>8</v>
      </c>
      <c r="D76" s="21">
        <v>11</v>
      </c>
      <c r="E76" s="21" t="s">
        <v>152</v>
      </c>
      <c r="F76" s="21">
        <v>35</v>
      </c>
      <c r="G76" s="11"/>
      <c r="H76" s="11"/>
      <c r="I76" s="11"/>
      <c r="J76" s="11"/>
    </row>
    <row r="77" spans="1:10" ht="20.25" thickTop="1" thickBot="1" x14ac:dyDescent="0.4">
      <c r="A77" s="16"/>
      <c r="B77" s="13" t="s">
        <v>64</v>
      </c>
      <c r="C77" s="19" t="s">
        <v>8</v>
      </c>
      <c r="D77" s="21">
        <v>17</v>
      </c>
      <c r="E77" s="21" t="s">
        <v>152</v>
      </c>
      <c r="F77" s="11"/>
      <c r="G77" s="11"/>
      <c r="H77" s="11"/>
      <c r="I77" s="11"/>
      <c r="J77" s="11"/>
    </row>
    <row r="78" spans="1:10" ht="20.25" thickTop="1" thickBot="1" x14ac:dyDescent="0.4">
      <c r="A78" s="16"/>
      <c r="B78" s="13" t="s">
        <v>65</v>
      </c>
      <c r="C78" s="19" t="s">
        <v>8</v>
      </c>
      <c r="D78" s="21" t="s">
        <v>152</v>
      </c>
      <c r="E78" s="11">
        <v>7</v>
      </c>
      <c r="F78" s="21"/>
      <c r="G78" s="11"/>
      <c r="H78" s="11"/>
      <c r="I78" s="11"/>
      <c r="J78" s="11"/>
    </row>
    <row r="79" spans="1:10" ht="20.25" thickTop="1" thickBot="1" x14ac:dyDescent="0.4">
      <c r="A79" s="16" t="s">
        <v>19</v>
      </c>
      <c r="B79" s="13" t="s">
        <v>66</v>
      </c>
      <c r="C79" s="19" t="s">
        <v>8</v>
      </c>
      <c r="D79" s="21">
        <v>18</v>
      </c>
      <c r="E79" s="21"/>
      <c r="F79" s="21"/>
      <c r="G79" s="11"/>
      <c r="H79" s="11"/>
      <c r="I79" s="11"/>
      <c r="J79" s="11"/>
    </row>
    <row r="80" spans="1:10" ht="20.25" thickTop="1" thickBot="1" x14ac:dyDescent="0.4">
      <c r="A80" s="16"/>
      <c r="B80" s="13" t="s">
        <v>67</v>
      </c>
      <c r="C80" s="19" t="s">
        <v>8</v>
      </c>
      <c r="D80" s="21">
        <v>25</v>
      </c>
      <c r="E80" s="21"/>
      <c r="F80" s="21"/>
      <c r="G80" s="11"/>
      <c r="H80" s="11"/>
      <c r="I80" s="11"/>
      <c r="J80" s="11"/>
    </row>
    <row r="81" spans="1:10" ht="20.25" thickTop="1" thickBot="1" x14ac:dyDescent="0.4">
      <c r="A81" s="16"/>
      <c r="B81" s="13" t="s">
        <v>68</v>
      </c>
      <c r="C81" s="19" t="s">
        <v>8</v>
      </c>
      <c r="D81" s="11">
        <v>23</v>
      </c>
      <c r="E81" s="11"/>
      <c r="F81" s="11"/>
      <c r="G81" s="11"/>
      <c r="H81" s="11"/>
      <c r="I81" s="11"/>
      <c r="J81" s="11"/>
    </row>
    <row r="82" spans="1:10" ht="20.25" thickTop="1" thickBot="1" x14ac:dyDescent="0.4">
      <c r="A82" s="16"/>
      <c r="B82" s="13" t="s">
        <v>69</v>
      </c>
      <c r="C82" s="19" t="s">
        <v>8</v>
      </c>
      <c r="D82" s="21"/>
      <c r="E82" s="11"/>
      <c r="F82" s="11"/>
      <c r="G82" s="11"/>
      <c r="H82" s="11"/>
      <c r="I82" s="11"/>
      <c r="J82" s="11"/>
    </row>
    <row r="83" spans="1:10" ht="20.25" thickTop="1" thickBot="1" x14ac:dyDescent="0.4">
      <c r="A83" s="16"/>
      <c r="B83" s="13" t="s">
        <v>70</v>
      </c>
      <c r="C83" s="19" t="s">
        <v>8</v>
      </c>
      <c r="D83" s="21"/>
      <c r="E83" s="11"/>
      <c r="F83" s="11"/>
      <c r="G83" s="11"/>
      <c r="H83" s="11"/>
      <c r="I83" s="11"/>
      <c r="J83" s="11"/>
    </row>
    <row r="84" spans="1:10" ht="20.25" thickTop="1" thickBot="1" x14ac:dyDescent="0.4">
      <c r="A84" s="16"/>
      <c r="B84" s="13" t="s">
        <v>131</v>
      </c>
      <c r="C84" s="19" t="s">
        <v>8</v>
      </c>
      <c r="D84" s="11"/>
      <c r="E84" s="21"/>
      <c r="F84" s="11"/>
      <c r="G84" s="11"/>
      <c r="H84" s="11"/>
      <c r="I84" s="11"/>
      <c r="J84" s="11"/>
    </row>
    <row r="85" spans="1:10" ht="20.25" thickTop="1" thickBot="1" x14ac:dyDescent="0.4">
      <c r="A85" s="16"/>
      <c r="B85" s="13" t="s">
        <v>132</v>
      </c>
      <c r="C85" s="19" t="s">
        <v>8</v>
      </c>
      <c r="D85" s="11"/>
      <c r="E85" s="21"/>
      <c r="F85" s="11"/>
      <c r="G85" s="11"/>
      <c r="H85" s="11"/>
      <c r="I85" s="11"/>
      <c r="J85" s="11"/>
    </row>
    <row r="86" spans="1:10" ht="20.25" thickTop="1" thickBot="1" x14ac:dyDescent="0.4">
      <c r="A86" s="16"/>
      <c r="B86" s="13" t="s">
        <v>133</v>
      </c>
      <c r="C86" s="19" t="s">
        <v>8</v>
      </c>
      <c r="D86" s="11"/>
      <c r="E86" s="11"/>
      <c r="F86" s="21"/>
      <c r="G86" s="11"/>
      <c r="H86" s="11"/>
      <c r="I86" s="11"/>
      <c r="J86" s="11"/>
    </row>
    <row r="87" spans="1:10" ht="20.25" thickTop="1" thickBot="1" x14ac:dyDescent="0.4">
      <c r="A87" s="16"/>
      <c r="B87" s="13" t="s">
        <v>134</v>
      </c>
      <c r="C87" s="19" t="s">
        <v>8</v>
      </c>
      <c r="D87" s="11"/>
      <c r="E87" s="11"/>
      <c r="F87" s="11"/>
      <c r="G87" s="11"/>
      <c r="H87" s="11"/>
      <c r="I87" s="11"/>
      <c r="J87" s="11"/>
    </row>
    <row r="88" spans="1:10" ht="20.25" thickTop="1" thickBot="1" x14ac:dyDescent="0.4">
      <c r="A88" s="16"/>
      <c r="B88" s="13" t="s">
        <v>135</v>
      </c>
      <c r="C88" s="19" t="s">
        <v>8</v>
      </c>
      <c r="D88" s="11"/>
      <c r="E88" s="21"/>
      <c r="F88" s="11"/>
      <c r="G88" s="11"/>
      <c r="H88" s="11"/>
      <c r="I88" s="11"/>
      <c r="J88" s="11"/>
    </row>
    <row r="89" spans="1:10" ht="20.25" thickTop="1" thickBot="1" x14ac:dyDescent="0.4">
      <c r="A89" s="16"/>
      <c r="B89" s="13" t="s">
        <v>136</v>
      </c>
      <c r="C89" s="19" t="s">
        <v>8</v>
      </c>
      <c r="D89" s="11"/>
      <c r="E89" s="11"/>
      <c r="F89" s="11"/>
      <c r="G89" s="11"/>
      <c r="H89" s="11"/>
      <c r="I89" s="11"/>
      <c r="J89" s="11"/>
    </row>
    <row r="90" spans="1:10" ht="20.25" thickTop="1" thickBot="1" x14ac:dyDescent="0.4">
      <c r="A90" s="16"/>
      <c r="B90" s="13" t="s">
        <v>137</v>
      </c>
      <c r="C90" s="19" t="s">
        <v>8</v>
      </c>
      <c r="D90" s="11"/>
      <c r="E90" s="11"/>
      <c r="F90" s="21"/>
      <c r="G90" s="11"/>
      <c r="H90" s="11"/>
      <c r="I90" s="11"/>
      <c r="J90" s="11"/>
    </row>
    <row r="91" spans="1:10" ht="20.25" thickTop="1" thickBot="1" x14ac:dyDescent="0.4">
      <c r="A91" s="16"/>
      <c r="B91" s="13" t="s">
        <v>138</v>
      </c>
      <c r="C91" s="19" t="s">
        <v>8</v>
      </c>
      <c r="D91" s="11"/>
      <c r="E91" s="11"/>
      <c r="F91" s="21"/>
      <c r="G91" s="11"/>
      <c r="H91" s="11"/>
      <c r="I91" s="11"/>
      <c r="J91" s="11"/>
    </row>
    <row r="92" spans="1:10" ht="20.25" thickTop="1" thickBot="1" x14ac:dyDescent="0.4">
      <c r="A92" s="16"/>
      <c r="B92" s="13" t="s">
        <v>139</v>
      </c>
      <c r="C92" s="19" t="s">
        <v>8</v>
      </c>
      <c r="D92" s="11"/>
      <c r="E92" s="11"/>
      <c r="F92" s="21"/>
      <c r="G92" s="11"/>
      <c r="H92" s="11"/>
      <c r="I92" s="11"/>
      <c r="J92" s="11"/>
    </row>
    <row r="93" spans="1:10" ht="20.25" thickTop="1" thickBot="1" x14ac:dyDescent="0.4">
      <c r="A93" s="15"/>
      <c r="B93" s="13" t="s">
        <v>140</v>
      </c>
      <c r="C93" s="19" t="s">
        <v>8</v>
      </c>
      <c r="D93" s="11"/>
      <c r="E93" s="11"/>
      <c r="F93" s="11"/>
      <c r="G93" s="11"/>
      <c r="H93" s="11"/>
      <c r="I93" s="11"/>
      <c r="J93" s="11"/>
    </row>
    <row r="94" spans="1:10" ht="19.5" thickTop="1" x14ac:dyDescent="0.35">
      <c r="A94" s="17"/>
      <c r="B94" s="13" t="s">
        <v>71</v>
      </c>
      <c r="C94" s="18" t="s">
        <v>1</v>
      </c>
      <c r="D94" s="9" t="e">
        <f>IF(ISNUMBER(D75),D75/D$74,"")</f>
        <v>#DIV/0!</v>
      </c>
      <c r="E94" s="9" t="str">
        <f t="shared" ref="E94:J94" si="4">IF(ISNUMBER(E75),E75/E$74,"")</f>
        <v/>
      </c>
      <c r="F94" s="9" t="e">
        <f t="shared" si="4"/>
        <v>#DIV/0!</v>
      </c>
      <c r="G94" s="9" t="e">
        <f t="shared" si="4"/>
        <v>#DIV/0!</v>
      </c>
      <c r="H94" s="9" t="str">
        <f t="shared" si="4"/>
        <v/>
      </c>
      <c r="I94" s="9" t="str">
        <f t="shared" si="4"/>
        <v/>
      </c>
      <c r="J94" s="9" t="str">
        <f t="shared" si="4"/>
        <v/>
      </c>
    </row>
    <row r="95" spans="1:10" ht="18.75" x14ac:dyDescent="0.35">
      <c r="A95" s="16"/>
      <c r="B95" s="13" t="s">
        <v>72</v>
      </c>
      <c r="C95" s="18" t="s">
        <v>1</v>
      </c>
      <c r="D95" s="9" t="e">
        <f t="shared" ref="D95:J110" si="5">IF(ISNUMBER(D76),D76/D$74,"")</f>
        <v>#DIV/0!</v>
      </c>
      <c r="E95" s="9" t="str">
        <f t="shared" si="5"/>
        <v/>
      </c>
      <c r="F95" s="9" t="e">
        <f t="shared" si="5"/>
        <v>#DIV/0!</v>
      </c>
      <c r="G95" s="9" t="str">
        <f t="shared" si="5"/>
        <v/>
      </c>
      <c r="H95" s="9" t="str">
        <f t="shared" si="5"/>
        <v/>
      </c>
      <c r="I95" s="9" t="str">
        <f t="shared" si="5"/>
        <v/>
      </c>
      <c r="J95" s="9" t="str">
        <f t="shared" si="5"/>
        <v/>
      </c>
    </row>
    <row r="96" spans="1:10" ht="18.75" x14ac:dyDescent="0.35">
      <c r="A96" s="16"/>
      <c r="B96" s="13" t="s">
        <v>73</v>
      </c>
      <c r="C96" s="18" t="s">
        <v>1</v>
      </c>
      <c r="D96" s="9" t="e">
        <f t="shared" si="5"/>
        <v>#DIV/0!</v>
      </c>
      <c r="E96" s="9" t="str">
        <f t="shared" si="5"/>
        <v/>
      </c>
      <c r="F96" s="9" t="str">
        <f t="shared" si="5"/>
        <v/>
      </c>
      <c r="G96" s="9" t="str">
        <f t="shared" si="5"/>
        <v/>
      </c>
      <c r="H96" s="9" t="str">
        <f t="shared" si="5"/>
        <v/>
      </c>
      <c r="I96" s="9" t="str">
        <f t="shared" si="5"/>
        <v/>
      </c>
      <c r="J96" s="9" t="str">
        <f t="shared" si="5"/>
        <v/>
      </c>
    </row>
    <row r="97" spans="1:10" ht="18.75" x14ac:dyDescent="0.35">
      <c r="A97" s="16"/>
      <c r="B97" s="13" t="s">
        <v>74</v>
      </c>
      <c r="C97" s="18" t="s">
        <v>1</v>
      </c>
      <c r="D97" s="9" t="str">
        <f t="shared" si="5"/>
        <v/>
      </c>
      <c r="E97" s="9" t="e">
        <f t="shared" si="5"/>
        <v>#DIV/0!</v>
      </c>
      <c r="F97" s="9" t="str">
        <f t="shared" si="5"/>
        <v/>
      </c>
      <c r="G97" s="9" t="str">
        <f t="shared" si="5"/>
        <v/>
      </c>
      <c r="H97" s="9" t="str">
        <f t="shared" si="5"/>
        <v/>
      </c>
      <c r="I97" s="9" t="str">
        <f t="shared" si="5"/>
        <v/>
      </c>
      <c r="J97" s="9" t="str">
        <f t="shared" si="5"/>
        <v/>
      </c>
    </row>
    <row r="98" spans="1:10" ht="18.75" x14ac:dyDescent="0.35">
      <c r="A98" s="17" t="s">
        <v>61</v>
      </c>
      <c r="B98" s="13" t="s">
        <v>75</v>
      </c>
      <c r="C98" s="18" t="s">
        <v>1</v>
      </c>
      <c r="D98" s="9" t="e">
        <f t="shared" si="5"/>
        <v>#DIV/0!</v>
      </c>
      <c r="E98" s="9" t="str">
        <f t="shared" si="5"/>
        <v/>
      </c>
      <c r="F98" s="9" t="str">
        <f t="shared" si="5"/>
        <v/>
      </c>
      <c r="G98" s="9" t="str">
        <f t="shared" si="5"/>
        <v/>
      </c>
      <c r="H98" s="9" t="str">
        <f t="shared" si="5"/>
        <v/>
      </c>
      <c r="I98" s="9" t="str">
        <f t="shared" si="5"/>
        <v/>
      </c>
      <c r="J98" s="9" t="str">
        <f t="shared" si="5"/>
        <v/>
      </c>
    </row>
    <row r="99" spans="1:10" ht="18.75" x14ac:dyDescent="0.35">
      <c r="A99" s="16"/>
      <c r="B99" s="13" t="s">
        <v>76</v>
      </c>
      <c r="C99" s="18" t="s">
        <v>1</v>
      </c>
      <c r="D99" s="9" t="e">
        <f t="shared" si="5"/>
        <v>#DIV/0!</v>
      </c>
      <c r="E99" s="9" t="str">
        <f t="shared" si="5"/>
        <v/>
      </c>
      <c r="F99" s="9" t="str">
        <f t="shared" si="5"/>
        <v/>
      </c>
      <c r="G99" s="9" t="str">
        <f t="shared" si="5"/>
        <v/>
      </c>
      <c r="H99" s="9" t="str">
        <f t="shared" si="5"/>
        <v/>
      </c>
      <c r="I99" s="9" t="str">
        <f t="shared" si="5"/>
        <v/>
      </c>
      <c r="J99" s="9" t="str">
        <f t="shared" si="5"/>
        <v/>
      </c>
    </row>
    <row r="100" spans="1:10" ht="18.75" x14ac:dyDescent="0.35">
      <c r="A100" s="16"/>
      <c r="B100" s="13" t="s">
        <v>77</v>
      </c>
      <c r="C100" s="18" t="s">
        <v>1</v>
      </c>
      <c r="D100" s="9" t="e">
        <f t="shared" si="5"/>
        <v>#DIV/0!</v>
      </c>
      <c r="E100" s="9" t="str">
        <f t="shared" si="5"/>
        <v/>
      </c>
      <c r="F100" s="9" t="str">
        <f t="shared" si="5"/>
        <v/>
      </c>
      <c r="G100" s="9" t="str">
        <f t="shared" si="5"/>
        <v/>
      </c>
      <c r="H100" s="9" t="str">
        <f t="shared" si="5"/>
        <v/>
      </c>
      <c r="I100" s="9" t="str">
        <f t="shared" si="5"/>
        <v/>
      </c>
      <c r="J100" s="9" t="str">
        <f t="shared" si="5"/>
        <v/>
      </c>
    </row>
    <row r="101" spans="1:10" ht="18.75" x14ac:dyDescent="0.35">
      <c r="A101" s="16"/>
      <c r="B101" s="13" t="s">
        <v>78</v>
      </c>
      <c r="C101" s="18" t="s">
        <v>1</v>
      </c>
      <c r="D101" s="9" t="str">
        <f t="shared" si="5"/>
        <v/>
      </c>
      <c r="E101" s="9" t="str">
        <f t="shared" si="5"/>
        <v/>
      </c>
      <c r="F101" s="9" t="str">
        <f t="shared" si="5"/>
        <v/>
      </c>
      <c r="G101" s="9" t="str">
        <f t="shared" si="5"/>
        <v/>
      </c>
      <c r="H101" s="9" t="str">
        <f t="shared" si="5"/>
        <v/>
      </c>
      <c r="I101" s="9" t="str">
        <f t="shared" si="5"/>
        <v/>
      </c>
      <c r="J101" s="9" t="str">
        <f t="shared" si="5"/>
        <v/>
      </c>
    </row>
    <row r="102" spans="1:10" ht="18.75" x14ac:dyDescent="0.35">
      <c r="A102" s="16"/>
      <c r="B102" s="13" t="s">
        <v>79</v>
      </c>
      <c r="C102" s="18" t="s">
        <v>1</v>
      </c>
      <c r="D102" s="9" t="str">
        <f t="shared" si="5"/>
        <v/>
      </c>
      <c r="E102" s="9" t="str">
        <f t="shared" si="5"/>
        <v/>
      </c>
      <c r="F102" s="9" t="str">
        <f t="shared" si="5"/>
        <v/>
      </c>
      <c r="G102" s="9" t="str">
        <f t="shared" si="5"/>
        <v/>
      </c>
      <c r="H102" s="9" t="str">
        <f t="shared" si="5"/>
        <v/>
      </c>
      <c r="I102" s="9" t="str">
        <f t="shared" si="5"/>
        <v/>
      </c>
      <c r="J102" s="9" t="str">
        <f t="shared" si="5"/>
        <v/>
      </c>
    </row>
    <row r="103" spans="1:10" ht="18.75" x14ac:dyDescent="0.35">
      <c r="A103" s="16"/>
      <c r="B103" s="13" t="s">
        <v>141</v>
      </c>
      <c r="C103" s="18" t="s">
        <v>1</v>
      </c>
      <c r="D103" s="9" t="str">
        <f t="shared" si="5"/>
        <v/>
      </c>
      <c r="E103" s="9" t="str">
        <f t="shared" si="5"/>
        <v/>
      </c>
      <c r="F103" s="9" t="str">
        <f t="shared" si="5"/>
        <v/>
      </c>
      <c r="G103" s="9" t="str">
        <f t="shared" si="5"/>
        <v/>
      </c>
      <c r="H103" s="9" t="str">
        <f t="shared" si="5"/>
        <v/>
      </c>
      <c r="I103" s="9" t="str">
        <f t="shared" si="5"/>
        <v/>
      </c>
      <c r="J103" s="9" t="str">
        <f t="shared" si="5"/>
        <v/>
      </c>
    </row>
    <row r="104" spans="1:10" ht="18.75" x14ac:dyDescent="0.35">
      <c r="A104" s="16"/>
      <c r="B104" s="13" t="s">
        <v>142</v>
      </c>
      <c r="C104" s="18" t="s">
        <v>1</v>
      </c>
      <c r="D104" s="9" t="str">
        <f t="shared" si="5"/>
        <v/>
      </c>
      <c r="E104" s="9" t="str">
        <f t="shared" si="5"/>
        <v/>
      </c>
      <c r="F104" s="9" t="str">
        <f t="shared" si="5"/>
        <v/>
      </c>
      <c r="G104" s="9" t="str">
        <f t="shared" si="5"/>
        <v/>
      </c>
      <c r="H104" s="9" t="str">
        <f t="shared" si="5"/>
        <v/>
      </c>
      <c r="I104" s="9" t="str">
        <f t="shared" si="5"/>
        <v/>
      </c>
      <c r="J104" s="9" t="str">
        <f t="shared" si="5"/>
        <v/>
      </c>
    </row>
    <row r="105" spans="1:10" ht="18.75" x14ac:dyDescent="0.35">
      <c r="A105" s="16"/>
      <c r="B105" s="13" t="s">
        <v>143</v>
      </c>
      <c r="C105" s="18" t="s">
        <v>1</v>
      </c>
      <c r="D105" s="9" t="str">
        <f t="shared" si="5"/>
        <v/>
      </c>
      <c r="E105" s="9" t="str">
        <f t="shared" si="5"/>
        <v/>
      </c>
      <c r="F105" s="9" t="str">
        <f t="shared" si="5"/>
        <v/>
      </c>
      <c r="G105" s="9" t="str">
        <f t="shared" si="5"/>
        <v/>
      </c>
      <c r="H105" s="9" t="str">
        <f t="shared" si="5"/>
        <v/>
      </c>
      <c r="I105" s="9" t="str">
        <f t="shared" si="5"/>
        <v/>
      </c>
      <c r="J105" s="9" t="str">
        <f t="shared" si="5"/>
        <v/>
      </c>
    </row>
    <row r="106" spans="1:10" ht="18.75" x14ac:dyDescent="0.35">
      <c r="A106" s="16"/>
      <c r="B106" s="13" t="s">
        <v>144</v>
      </c>
      <c r="C106" s="18" t="s">
        <v>1</v>
      </c>
      <c r="D106" s="9" t="str">
        <f t="shared" si="5"/>
        <v/>
      </c>
      <c r="E106" s="9" t="str">
        <f t="shared" si="5"/>
        <v/>
      </c>
      <c r="F106" s="9" t="str">
        <f t="shared" si="5"/>
        <v/>
      </c>
      <c r="G106" s="9" t="str">
        <f t="shared" si="5"/>
        <v/>
      </c>
      <c r="H106" s="9" t="str">
        <f t="shared" si="5"/>
        <v/>
      </c>
      <c r="I106" s="9" t="str">
        <f t="shared" si="5"/>
        <v/>
      </c>
      <c r="J106" s="9" t="str">
        <f t="shared" si="5"/>
        <v/>
      </c>
    </row>
    <row r="107" spans="1:10" ht="18.75" x14ac:dyDescent="0.35">
      <c r="A107" s="16"/>
      <c r="B107" s="13" t="s">
        <v>145</v>
      </c>
      <c r="C107" s="18" t="s">
        <v>1</v>
      </c>
      <c r="D107" s="9" t="str">
        <f t="shared" si="5"/>
        <v/>
      </c>
      <c r="E107" s="9" t="str">
        <f t="shared" si="5"/>
        <v/>
      </c>
      <c r="F107" s="9" t="str">
        <f t="shared" si="5"/>
        <v/>
      </c>
      <c r="G107" s="9" t="str">
        <f t="shared" si="5"/>
        <v/>
      </c>
      <c r="H107" s="9" t="str">
        <f t="shared" si="5"/>
        <v/>
      </c>
      <c r="I107" s="9" t="str">
        <f t="shared" si="5"/>
        <v/>
      </c>
      <c r="J107" s="9" t="str">
        <f t="shared" si="5"/>
        <v/>
      </c>
    </row>
    <row r="108" spans="1:10" ht="18.75" x14ac:dyDescent="0.35">
      <c r="A108" s="16"/>
      <c r="B108" s="13" t="s">
        <v>146</v>
      </c>
      <c r="C108" s="18" t="s">
        <v>1</v>
      </c>
      <c r="D108" s="9" t="str">
        <f t="shared" si="5"/>
        <v/>
      </c>
      <c r="E108" s="9" t="str">
        <f t="shared" si="5"/>
        <v/>
      </c>
      <c r="F108" s="9" t="str">
        <f t="shared" si="5"/>
        <v/>
      </c>
      <c r="G108" s="9" t="str">
        <f t="shared" si="5"/>
        <v/>
      </c>
      <c r="H108" s="9" t="str">
        <f t="shared" si="5"/>
        <v/>
      </c>
      <c r="I108" s="9" t="str">
        <f t="shared" si="5"/>
        <v/>
      </c>
      <c r="J108" s="9" t="str">
        <f t="shared" si="5"/>
        <v/>
      </c>
    </row>
    <row r="109" spans="1:10" ht="18.75" x14ac:dyDescent="0.35">
      <c r="A109" s="16"/>
      <c r="B109" s="13" t="s">
        <v>147</v>
      </c>
      <c r="C109" s="18" t="s">
        <v>1</v>
      </c>
      <c r="D109" s="9" t="str">
        <f t="shared" si="5"/>
        <v/>
      </c>
      <c r="E109" s="9" t="str">
        <f t="shared" si="5"/>
        <v/>
      </c>
      <c r="F109" s="9" t="str">
        <f t="shared" si="5"/>
        <v/>
      </c>
      <c r="G109" s="9" t="str">
        <f t="shared" si="5"/>
        <v/>
      </c>
      <c r="H109" s="9" t="str">
        <f t="shared" si="5"/>
        <v/>
      </c>
      <c r="I109" s="9" t="str">
        <f t="shared" si="5"/>
        <v/>
      </c>
      <c r="J109" s="9" t="str">
        <f t="shared" si="5"/>
        <v/>
      </c>
    </row>
    <row r="110" spans="1:10" ht="18.75" x14ac:dyDescent="0.35">
      <c r="A110" s="16"/>
      <c r="B110" s="13" t="s">
        <v>148</v>
      </c>
      <c r="C110" s="18" t="s">
        <v>1</v>
      </c>
      <c r="D110" s="9" t="str">
        <f t="shared" si="5"/>
        <v/>
      </c>
      <c r="E110" s="9" t="str">
        <f t="shared" si="5"/>
        <v/>
      </c>
      <c r="F110" s="9" t="str">
        <f t="shared" si="5"/>
        <v/>
      </c>
      <c r="G110" s="9" t="str">
        <f t="shared" si="5"/>
        <v/>
      </c>
      <c r="H110" s="9" t="str">
        <f t="shared" si="5"/>
        <v/>
      </c>
      <c r="I110" s="9" t="str">
        <f t="shared" si="5"/>
        <v/>
      </c>
      <c r="J110" s="9" t="str">
        <f t="shared" si="5"/>
        <v/>
      </c>
    </row>
    <row r="111" spans="1:10" ht="18.75" x14ac:dyDescent="0.35">
      <c r="A111" s="16"/>
      <c r="B111" s="13" t="s">
        <v>149</v>
      </c>
      <c r="C111" s="18" t="s">
        <v>1</v>
      </c>
      <c r="D111" s="9" t="str">
        <f t="shared" ref="D111:J112" si="6">IF(ISNUMBER(D92),D92/D$74,"")</f>
        <v/>
      </c>
      <c r="E111" s="9" t="str">
        <f t="shared" si="6"/>
        <v/>
      </c>
      <c r="F111" s="9" t="str">
        <f t="shared" si="6"/>
        <v/>
      </c>
      <c r="G111" s="9" t="str">
        <f t="shared" si="6"/>
        <v/>
      </c>
      <c r="H111" s="9" t="str">
        <f t="shared" si="6"/>
        <v/>
      </c>
      <c r="I111" s="9" t="str">
        <f t="shared" si="6"/>
        <v/>
      </c>
      <c r="J111" s="9" t="str">
        <f t="shared" si="6"/>
        <v/>
      </c>
    </row>
    <row r="112" spans="1:10" ht="18.75" x14ac:dyDescent="0.35">
      <c r="A112" s="15"/>
      <c r="B112" s="13" t="s">
        <v>150</v>
      </c>
      <c r="C112" s="18" t="s">
        <v>1</v>
      </c>
      <c r="D112" s="9" t="str">
        <f t="shared" si="6"/>
        <v/>
      </c>
      <c r="E112" s="9" t="str">
        <f t="shared" si="6"/>
        <v/>
      </c>
      <c r="F112" s="9" t="str">
        <f t="shared" si="6"/>
        <v/>
      </c>
      <c r="G112" s="9" t="str">
        <f t="shared" si="6"/>
        <v/>
      </c>
      <c r="H112" s="9" t="str">
        <f t="shared" si="6"/>
        <v/>
      </c>
      <c r="I112" s="9" t="str">
        <f t="shared" si="6"/>
        <v/>
      </c>
      <c r="J112" s="9" t="str">
        <f t="shared" si="6"/>
        <v/>
      </c>
    </row>
  </sheetData>
  <mergeCells count="4">
    <mergeCell ref="L19:N19"/>
    <mergeCell ref="L20:N20"/>
    <mergeCell ref="L21:N21"/>
    <mergeCell ref="L22:N22"/>
  </mergeCells>
  <pageMargins left="0.25" right="0.25" top="0.75" bottom="0.75" header="0.3" footer="0.3"/>
  <pageSetup paperSize="8" scale="52" fitToWidth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12"/>
  <sheetViews>
    <sheetView topLeftCell="A16" workbookViewId="0">
      <selection activeCell="D4" sqref="D4:I4"/>
    </sheetView>
  </sheetViews>
  <sheetFormatPr defaultRowHeight="15.75" x14ac:dyDescent="0.25"/>
  <cols>
    <col min="1" max="1" width="20.625" customWidth="1"/>
    <col min="3" max="3" width="7.75" customWidth="1"/>
    <col min="4" max="7" width="13.125" bestFit="1" customWidth="1"/>
    <col min="12" max="12" width="7" customWidth="1"/>
    <col min="13" max="13" width="9" style="1"/>
  </cols>
  <sheetData>
    <row r="1" spans="1:17" x14ac:dyDescent="0.25">
      <c r="A1" t="s">
        <v>157</v>
      </c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7" x14ac:dyDescent="0.25">
      <c r="B2" t="s">
        <v>13</v>
      </c>
    </row>
    <row r="3" spans="1:17" ht="19.5" thickBot="1" x14ac:dyDescent="0.4">
      <c r="A3" s="3" t="s">
        <v>26</v>
      </c>
      <c r="B3" s="3" t="s">
        <v>29</v>
      </c>
      <c r="C3" s="3" t="s">
        <v>2</v>
      </c>
      <c r="D3" s="6">
        <v>3.4</v>
      </c>
      <c r="E3" s="6">
        <v>3.6</v>
      </c>
      <c r="F3" s="6">
        <v>3.8</v>
      </c>
      <c r="G3" s="6">
        <v>4.0999999999999996</v>
      </c>
      <c r="H3" s="6">
        <v>5</v>
      </c>
      <c r="I3" s="6">
        <v>5.3</v>
      </c>
      <c r="J3" s="6" t="s">
        <v>110</v>
      </c>
      <c r="L3" s="3" t="s">
        <v>3</v>
      </c>
      <c r="M3" s="26">
        <v>4.2999999999999997E-2</v>
      </c>
      <c r="N3" s="3" t="s">
        <v>6</v>
      </c>
    </row>
    <row r="4" spans="1:17" ht="20.25" thickTop="1" thickBot="1" x14ac:dyDescent="0.4">
      <c r="A4" s="14" t="s">
        <v>27</v>
      </c>
      <c r="B4" s="3" t="s">
        <v>30</v>
      </c>
      <c r="C4" s="3" t="s">
        <v>2</v>
      </c>
      <c r="D4" s="10">
        <v>3.4485451977401129</v>
      </c>
      <c r="E4" s="10">
        <v>3.5733870967741934</v>
      </c>
      <c r="F4" s="10">
        <v>3.6716622598272526</v>
      </c>
      <c r="G4" s="10">
        <v>4.0982142857142847</v>
      </c>
      <c r="H4" s="10">
        <v>5.0302139037433147</v>
      </c>
      <c r="I4" s="10">
        <v>5.3178571428571431</v>
      </c>
      <c r="J4" s="10"/>
      <c r="L4" s="3" t="s">
        <v>4</v>
      </c>
      <c r="M4" s="4">
        <v>0.15</v>
      </c>
      <c r="N4" s="3" t="s">
        <v>6</v>
      </c>
    </row>
    <row r="5" spans="1:17" ht="20.25" thickTop="1" thickBot="1" x14ac:dyDescent="0.4">
      <c r="A5" s="14"/>
      <c r="B5" s="20" t="s">
        <v>80</v>
      </c>
      <c r="C5" s="3" t="s">
        <v>6</v>
      </c>
      <c r="D5" s="10"/>
      <c r="E5" s="10"/>
      <c r="F5" s="10"/>
      <c r="G5" s="10"/>
      <c r="H5" s="10"/>
      <c r="I5" s="10"/>
      <c r="J5" s="10"/>
      <c r="L5" s="3" t="s">
        <v>5</v>
      </c>
      <c r="M5" s="4" t="s">
        <v>156</v>
      </c>
      <c r="N5" s="3" t="s">
        <v>6</v>
      </c>
    </row>
    <row r="6" spans="1:17" ht="20.25" thickTop="1" thickBot="1" x14ac:dyDescent="0.4">
      <c r="A6" s="16"/>
      <c r="B6" s="20" t="s">
        <v>81</v>
      </c>
      <c r="C6" s="3" t="s">
        <v>6</v>
      </c>
      <c r="D6" s="10"/>
      <c r="E6" s="10"/>
      <c r="F6" s="10"/>
      <c r="G6" s="10"/>
      <c r="H6" s="10"/>
      <c r="I6" s="10"/>
      <c r="J6" s="10"/>
      <c r="L6" s="3" t="s">
        <v>161</v>
      </c>
      <c r="M6" s="27">
        <v>1.75</v>
      </c>
      <c r="N6" s="3" t="s">
        <v>6</v>
      </c>
    </row>
    <row r="7" spans="1:17" ht="20.25" thickTop="1" thickBot="1" x14ac:dyDescent="0.4">
      <c r="A7" s="16"/>
      <c r="B7" s="20" t="s">
        <v>82</v>
      </c>
      <c r="C7" s="3" t="s">
        <v>6</v>
      </c>
      <c r="D7" s="10"/>
      <c r="E7" s="10"/>
      <c r="F7" s="10"/>
      <c r="G7" s="10"/>
      <c r="H7" s="10"/>
      <c r="I7" s="10"/>
      <c r="J7" s="10"/>
      <c r="L7" s="22"/>
      <c r="M7" s="23"/>
      <c r="N7" s="22"/>
    </row>
    <row r="8" spans="1:17" ht="20.25" thickTop="1" thickBot="1" x14ac:dyDescent="0.4">
      <c r="A8" s="16"/>
      <c r="B8" s="20" t="s">
        <v>83</v>
      </c>
      <c r="C8" s="3" t="s">
        <v>6</v>
      </c>
      <c r="D8" s="10"/>
      <c r="E8" s="10"/>
      <c r="F8" s="10"/>
      <c r="G8" s="10"/>
      <c r="H8" s="10"/>
      <c r="I8" s="10"/>
      <c r="J8" s="10"/>
      <c r="L8" s="22"/>
      <c r="M8" s="24"/>
      <c r="N8" s="22"/>
    </row>
    <row r="9" spans="1:17" ht="20.25" thickTop="1" thickBot="1" x14ac:dyDescent="0.4">
      <c r="A9" s="16" t="s">
        <v>14</v>
      </c>
      <c r="B9" s="20" t="s">
        <v>84</v>
      </c>
      <c r="C9" s="3" t="s">
        <v>6</v>
      </c>
      <c r="D9" s="10"/>
      <c r="E9" s="10"/>
      <c r="F9" s="10"/>
      <c r="G9" s="10"/>
      <c r="H9" s="10"/>
      <c r="I9" s="10"/>
      <c r="J9" s="10"/>
      <c r="L9" s="22"/>
      <c r="M9" s="22"/>
      <c r="N9" s="22"/>
      <c r="O9" s="22"/>
      <c r="P9" s="22"/>
      <c r="Q9" s="22"/>
    </row>
    <row r="10" spans="1:17" ht="20.25" thickTop="1" thickBot="1" x14ac:dyDescent="0.4">
      <c r="A10" s="16"/>
      <c r="B10" s="20" t="s">
        <v>85</v>
      </c>
      <c r="C10" s="3" t="s">
        <v>6</v>
      </c>
      <c r="D10" s="10"/>
      <c r="E10" s="10"/>
      <c r="F10" s="10"/>
      <c r="G10" s="10"/>
      <c r="H10" s="10"/>
      <c r="I10" s="10"/>
      <c r="J10" s="10"/>
      <c r="L10" s="22"/>
      <c r="M10" s="22"/>
      <c r="N10" s="22"/>
      <c r="O10" s="22"/>
      <c r="P10" s="22"/>
      <c r="Q10" s="22"/>
    </row>
    <row r="11" spans="1:17" ht="20.25" thickTop="1" thickBot="1" x14ac:dyDescent="0.4">
      <c r="A11" s="16"/>
      <c r="B11" s="20" t="s">
        <v>86</v>
      </c>
      <c r="C11" s="3" t="s">
        <v>6</v>
      </c>
      <c r="D11" s="10"/>
      <c r="E11" s="10"/>
      <c r="F11" s="10"/>
      <c r="G11" s="10"/>
      <c r="H11" s="10"/>
      <c r="I11" s="10"/>
      <c r="J11" s="10"/>
      <c r="L11" s="22"/>
      <c r="M11" s="22"/>
      <c r="N11" s="22"/>
      <c r="O11" s="22"/>
      <c r="P11" s="22"/>
      <c r="Q11" s="22"/>
    </row>
    <row r="12" spans="1:17" ht="20.25" thickTop="1" thickBot="1" x14ac:dyDescent="0.4">
      <c r="A12" s="16"/>
      <c r="B12" s="20" t="s">
        <v>87</v>
      </c>
      <c r="C12" s="3" t="s">
        <v>6</v>
      </c>
      <c r="D12" s="10"/>
      <c r="E12" s="10"/>
      <c r="F12" s="10"/>
      <c r="G12" s="10"/>
      <c r="H12" s="10"/>
      <c r="I12" s="10"/>
      <c r="J12" s="10"/>
      <c r="M12" s="2"/>
    </row>
    <row r="13" spans="1:17" ht="20.25" thickTop="1" thickBot="1" x14ac:dyDescent="0.4">
      <c r="A13" s="15"/>
      <c r="B13" s="20" t="s">
        <v>88</v>
      </c>
      <c r="C13" s="3" t="s">
        <v>6</v>
      </c>
      <c r="D13" s="10"/>
      <c r="E13" s="10"/>
      <c r="F13" s="10"/>
      <c r="G13" s="10"/>
      <c r="H13" s="10"/>
      <c r="I13" s="10"/>
      <c r="J13" s="10"/>
    </row>
    <row r="14" spans="1:17" ht="19.5" thickTop="1" x14ac:dyDescent="0.35">
      <c r="A14" s="15" t="s">
        <v>15</v>
      </c>
      <c r="B14" s="3" t="s">
        <v>10</v>
      </c>
      <c r="C14" s="3" t="s">
        <v>6</v>
      </c>
      <c r="D14" s="9" t="e">
        <f t="shared" ref="D14:J14" si="0">D5*(w+D5/$M$8)/(w+2*D5/SIN(RADIANS(28)))</f>
        <v>#DIV/0!</v>
      </c>
      <c r="E14" s="9" t="e">
        <f t="shared" si="0"/>
        <v>#DIV/0!</v>
      </c>
      <c r="F14" s="9" t="e">
        <f t="shared" si="0"/>
        <v>#DIV/0!</v>
      </c>
      <c r="G14" s="9" t="e">
        <f t="shared" si="0"/>
        <v>#DIV/0!</v>
      </c>
      <c r="H14" s="9" t="e">
        <f t="shared" si="0"/>
        <v>#DIV/0!</v>
      </c>
      <c r="I14" s="9" t="e">
        <f t="shared" si="0"/>
        <v>#DIV/0!</v>
      </c>
      <c r="J14" s="9" t="e">
        <f t="shared" si="0"/>
        <v>#DIV/0!</v>
      </c>
    </row>
    <row r="15" spans="1:17" ht="16.5" thickBot="1" x14ac:dyDescent="0.3">
      <c r="A15" s="14" t="s">
        <v>90</v>
      </c>
      <c r="B15" s="8" t="s">
        <v>0</v>
      </c>
      <c r="C15" s="3" t="s">
        <v>1</v>
      </c>
      <c r="D15" s="9" t="e">
        <f t="shared" ref="D15:J15" si="1">(s-1)*$M$10/(D14*I0)</f>
        <v>#DIV/0!</v>
      </c>
      <c r="E15" s="9" t="e">
        <f t="shared" si="1"/>
        <v>#DIV/0!</v>
      </c>
      <c r="F15" s="9" t="e">
        <f t="shared" si="1"/>
        <v>#DIV/0!</v>
      </c>
      <c r="G15" s="9" t="e">
        <f t="shared" si="1"/>
        <v>#DIV/0!</v>
      </c>
      <c r="H15" s="9" t="e">
        <f t="shared" si="1"/>
        <v>#DIV/0!</v>
      </c>
      <c r="I15" s="9" t="e">
        <f t="shared" si="1"/>
        <v>#DIV/0!</v>
      </c>
      <c r="J15" s="9" t="e">
        <f t="shared" si="1"/>
        <v>#DIV/0!</v>
      </c>
    </row>
    <row r="16" spans="1:17" ht="20.25" thickTop="1" thickBot="1" x14ac:dyDescent="0.4">
      <c r="A16" s="14"/>
      <c r="B16" s="13" t="s">
        <v>32</v>
      </c>
      <c r="C16" s="3" t="s">
        <v>33</v>
      </c>
      <c r="D16" s="12">
        <v>5.2941176470588234</v>
      </c>
      <c r="E16" s="12">
        <v>5.882352941176471</v>
      </c>
      <c r="F16" s="12">
        <v>4.7058823529411766</v>
      </c>
      <c r="G16" s="12">
        <v>5.882352941176471</v>
      </c>
      <c r="H16" s="12">
        <v>2.3529411764705883</v>
      </c>
      <c r="I16" s="12">
        <v>2.3529411764705883</v>
      </c>
      <c r="J16" s="12"/>
    </row>
    <row r="17" spans="1:14" ht="20.25" thickTop="1" thickBot="1" x14ac:dyDescent="0.4">
      <c r="A17" s="16"/>
      <c r="B17" s="13" t="s">
        <v>34</v>
      </c>
      <c r="C17" s="3" t="s">
        <v>33</v>
      </c>
      <c r="D17" s="12">
        <v>7.0588235294117645</v>
      </c>
      <c r="E17" s="12">
        <v>7.0588235294117645</v>
      </c>
      <c r="F17" s="12">
        <v>6.4705882352941178</v>
      </c>
      <c r="G17" s="12">
        <v>4.7058823529411766</v>
      </c>
      <c r="H17" s="12">
        <v>1.1764705882352942</v>
      </c>
      <c r="I17" s="12">
        <v>1.1764705882352942</v>
      </c>
      <c r="J17" s="12"/>
      <c r="M17" s="2"/>
    </row>
    <row r="18" spans="1:14" ht="20.25" thickTop="1" thickBot="1" x14ac:dyDescent="0.4">
      <c r="A18" s="16"/>
      <c r="B18" s="13" t="s">
        <v>35</v>
      </c>
      <c r="C18" s="3" t="s">
        <v>33</v>
      </c>
      <c r="D18" s="12">
        <v>8.235294117647058</v>
      </c>
      <c r="E18" s="12"/>
      <c r="F18" s="12">
        <v>7.6470588235294121</v>
      </c>
      <c r="G18" s="12">
        <v>3.5294117647058822</v>
      </c>
      <c r="H18" s="12"/>
      <c r="I18" s="12"/>
      <c r="J18" s="12"/>
      <c r="L18" t="s">
        <v>23</v>
      </c>
      <c r="M18" s="2"/>
    </row>
    <row r="19" spans="1:14" ht="20.25" thickTop="1" thickBot="1" x14ac:dyDescent="0.4">
      <c r="A19" s="16"/>
      <c r="B19" s="13" t="s">
        <v>36</v>
      </c>
      <c r="C19" s="3" t="s">
        <v>33</v>
      </c>
      <c r="D19" s="12"/>
      <c r="E19" s="12"/>
      <c r="F19" s="12"/>
      <c r="G19" s="12"/>
      <c r="H19" s="12"/>
      <c r="I19" s="12"/>
      <c r="J19" s="12"/>
      <c r="L19" s="79" t="s">
        <v>24</v>
      </c>
      <c r="M19" s="80"/>
      <c r="N19" s="80"/>
    </row>
    <row r="20" spans="1:14" ht="20.25" thickTop="1" thickBot="1" x14ac:dyDescent="0.4">
      <c r="A20" s="16" t="s">
        <v>16</v>
      </c>
      <c r="B20" s="13" t="s">
        <v>37</v>
      </c>
      <c r="C20" s="3" t="s">
        <v>33</v>
      </c>
      <c r="D20" s="12"/>
      <c r="E20" s="12"/>
      <c r="F20" s="12"/>
      <c r="G20" s="12"/>
      <c r="H20" s="12"/>
      <c r="I20" s="12"/>
      <c r="J20" s="12"/>
      <c r="L20" s="81" t="s">
        <v>25</v>
      </c>
      <c r="M20" s="82"/>
      <c r="N20" s="83"/>
    </row>
    <row r="21" spans="1:14" ht="20.25" thickTop="1" thickBot="1" x14ac:dyDescent="0.4">
      <c r="A21" s="16"/>
      <c r="B21" s="13" t="s">
        <v>38</v>
      </c>
      <c r="C21" s="3" t="s">
        <v>33</v>
      </c>
      <c r="D21" s="12"/>
      <c r="E21" s="12"/>
      <c r="F21" s="12"/>
      <c r="G21" s="12"/>
      <c r="H21" s="12"/>
      <c r="I21" s="12"/>
      <c r="J21" s="12"/>
      <c r="L21" s="91" t="s">
        <v>28</v>
      </c>
      <c r="M21" s="91"/>
      <c r="N21" s="91"/>
    </row>
    <row r="22" spans="1:14" ht="20.25" thickTop="1" thickBot="1" x14ac:dyDescent="0.4">
      <c r="A22" s="16"/>
      <c r="B22" s="13" t="s">
        <v>39</v>
      </c>
      <c r="C22" s="3" t="s">
        <v>33</v>
      </c>
      <c r="D22" s="12"/>
      <c r="E22" s="12"/>
      <c r="F22" s="12"/>
      <c r="G22" s="12"/>
      <c r="H22" s="12"/>
      <c r="I22" s="12"/>
      <c r="J22" s="12"/>
      <c r="L22" s="84" t="s">
        <v>31</v>
      </c>
      <c r="M22" s="85"/>
      <c r="N22" s="86"/>
    </row>
    <row r="23" spans="1:14" ht="20.25" thickTop="1" thickBot="1" x14ac:dyDescent="0.4">
      <c r="A23" s="16"/>
      <c r="B23" s="13" t="s">
        <v>40</v>
      </c>
      <c r="C23" s="3" t="s">
        <v>33</v>
      </c>
      <c r="D23" s="12"/>
      <c r="E23" s="12"/>
      <c r="F23" s="12"/>
      <c r="G23" s="12"/>
      <c r="H23" s="12"/>
      <c r="I23" s="12"/>
      <c r="J23" s="12"/>
    </row>
    <row r="24" spans="1:14" ht="20.25" thickTop="1" thickBot="1" x14ac:dyDescent="0.4">
      <c r="A24" s="16"/>
      <c r="B24" s="13" t="s">
        <v>41</v>
      </c>
      <c r="C24" s="3" t="s">
        <v>33</v>
      </c>
      <c r="D24" s="12"/>
      <c r="E24" s="12"/>
      <c r="F24" s="12"/>
      <c r="G24" s="12"/>
      <c r="H24" s="12"/>
      <c r="I24" s="12"/>
      <c r="J24" s="12"/>
    </row>
    <row r="25" spans="1:14" ht="20.25" thickTop="1" thickBot="1" x14ac:dyDescent="0.4">
      <c r="B25" s="13" t="s">
        <v>100</v>
      </c>
      <c r="C25" s="3" t="s">
        <v>33</v>
      </c>
      <c r="D25" s="12"/>
      <c r="E25" s="12"/>
      <c r="F25" s="12"/>
      <c r="G25" s="12"/>
      <c r="H25" s="12"/>
      <c r="I25" s="12"/>
      <c r="J25" s="12"/>
    </row>
    <row r="26" spans="1:14" ht="20.25" thickTop="1" thickBot="1" x14ac:dyDescent="0.4">
      <c r="B26" s="13" t="s">
        <v>101</v>
      </c>
      <c r="C26" s="3" t="s">
        <v>33</v>
      </c>
      <c r="D26" s="12"/>
      <c r="E26" s="12"/>
      <c r="F26" s="12"/>
      <c r="G26" s="12"/>
      <c r="H26" s="12"/>
      <c r="I26" s="12"/>
      <c r="J26" s="12"/>
    </row>
    <row r="27" spans="1:14" ht="20.25" thickTop="1" thickBot="1" x14ac:dyDescent="0.4">
      <c r="B27" s="13" t="s">
        <v>102</v>
      </c>
      <c r="C27" s="3" t="s">
        <v>33</v>
      </c>
      <c r="D27" s="12"/>
      <c r="E27" s="12"/>
      <c r="F27" s="12"/>
      <c r="G27" s="12"/>
      <c r="H27" s="12"/>
      <c r="I27" s="12"/>
      <c r="J27" s="12"/>
    </row>
    <row r="28" spans="1:14" ht="20.25" thickTop="1" thickBot="1" x14ac:dyDescent="0.4">
      <c r="B28" s="13" t="s">
        <v>103</v>
      </c>
      <c r="C28" s="3" t="s">
        <v>33</v>
      </c>
      <c r="D28" s="12"/>
      <c r="E28" s="12"/>
      <c r="F28" s="12"/>
      <c r="G28" s="12"/>
      <c r="H28" s="12"/>
      <c r="I28" s="12"/>
      <c r="J28" s="12"/>
    </row>
    <row r="29" spans="1:14" ht="20.25" thickTop="1" thickBot="1" x14ac:dyDescent="0.4">
      <c r="B29" s="13" t="s">
        <v>104</v>
      </c>
      <c r="C29" s="3" t="s">
        <v>33</v>
      </c>
      <c r="D29" s="12"/>
      <c r="E29" s="12"/>
      <c r="F29" s="12"/>
      <c r="G29" s="12"/>
      <c r="H29" s="12"/>
      <c r="I29" s="12"/>
      <c r="J29" s="12"/>
    </row>
    <row r="30" spans="1:14" ht="20.25" thickTop="1" thickBot="1" x14ac:dyDescent="0.4">
      <c r="B30" s="13" t="s">
        <v>105</v>
      </c>
      <c r="C30" s="3" t="s">
        <v>33</v>
      </c>
      <c r="D30" s="12"/>
      <c r="E30" s="12"/>
      <c r="F30" s="12"/>
      <c r="G30" s="12"/>
      <c r="H30" s="12"/>
      <c r="I30" s="12"/>
      <c r="J30" s="12"/>
    </row>
    <row r="31" spans="1:14" ht="20.25" thickTop="1" thickBot="1" x14ac:dyDescent="0.4">
      <c r="B31" s="13" t="s">
        <v>106</v>
      </c>
      <c r="C31" s="3" t="s">
        <v>33</v>
      </c>
      <c r="D31" s="12"/>
      <c r="E31" s="12"/>
      <c r="F31" s="12"/>
      <c r="G31" s="12"/>
      <c r="H31" s="12"/>
      <c r="I31" s="12"/>
      <c r="J31" s="12"/>
    </row>
    <row r="32" spans="1:14" ht="20.25" thickTop="1" thickBot="1" x14ac:dyDescent="0.4">
      <c r="B32" s="13" t="s">
        <v>107</v>
      </c>
      <c r="C32" s="3" t="s">
        <v>33</v>
      </c>
      <c r="D32" s="12"/>
      <c r="E32" s="12"/>
      <c r="F32" s="12"/>
      <c r="G32" s="12"/>
      <c r="H32" s="12"/>
      <c r="I32" s="12"/>
      <c r="J32" s="12"/>
    </row>
    <row r="33" spans="1:10" ht="20.25" thickTop="1" thickBot="1" x14ac:dyDescent="0.4">
      <c r="B33" s="13" t="s">
        <v>108</v>
      </c>
      <c r="C33" s="3" t="s">
        <v>33</v>
      </c>
      <c r="D33" s="12"/>
      <c r="E33" s="12"/>
      <c r="F33" s="12"/>
      <c r="G33" s="12"/>
      <c r="H33" s="12"/>
      <c r="I33" s="12"/>
      <c r="J33" s="12"/>
    </row>
    <row r="34" spans="1:10" ht="20.25" thickTop="1" thickBot="1" x14ac:dyDescent="0.4">
      <c r="B34" s="13" t="s">
        <v>109</v>
      </c>
      <c r="C34" s="3" t="s">
        <v>33</v>
      </c>
      <c r="D34" s="12"/>
      <c r="E34" s="12"/>
      <c r="F34" s="12"/>
      <c r="G34" s="12"/>
      <c r="H34" s="12"/>
      <c r="I34" s="12"/>
      <c r="J34" s="12"/>
    </row>
    <row r="35" spans="1:10" ht="16.5" thickTop="1" x14ac:dyDescent="0.25">
      <c r="A35" s="14"/>
      <c r="B35" s="13" t="s">
        <v>42</v>
      </c>
      <c r="C35" s="3" t="s">
        <v>1</v>
      </c>
      <c r="D35" s="9" t="e">
        <f t="shared" ref="D35:J50" si="2">IF(ISNUMBER(D16),D16/(w+D$5/m)/rhos*SQRT(1/(s-1))*SQRT(1/(g*$M$10)),"")</f>
        <v>#DIV/0!</v>
      </c>
      <c r="E35" s="9" t="e">
        <f t="shared" si="2"/>
        <v>#DIV/0!</v>
      </c>
      <c r="F35" s="9" t="e">
        <f t="shared" si="2"/>
        <v>#DIV/0!</v>
      </c>
      <c r="G35" s="9" t="e">
        <f t="shared" si="2"/>
        <v>#DIV/0!</v>
      </c>
      <c r="H35" s="9" t="e">
        <f t="shared" si="2"/>
        <v>#DIV/0!</v>
      </c>
      <c r="I35" s="9" t="e">
        <f t="shared" si="2"/>
        <v>#DIV/0!</v>
      </c>
      <c r="J35" s="9" t="str">
        <f t="shared" si="2"/>
        <v/>
      </c>
    </row>
    <row r="36" spans="1:10" x14ac:dyDescent="0.25">
      <c r="A36" s="16"/>
      <c r="B36" s="13" t="s">
        <v>43</v>
      </c>
      <c r="C36" s="3" t="s">
        <v>1</v>
      </c>
      <c r="D36" s="9" t="e">
        <f t="shared" si="2"/>
        <v>#DIV/0!</v>
      </c>
      <c r="E36" s="9" t="e">
        <f t="shared" si="2"/>
        <v>#DIV/0!</v>
      </c>
      <c r="F36" s="9" t="e">
        <f t="shared" si="2"/>
        <v>#DIV/0!</v>
      </c>
      <c r="G36" s="9" t="e">
        <f t="shared" si="2"/>
        <v>#DIV/0!</v>
      </c>
      <c r="H36" s="9" t="e">
        <f t="shared" si="2"/>
        <v>#DIV/0!</v>
      </c>
      <c r="I36" s="9" t="e">
        <f t="shared" si="2"/>
        <v>#DIV/0!</v>
      </c>
      <c r="J36" s="9" t="str">
        <f t="shared" si="2"/>
        <v/>
      </c>
    </row>
    <row r="37" spans="1:10" x14ac:dyDescent="0.25">
      <c r="A37" s="16"/>
      <c r="B37" s="13" t="s">
        <v>44</v>
      </c>
      <c r="C37" s="3" t="s">
        <v>1</v>
      </c>
      <c r="D37" s="9" t="e">
        <f t="shared" si="2"/>
        <v>#DIV/0!</v>
      </c>
      <c r="E37" s="9" t="str">
        <f t="shared" si="2"/>
        <v/>
      </c>
      <c r="F37" s="9" t="e">
        <f t="shared" si="2"/>
        <v>#DIV/0!</v>
      </c>
      <c r="G37" s="9" t="e">
        <f t="shared" si="2"/>
        <v>#DIV/0!</v>
      </c>
      <c r="H37" s="9" t="str">
        <f t="shared" si="2"/>
        <v/>
      </c>
      <c r="I37" s="9" t="str">
        <f t="shared" si="2"/>
        <v/>
      </c>
      <c r="J37" s="9" t="str">
        <f t="shared" si="2"/>
        <v/>
      </c>
    </row>
    <row r="38" spans="1:10" x14ac:dyDescent="0.25">
      <c r="A38" s="16"/>
      <c r="B38" s="13" t="s">
        <v>45</v>
      </c>
      <c r="C38" s="3" t="s">
        <v>1</v>
      </c>
      <c r="D38" s="9" t="str">
        <f t="shared" si="2"/>
        <v/>
      </c>
      <c r="E38" s="9" t="str">
        <f t="shared" si="2"/>
        <v/>
      </c>
      <c r="F38" s="9" t="str">
        <f t="shared" si="2"/>
        <v/>
      </c>
      <c r="G38" s="9" t="str">
        <f t="shared" si="2"/>
        <v/>
      </c>
      <c r="H38" s="9" t="str">
        <f t="shared" si="2"/>
        <v/>
      </c>
      <c r="I38" s="9" t="str">
        <f t="shared" si="2"/>
        <v/>
      </c>
      <c r="J38" s="9" t="str">
        <f t="shared" si="2"/>
        <v/>
      </c>
    </row>
    <row r="39" spans="1:10" x14ac:dyDescent="0.25">
      <c r="A39" s="16" t="s">
        <v>89</v>
      </c>
      <c r="B39" s="13" t="s">
        <v>46</v>
      </c>
      <c r="C39" s="3" t="s">
        <v>1</v>
      </c>
      <c r="D39" s="9" t="str">
        <f t="shared" si="2"/>
        <v/>
      </c>
      <c r="E39" s="9" t="str">
        <f t="shared" si="2"/>
        <v/>
      </c>
      <c r="F39" s="9" t="str">
        <f t="shared" si="2"/>
        <v/>
      </c>
      <c r="G39" s="9" t="str">
        <f t="shared" si="2"/>
        <v/>
      </c>
      <c r="H39" s="9" t="str">
        <f t="shared" si="2"/>
        <v/>
      </c>
      <c r="I39" s="9" t="str">
        <f t="shared" si="2"/>
        <v/>
      </c>
      <c r="J39" s="9" t="str">
        <f t="shared" si="2"/>
        <v/>
      </c>
    </row>
    <row r="40" spans="1:10" x14ac:dyDescent="0.25">
      <c r="A40" s="16"/>
      <c r="B40" s="13" t="s">
        <v>47</v>
      </c>
      <c r="C40" s="3" t="s">
        <v>1</v>
      </c>
      <c r="D40" s="9" t="str">
        <f t="shared" si="2"/>
        <v/>
      </c>
      <c r="E40" s="9" t="str">
        <f t="shared" si="2"/>
        <v/>
      </c>
      <c r="F40" s="9" t="str">
        <f t="shared" si="2"/>
        <v/>
      </c>
      <c r="G40" s="9" t="str">
        <f t="shared" si="2"/>
        <v/>
      </c>
      <c r="H40" s="9" t="str">
        <f t="shared" si="2"/>
        <v/>
      </c>
      <c r="I40" s="9" t="str">
        <f t="shared" si="2"/>
        <v/>
      </c>
      <c r="J40" s="9" t="str">
        <f t="shared" si="2"/>
        <v/>
      </c>
    </row>
    <row r="41" spans="1:10" x14ac:dyDescent="0.25">
      <c r="A41" s="16"/>
      <c r="B41" s="13" t="s">
        <v>48</v>
      </c>
      <c r="C41" s="3" t="s">
        <v>1</v>
      </c>
      <c r="D41" s="9" t="str">
        <f t="shared" si="2"/>
        <v/>
      </c>
      <c r="E41" s="9" t="str">
        <f t="shared" si="2"/>
        <v/>
      </c>
      <c r="F41" s="9" t="str">
        <f t="shared" si="2"/>
        <v/>
      </c>
      <c r="G41" s="9" t="str">
        <f t="shared" si="2"/>
        <v/>
      </c>
      <c r="H41" s="9" t="str">
        <f t="shared" si="2"/>
        <v/>
      </c>
      <c r="I41" s="9" t="str">
        <f t="shared" si="2"/>
        <v/>
      </c>
      <c r="J41" s="9" t="str">
        <f t="shared" si="2"/>
        <v/>
      </c>
    </row>
    <row r="42" spans="1:10" x14ac:dyDescent="0.25">
      <c r="A42" s="16"/>
      <c r="B42" s="13" t="s">
        <v>49</v>
      </c>
      <c r="C42" s="3" t="s">
        <v>1</v>
      </c>
      <c r="D42" s="9" t="str">
        <f t="shared" si="2"/>
        <v/>
      </c>
      <c r="E42" s="9" t="str">
        <f t="shared" si="2"/>
        <v/>
      </c>
      <c r="F42" s="9" t="str">
        <f t="shared" si="2"/>
        <v/>
      </c>
      <c r="G42" s="9" t="str">
        <f t="shared" si="2"/>
        <v/>
      </c>
      <c r="H42" s="9" t="str">
        <f t="shared" si="2"/>
        <v/>
      </c>
      <c r="I42" s="9" t="str">
        <f t="shared" si="2"/>
        <v/>
      </c>
      <c r="J42" s="9" t="str">
        <f t="shared" si="2"/>
        <v/>
      </c>
    </row>
    <row r="43" spans="1:10" x14ac:dyDescent="0.25">
      <c r="A43" s="16"/>
      <c r="B43" s="13" t="s">
        <v>50</v>
      </c>
      <c r="C43" s="3" t="s">
        <v>1</v>
      </c>
      <c r="D43" s="9" t="str">
        <f t="shared" si="2"/>
        <v/>
      </c>
      <c r="E43" s="9" t="str">
        <f t="shared" si="2"/>
        <v/>
      </c>
      <c r="F43" s="9" t="str">
        <f t="shared" si="2"/>
        <v/>
      </c>
      <c r="G43" s="9" t="str">
        <f t="shared" si="2"/>
        <v/>
      </c>
      <c r="H43" s="9" t="str">
        <f t="shared" si="2"/>
        <v/>
      </c>
      <c r="I43" s="9" t="str">
        <f t="shared" si="2"/>
        <v/>
      </c>
      <c r="J43" s="9" t="str">
        <f t="shared" si="2"/>
        <v/>
      </c>
    </row>
    <row r="44" spans="1:10" x14ac:dyDescent="0.25">
      <c r="B44" s="13" t="s">
        <v>111</v>
      </c>
      <c r="C44" s="3" t="s">
        <v>1</v>
      </c>
      <c r="D44" s="9" t="str">
        <f t="shared" si="2"/>
        <v/>
      </c>
      <c r="E44" s="9" t="str">
        <f t="shared" si="2"/>
        <v/>
      </c>
      <c r="F44" s="9" t="str">
        <f t="shared" si="2"/>
        <v/>
      </c>
      <c r="G44" s="9" t="str">
        <f t="shared" si="2"/>
        <v/>
      </c>
      <c r="H44" s="9" t="str">
        <f t="shared" si="2"/>
        <v/>
      </c>
      <c r="I44" s="9" t="str">
        <f t="shared" si="2"/>
        <v/>
      </c>
      <c r="J44" s="9" t="str">
        <f t="shared" si="2"/>
        <v/>
      </c>
    </row>
    <row r="45" spans="1:10" x14ac:dyDescent="0.25">
      <c r="B45" s="13" t="s">
        <v>112</v>
      </c>
      <c r="C45" s="3" t="s">
        <v>1</v>
      </c>
      <c r="D45" s="9" t="str">
        <f t="shared" si="2"/>
        <v/>
      </c>
      <c r="E45" s="9" t="str">
        <f t="shared" si="2"/>
        <v/>
      </c>
      <c r="F45" s="9" t="str">
        <f t="shared" si="2"/>
        <v/>
      </c>
      <c r="G45" s="9" t="str">
        <f t="shared" si="2"/>
        <v/>
      </c>
      <c r="H45" s="9" t="str">
        <f t="shared" si="2"/>
        <v/>
      </c>
      <c r="I45" s="9" t="str">
        <f t="shared" si="2"/>
        <v/>
      </c>
      <c r="J45" s="9" t="str">
        <f t="shared" si="2"/>
        <v/>
      </c>
    </row>
    <row r="46" spans="1:10" x14ac:dyDescent="0.25">
      <c r="B46" s="13" t="s">
        <v>113</v>
      </c>
      <c r="C46" s="3" t="s">
        <v>1</v>
      </c>
      <c r="D46" s="9" t="str">
        <f t="shared" si="2"/>
        <v/>
      </c>
      <c r="E46" s="9" t="str">
        <f t="shared" si="2"/>
        <v/>
      </c>
      <c r="F46" s="9" t="str">
        <f t="shared" si="2"/>
        <v/>
      </c>
      <c r="G46" s="9" t="str">
        <f t="shared" si="2"/>
        <v/>
      </c>
      <c r="H46" s="9" t="str">
        <f t="shared" si="2"/>
        <v/>
      </c>
      <c r="I46" s="9" t="str">
        <f t="shared" si="2"/>
        <v/>
      </c>
      <c r="J46" s="9" t="str">
        <f t="shared" si="2"/>
        <v/>
      </c>
    </row>
    <row r="47" spans="1:10" x14ac:dyDescent="0.25">
      <c r="B47" s="13" t="s">
        <v>114</v>
      </c>
      <c r="C47" s="3" t="s">
        <v>1</v>
      </c>
      <c r="D47" s="9" t="str">
        <f t="shared" si="2"/>
        <v/>
      </c>
      <c r="E47" s="9" t="str">
        <f t="shared" si="2"/>
        <v/>
      </c>
      <c r="F47" s="9" t="str">
        <f t="shared" si="2"/>
        <v/>
      </c>
      <c r="G47" s="9" t="str">
        <f t="shared" si="2"/>
        <v/>
      </c>
      <c r="H47" s="9" t="str">
        <f t="shared" si="2"/>
        <v/>
      </c>
      <c r="I47" s="9" t="str">
        <f t="shared" si="2"/>
        <v/>
      </c>
      <c r="J47" s="9" t="str">
        <f t="shared" si="2"/>
        <v/>
      </c>
    </row>
    <row r="48" spans="1:10" x14ac:dyDescent="0.25">
      <c r="B48" s="13" t="s">
        <v>115</v>
      </c>
      <c r="C48" s="3" t="s">
        <v>1</v>
      </c>
      <c r="D48" s="9" t="str">
        <f t="shared" si="2"/>
        <v/>
      </c>
      <c r="E48" s="9" t="str">
        <f t="shared" si="2"/>
        <v/>
      </c>
      <c r="F48" s="9" t="str">
        <f t="shared" si="2"/>
        <v/>
      </c>
      <c r="G48" s="9" t="str">
        <f t="shared" si="2"/>
        <v/>
      </c>
      <c r="H48" s="9" t="str">
        <f t="shared" si="2"/>
        <v/>
      </c>
      <c r="I48" s="9" t="str">
        <f t="shared" si="2"/>
        <v/>
      </c>
      <c r="J48" s="9" t="str">
        <f t="shared" si="2"/>
        <v/>
      </c>
    </row>
    <row r="49" spans="1:10" x14ac:dyDescent="0.25">
      <c r="B49" s="13" t="s">
        <v>116</v>
      </c>
      <c r="C49" s="3" t="s">
        <v>1</v>
      </c>
      <c r="D49" s="9" t="str">
        <f t="shared" si="2"/>
        <v/>
      </c>
      <c r="E49" s="9" t="str">
        <f t="shared" si="2"/>
        <v/>
      </c>
      <c r="F49" s="9" t="str">
        <f t="shared" si="2"/>
        <v/>
      </c>
      <c r="G49" s="9" t="str">
        <f t="shared" si="2"/>
        <v/>
      </c>
      <c r="H49" s="9" t="str">
        <f t="shared" si="2"/>
        <v/>
      </c>
      <c r="I49" s="9" t="str">
        <f t="shared" si="2"/>
        <v/>
      </c>
      <c r="J49" s="9" t="str">
        <f t="shared" si="2"/>
        <v/>
      </c>
    </row>
    <row r="50" spans="1:10" x14ac:dyDescent="0.25">
      <c r="B50" s="13" t="s">
        <v>117</v>
      </c>
      <c r="C50" s="3" t="s">
        <v>1</v>
      </c>
      <c r="D50" s="9" t="str">
        <f t="shared" si="2"/>
        <v/>
      </c>
      <c r="E50" s="9" t="str">
        <f t="shared" si="2"/>
        <v/>
      </c>
      <c r="F50" s="9" t="str">
        <f t="shared" si="2"/>
        <v/>
      </c>
      <c r="G50" s="9" t="str">
        <f t="shared" si="2"/>
        <v/>
      </c>
      <c r="H50" s="9" t="str">
        <f t="shared" si="2"/>
        <v/>
      </c>
      <c r="I50" s="9" t="str">
        <f t="shared" si="2"/>
        <v/>
      </c>
      <c r="J50" s="9" t="str">
        <f t="shared" si="2"/>
        <v/>
      </c>
    </row>
    <row r="51" spans="1:10" x14ac:dyDescent="0.25">
      <c r="B51" s="13" t="s">
        <v>118</v>
      </c>
      <c r="C51" s="3" t="s">
        <v>1</v>
      </c>
      <c r="D51" s="9" t="str">
        <f t="shared" ref="D51:J53" si="3">IF(ISNUMBER(D32),D32/(w+D$5/m)/rhos*SQRT(1/(s-1))*SQRT(1/(g*$M$10)),"")</f>
        <v/>
      </c>
      <c r="E51" s="9" t="str">
        <f t="shared" si="3"/>
        <v/>
      </c>
      <c r="F51" s="9" t="str">
        <f t="shared" si="3"/>
        <v/>
      </c>
      <c r="G51" s="9" t="str">
        <f t="shared" si="3"/>
        <v/>
      </c>
      <c r="H51" s="9" t="str">
        <f t="shared" si="3"/>
        <v/>
      </c>
      <c r="I51" s="9" t="str">
        <f t="shared" si="3"/>
        <v/>
      </c>
      <c r="J51" s="9" t="str">
        <f t="shared" si="3"/>
        <v/>
      </c>
    </row>
    <row r="52" spans="1:10" x14ac:dyDescent="0.25">
      <c r="B52" s="13" t="s">
        <v>119</v>
      </c>
      <c r="C52" s="3" t="s">
        <v>1</v>
      </c>
      <c r="D52" s="9" t="str">
        <f t="shared" si="3"/>
        <v/>
      </c>
      <c r="E52" s="9" t="str">
        <f t="shared" si="3"/>
        <v/>
      </c>
      <c r="F52" s="9" t="str">
        <f t="shared" si="3"/>
        <v/>
      </c>
      <c r="G52" s="9" t="str">
        <f t="shared" si="3"/>
        <v/>
      </c>
      <c r="H52" s="9" t="str">
        <f t="shared" si="3"/>
        <v/>
      </c>
      <c r="I52" s="9" t="str">
        <f t="shared" si="3"/>
        <v/>
      </c>
      <c r="J52" s="9" t="str">
        <f t="shared" si="3"/>
        <v/>
      </c>
    </row>
    <row r="53" spans="1:10" ht="16.5" thickBot="1" x14ac:dyDescent="0.3">
      <c r="B53" s="13" t="s">
        <v>120</v>
      </c>
      <c r="C53" s="3" t="s">
        <v>1</v>
      </c>
      <c r="D53" s="9" t="str">
        <f t="shared" si="3"/>
        <v/>
      </c>
      <c r="E53" s="9" t="str">
        <f t="shared" si="3"/>
        <v/>
      </c>
      <c r="F53" s="9" t="str">
        <f t="shared" si="3"/>
        <v/>
      </c>
      <c r="G53" s="9" t="str">
        <f t="shared" si="3"/>
        <v/>
      </c>
      <c r="H53" s="9" t="str">
        <f t="shared" si="3"/>
        <v/>
      </c>
      <c r="I53" s="9" t="str">
        <f t="shared" si="3"/>
        <v/>
      </c>
      <c r="J53" s="9" t="str">
        <f t="shared" si="3"/>
        <v/>
      </c>
    </row>
    <row r="54" spans="1:10" ht="20.25" thickTop="1" thickBot="1" x14ac:dyDescent="0.4">
      <c r="A54" s="14"/>
      <c r="B54" s="13" t="s">
        <v>51</v>
      </c>
      <c r="C54" s="3" t="s">
        <v>33</v>
      </c>
      <c r="D54" s="11">
        <v>0</v>
      </c>
      <c r="E54" s="11">
        <v>0</v>
      </c>
      <c r="F54" s="11">
        <v>0</v>
      </c>
      <c r="G54" s="11">
        <v>2.7</v>
      </c>
      <c r="H54" s="11">
        <v>0.9</v>
      </c>
      <c r="I54" s="11">
        <v>1.3</v>
      </c>
      <c r="J54" s="11"/>
    </row>
    <row r="55" spans="1:10" ht="20.25" thickTop="1" thickBot="1" x14ac:dyDescent="0.4">
      <c r="A55" s="16"/>
      <c r="B55" s="13" t="s">
        <v>52</v>
      </c>
      <c r="C55" s="3" t="s">
        <v>33</v>
      </c>
      <c r="D55" s="11">
        <v>0</v>
      </c>
      <c r="E55" s="11">
        <v>5.3</v>
      </c>
      <c r="F55" s="11">
        <v>0</v>
      </c>
      <c r="G55" s="11">
        <v>0.2</v>
      </c>
      <c r="H55" s="11">
        <v>0.4</v>
      </c>
      <c r="I55" s="11">
        <v>0.2</v>
      </c>
      <c r="J55" s="11"/>
    </row>
    <row r="56" spans="1:10" ht="20.25" thickTop="1" thickBot="1" x14ac:dyDescent="0.4">
      <c r="A56" s="16"/>
      <c r="B56" s="13" t="s">
        <v>53</v>
      </c>
      <c r="C56" s="3" t="s">
        <v>33</v>
      </c>
      <c r="D56" s="11">
        <v>6.75</v>
      </c>
      <c r="E56" s="11"/>
      <c r="F56" s="11">
        <v>2.4</v>
      </c>
      <c r="G56" s="11">
        <f>3*G_Dm</f>
        <v>3.4742669595925202E-3</v>
      </c>
      <c r="H56" s="11"/>
      <c r="I56" s="11"/>
      <c r="J56" s="11"/>
    </row>
    <row r="57" spans="1:10" ht="20.25" thickTop="1" thickBot="1" x14ac:dyDescent="0.4">
      <c r="A57" s="16"/>
      <c r="B57" s="13" t="s">
        <v>54</v>
      </c>
      <c r="C57" s="3" t="s">
        <v>33</v>
      </c>
      <c r="D57" s="11"/>
      <c r="E57" s="11"/>
      <c r="F57" s="11"/>
      <c r="G57" s="11"/>
      <c r="H57" s="11"/>
      <c r="I57" s="11"/>
      <c r="J57" s="11"/>
    </row>
    <row r="58" spans="1:10" ht="20.25" thickTop="1" thickBot="1" x14ac:dyDescent="0.4">
      <c r="A58" s="32" t="s">
        <v>171</v>
      </c>
      <c r="B58" s="13" t="s">
        <v>55</v>
      </c>
      <c r="C58" s="3" t="s">
        <v>33</v>
      </c>
      <c r="D58" s="11"/>
      <c r="E58" s="11"/>
      <c r="F58" s="11"/>
      <c r="G58" s="11"/>
      <c r="H58" s="11"/>
      <c r="I58" s="11"/>
      <c r="J58" s="11"/>
    </row>
    <row r="59" spans="1:10" ht="20.25" thickTop="1" thickBot="1" x14ac:dyDescent="0.4">
      <c r="A59" s="32" t="s">
        <v>60</v>
      </c>
      <c r="B59" s="13" t="s">
        <v>56</v>
      </c>
      <c r="C59" s="3" t="s">
        <v>33</v>
      </c>
      <c r="D59" s="11"/>
      <c r="E59" s="11"/>
      <c r="F59" s="11"/>
      <c r="G59" s="11"/>
      <c r="H59" s="11"/>
      <c r="I59" s="11"/>
      <c r="J59" s="11"/>
    </row>
    <row r="60" spans="1:10" ht="20.25" thickTop="1" thickBot="1" x14ac:dyDescent="0.4">
      <c r="A60" s="16"/>
      <c r="B60" s="13" t="s">
        <v>57</v>
      </c>
      <c r="C60" s="3" t="s">
        <v>33</v>
      </c>
      <c r="D60" s="11"/>
      <c r="E60" s="11"/>
      <c r="F60" s="11"/>
      <c r="G60" s="11"/>
      <c r="H60" s="11"/>
      <c r="I60" s="11"/>
      <c r="J60" s="11"/>
    </row>
    <row r="61" spans="1:10" ht="20.25" thickTop="1" thickBot="1" x14ac:dyDescent="0.4">
      <c r="A61" s="16"/>
      <c r="B61" s="13" t="s">
        <v>58</v>
      </c>
      <c r="C61" s="3" t="s">
        <v>33</v>
      </c>
      <c r="D61" s="11"/>
      <c r="E61" s="11"/>
      <c r="F61" s="11"/>
      <c r="G61" s="11"/>
      <c r="H61" s="11"/>
      <c r="I61" s="11"/>
      <c r="J61" s="11"/>
    </row>
    <row r="62" spans="1:10" ht="20.25" thickTop="1" thickBot="1" x14ac:dyDescent="0.4">
      <c r="A62" s="16"/>
      <c r="B62" s="13" t="s">
        <v>59</v>
      </c>
      <c r="C62" s="3" t="s">
        <v>33</v>
      </c>
      <c r="D62" s="11"/>
      <c r="E62" s="11"/>
      <c r="F62" s="11"/>
      <c r="G62" s="11"/>
      <c r="H62" s="11"/>
      <c r="I62" s="11"/>
      <c r="J62" s="11"/>
    </row>
    <row r="63" spans="1:10" ht="20.25" thickTop="1" thickBot="1" x14ac:dyDescent="0.4">
      <c r="A63" s="16"/>
      <c r="B63" s="13" t="s">
        <v>121</v>
      </c>
      <c r="C63" s="3" t="s">
        <v>33</v>
      </c>
      <c r="D63" s="11"/>
      <c r="E63" s="11"/>
      <c r="F63" s="11"/>
      <c r="G63" s="11"/>
      <c r="H63" s="11"/>
      <c r="I63" s="11"/>
      <c r="J63" s="11"/>
    </row>
    <row r="64" spans="1:10" ht="20.25" thickTop="1" thickBot="1" x14ac:dyDescent="0.4">
      <c r="A64" s="16"/>
      <c r="B64" s="13" t="s">
        <v>122</v>
      </c>
      <c r="C64" s="3" t="s">
        <v>33</v>
      </c>
      <c r="D64" s="11"/>
      <c r="E64" s="11"/>
      <c r="F64" s="11"/>
      <c r="G64" s="11"/>
      <c r="H64" s="11"/>
      <c r="I64" s="11"/>
      <c r="J64" s="11"/>
    </row>
    <row r="65" spans="1:10" ht="20.25" thickTop="1" thickBot="1" x14ac:dyDescent="0.4">
      <c r="A65" s="16"/>
      <c r="B65" s="13" t="s">
        <v>123</v>
      </c>
      <c r="C65" s="3" t="s">
        <v>33</v>
      </c>
      <c r="D65" s="11"/>
      <c r="E65" s="11"/>
      <c r="F65" s="11"/>
      <c r="G65" s="11"/>
      <c r="H65" s="11"/>
      <c r="I65" s="11"/>
      <c r="J65" s="11"/>
    </row>
    <row r="66" spans="1:10" ht="20.25" thickTop="1" thickBot="1" x14ac:dyDescent="0.4">
      <c r="A66" s="16"/>
      <c r="B66" s="13" t="s">
        <v>124</v>
      </c>
      <c r="C66" s="3" t="s">
        <v>33</v>
      </c>
      <c r="D66" s="11"/>
      <c r="E66" s="11"/>
      <c r="F66" s="11"/>
      <c r="G66" s="11"/>
      <c r="H66" s="11"/>
      <c r="I66" s="11"/>
      <c r="J66" s="11"/>
    </row>
    <row r="67" spans="1:10" ht="20.25" thickTop="1" thickBot="1" x14ac:dyDescent="0.4">
      <c r="A67" s="16"/>
      <c r="B67" s="13" t="s">
        <v>125</v>
      </c>
      <c r="C67" s="3" t="s">
        <v>33</v>
      </c>
      <c r="D67" s="11"/>
      <c r="E67" s="11"/>
      <c r="F67" s="11"/>
      <c r="G67" s="11"/>
      <c r="H67" s="11"/>
      <c r="I67" s="11"/>
      <c r="J67" s="11"/>
    </row>
    <row r="68" spans="1:10" ht="20.25" thickTop="1" thickBot="1" x14ac:dyDescent="0.4">
      <c r="A68" s="16"/>
      <c r="B68" s="13" t="s">
        <v>126</v>
      </c>
      <c r="C68" s="3" t="s">
        <v>33</v>
      </c>
      <c r="D68" s="11"/>
      <c r="E68" s="11"/>
      <c r="F68" s="11"/>
      <c r="G68" s="11"/>
      <c r="H68" s="11"/>
      <c r="I68" s="11"/>
      <c r="J68" s="11"/>
    </row>
    <row r="69" spans="1:10" ht="20.25" thickTop="1" thickBot="1" x14ac:dyDescent="0.4">
      <c r="A69" s="16"/>
      <c r="B69" s="13" t="s">
        <v>127</v>
      </c>
      <c r="C69" s="3" t="s">
        <v>33</v>
      </c>
      <c r="D69" s="11"/>
      <c r="E69" s="11"/>
      <c r="F69" s="11"/>
      <c r="G69" s="11"/>
      <c r="H69" s="11"/>
      <c r="I69" s="11"/>
      <c r="J69" s="11"/>
    </row>
    <row r="70" spans="1:10" ht="20.25" thickTop="1" thickBot="1" x14ac:dyDescent="0.4">
      <c r="A70" s="16"/>
      <c r="B70" s="13" t="s">
        <v>128</v>
      </c>
      <c r="C70" s="3" t="s">
        <v>33</v>
      </c>
      <c r="D70" s="11"/>
      <c r="E70" s="11"/>
      <c r="F70" s="11"/>
      <c r="G70" s="11"/>
      <c r="H70" s="11"/>
      <c r="I70" s="11"/>
      <c r="J70" s="11"/>
    </row>
    <row r="71" spans="1:10" ht="20.25" thickTop="1" thickBot="1" x14ac:dyDescent="0.4">
      <c r="A71" s="16"/>
      <c r="B71" s="13" t="s">
        <v>129</v>
      </c>
      <c r="C71" s="3" t="s">
        <v>33</v>
      </c>
      <c r="D71" s="11"/>
      <c r="E71" s="11"/>
      <c r="F71" s="11"/>
      <c r="G71" s="11"/>
      <c r="H71" s="11"/>
      <c r="I71" s="11"/>
      <c r="J71" s="11"/>
    </row>
    <row r="72" spans="1:10" ht="20.25" thickTop="1" thickBot="1" x14ac:dyDescent="0.4">
      <c r="A72" s="15"/>
      <c r="B72" s="13" t="s">
        <v>130</v>
      </c>
      <c r="C72" s="3" t="s">
        <v>33</v>
      </c>
      <c r="D72" s="11"/>
      <c r="E72" s="11"/>
      <c r="F72" s="11"/>
      <c r="G72" s="11"/>
      <c r="H72" s="11"/>
      <c r="I72" s="11"/>
      <c r="J72" s="11"/>
    </row>
    <row r="73" spans="1:10" ht="20.25" thickTop="1" thickBot="1" x14ac:dyDescent="0.4">
      <c r="A73" s="15" t="s">
        <v>20</v>
      </c>
      <c r="B73" s="8" t="s">
        <v>21</v>
      </c>
      <c r="C73" s="3" t="s">
        <v>22</v>
      </c>
      <c r="D73" s="11">
        <v>1</v>
      </c>
      <c r="E73" s="11">
        <v>1</v>
      </c>
      <c r="F73" s="11">
        <v>1</v>
      </c>
      <c r="G73" s="11">
        <v>1</v>
      </c>
      <c r="H73" s="11">
        <v>1</v>
      </c>
      <c r="I73" s="11">
        <v>1</v>
      </c>
      <c r="J73" s="11"/>
    </row>
    <row r="74" spans="1:10" ht="20.25" thickTop="1" thickBot="1" x14ac:dyDescent="0.4">
      <c r="A74" s="14" t="s">
        <v>18</v>
      </c>
      <c r="B74" s="8" t="s">
        <v>7</v>
      </c>
      <c r="C74" s="3" t="s">
        <v>8</v>
      </c>
      <c r="D74" s="9">
        <f t="shared" ref="D74:I74" si="4">100*$M$10/D73</f>
        <v>0</v>
      </c>
      <c r="E74" s="9">
        <f t="shared" si="4"/>
        <v>0</v>
      </c>
      <c r="F74" s="9">
        <f t="shared" si="4"/>
        <v>0</v>
      </c>
      <c r="G74" s="9">
        <f t="shared" si="4"/>
        <v>0</v>
      </c>
      <c r="H74" s="9">
        <f t="shared" si="4"/>
        <v>0</v>
      </c>
      <c r="I74" s="9">
        <f t="shared" si="4"/>
        <v>0</v>
      </c>
      <c r="J74" s="9"/>
    </row>
    <row r="75" spans="1:10" ht="20.25" thickTop="1" thickBot="1" x14ac:dyDescent="0.4">
      <c r="A75" s="14"/>
      <c r="B75" s="13" t="s">
        <v>62</v>
      </c>
      <c r="C75" s="19" t="s">
        <v>8</v>
      </c>
      <c r="D75" s="21" t="s">
        <v>152</v>
      </c>
      <c r="E75" s="21" t="s">
        <v>152</v>
      </c>
      <c r="F75" s="21" t="s">
        <v>152</v>
      </c>
      <c r="G75" s="11">
        <v>22</v>
      </c>
      <c r="H75" s="11">
        <v>10</v>
      </c>
      <c r="I75" s="11">
        <v>6</v>
      </c>
      <c r="J75" s="11"/>
    </row>
    <row r="76" spans="1:10" ht="20.25" thickTop="1" thickBot="1" x14ac:dyDescent="0.4">
      <c r="A76" s="16"/>
      <c r="B76" s="13" t="s">
        <v>63</v>
      </c>
      <c r="C76" s="19" t="s">
        <v>8</v>
      </c>
      <c r="D76" s="21" t="s">
        <v>152</v>
      </c>
      <c r="E76" s="21">
        <v>13</v>
      </c>
      <c r="F76" s="21" t="s">
        <v>152</v>
      </c>
      <c r="G76" s="11">
        <v>27</v>
      </c>
      <c r="H76" s="11">
        <v>16</v>
      </c>
      <c r="I76" s="11">
        <v>5</v>
      </c>
      <c r="J76" s="11"/>
    </row>
    <row r="77" spans="1:10" ht="20.25" thickTop="1" thickBot="1" x14ac:dyDescent="0.4">
      <c r="A77" s="16"/>
      <c r="B77" s="13" t="s">
        <v>64</v>
      </c>
      <c r="C77" s="19" t="s">
        <v>8</v>
      </c>
      <c r="D77" s="21">
        <v>7</v>
      </c>
      <c r="E77" s="21"/>
      <c r="F77" s="11">
        <v>19</v>
      </c>
      <c r="G77" s="11">
        <v>55</v>
      </c>
      <c r="H77" s="11"/>
      <c r="I77" s="11"/>
      <c r="J77" s="11"/>
    </row>
    <row r="78" spans="1:10" ht="20.25" thickTop="1" thickBot="1" x14ac:dyDescent="0.4">
      <c r="A78" s="16"/>
      <c r="B78" s="13" t="s">
        <v>65</v>
      </c>
      <c r="C78" s="19" t="s">
        <v>8</v>
      </c>
      <c r="D78" s="21"/>
      <c r="E78" s="11"/>
      <c r="F78" s="21"/>
      <c r="G78" s="11"/>
      <c r="H78" s="11"/>
      <c r="I78" s="11"/>
      <c r="J78" s="11"/>
    </row>
    <row r="79" spans="1:10" ht="20.25" thickTop="1" thickBot="1" x14ac:dyDescent="0.4">
      <c r="A79" s="16" t="s">
        <v>19</v>
      </c>
      <c r="B79" s="13" t="s">
        <v>66</v>
      </c>
      <c r="C79" s="19" t="s">
        <v>8</v>
      </c>
      <c r="D79" s="21"/>
      <c r="E79" s="21"/>
      <c r="F79" s="21"/>
      <c r="G79" s="11"/>
      <c r="H79" s="11"/>
      <c r="I79" s="11"/>
      <c r="J79" s="11"/>
    </row>
    <row r="80" spans="1:10" ht="20.25" thickTop="1" thickBot="1" x14ac:dyDescent="0.4">
      <c r="A80" s="16"/>
      <c r="B80" s="13" t="s">
        <v>67</v>
      </c>
      <c r="C80" s="19" t="s">
        <v>8</v>
      </c>
      <c r="D80" s="21"/>
      <c r="E80" s="21"/>
      <c r="F80" s="21"/>
      <c r="G80" s="11"/>
      <c r="H80" s="11"/>
      <c r="I80" s="11"/>
      <c r="J80" s="11"/>
    </row>
    <row r="81" spans="1:10" ht="20.25" thickTop="1" thickBot="1" x14ac:dyDescent="0.4">
      <c r="A81" s="16"/>
      <c r="B81" s="13" t="s">
        <v>68</v>
      </c>
      <c r="C81" s="19" t="s">
        <v>8</v>
      </c>
      <c r="D81" s="11"/>
      <c r="E81" s="11"/>
      <c r="F81" s="11"/>
      <c r="G81" s="11"/>
      <c r="H81" s="11"/>
      <c r="I81" s="11"/>
      <c r="J81" s="11"/>
    </row>
    <row r="82" spans="1:10" ht="20.25" thickTop="1" thickBot="1" x14ac:dyDescent="0.4">
      <c r="A82" s="16"/>
      <c r="B82" s="13" t="s">
        <v>69</v>
      </c>
      <c r="C82" s="19" t="s">
        <v>8</v>
      </c>
      <c r="D82" s="21"/>
      <c r="E82" s="11"/>
      <c r="F82" s="11"/>
      <c r="G82" s="11"/>
      <c r="H82" s="11"/>
      <c r="I82" s="11"/>
      <c r="J82" s="11"/>
    </row>
    <row r="83" spans="1:10" ht="20.25" thickTop="1" thickBot="1" x14ac:dyDescent="0.4">
      <c r="A83" s="16"/>
      <c r="B83" s="13" t="s">
        <v>70</v>
      </c>
      <c r="C83" s="19" t="s">
        <v>8</v>
      </c>
      <c r="D83" s="21"/>
      <c r="E83" s="11"/>
      <c r="F83" s="11"/>
      <c r="G83" s="11"/>
      <c r="H83" s="11"/>
      <c r="I83" s="11"/>
      <c r="J83" s="11"/>
    </row>
    <row r="84" spans="1:10" ht="20.25" thickTop="1" thickBot="1" x14ac:dyDescent="0.4">
      <c r="A84" s="16"/>
      <c r="B84" s="13" t="s">
        <v>131</v>
      </c>
      <c r="C84" s="19" t="s">
        <v>8</v>
      </c>
      <c r="D84" s="11"/>
      <c r="E84" s="21"/>
      <c r="F84" s="11"/>
      <c r="G84" s="11"/>
      <c r="H84" s="11"/>
      <c r="I84" s="11"/>
      <c r="J84" s="11"/>
    </row>
    <row r="85" spans="1:10" ht="20.25" thickTop="1" thickBot="1" x14ac:dyDescent="0.4">
      <c r="A85" s="16"/>
      <c r="B85" s="13" t="s">
        <v>132</v>
      </c>
      <c r="C85" s="19" t="s">
        <v>8</v>
      </c>
      <c r="D85" s="11"/>
      <c r="E85" s="21"/>
      <c r="F85" s="11"/>
      <c r="G85" s="11"/>
      <c r="H85" s="11"/>
      <c r="I85" s="11"/>
      <c r="J85" s="11"/>
    </row>
    <row r="86" spans="1:10" ht="20.25" thickTop="1" thickBot="1" x14ac:dyDescent="0.4">
      <c r="A86" s="16"/>
      <c r="B86" s="13" t="s">
        <v>133</v>
      </c>
      <c r="C86" s="19" t="s">
        <v>8</v>
      </c>
      <c r="D86" s="11"/>
      <c r="E86" s="11"/>
      <c r="F86" s="21"/>
      <c r="G86" s="11"/>
      <c r="H86" s="11"/>
      <c r="I86" s="11"/>
      <c r="J86" s="11"/>
    </row>
    <row r="87" spans="1:10" ht="20.25" thickTop="1" thickBot="1" x14ac:dyDescent="0.4">
      <c r="A87" s="16"/>
      <c r="B87" s="13" t="s">
        <v>134</v>
      </c>
      <c r="C87" s="19" t="s">
        <v>8</v>
      </c>
      <c r="D87" s="11"/>
      <c r="E87" s="11"/>
      <c r="F87" s="11"/>
      <c r="G87" s="11"/>
      <c r="H87" s="11"/>
      <c r="I87" s="11"/>
      <c r="J87" s="11"/>
    </row>
    <row r="88" spans="1:10" ht="20.25" thickTop="1" thickBot="1" x14ac:dyDescent="0.4">
      <c r="A88" s="16"/>
      <c r="B88" s="13" t="s">
        <v>135</v>
      </c>
      <c r="C88" s="19" t="s">
        <v>8</v>
      </c>
      <c r="D88" s="11"/>
      <c r="E88" s="21"/>
      <c r="F88" s="11"/>
      <c r="G88" s="11"/>
      <c r="H88" s="11"/>
      <c r="I88" s="11"/>
      <c r="J88" s="11"/>
    </row>
    <row r="89" spans="1:10" ht="20.25" thickTop="1" thickBot="1" x14ac:dyDescent="0.4">
      <c r="A89" s="16"/>
      <c r="B89" s="13" t="s">
        <v>136</v>
      </c>
      <c r="C89" s="19" t="s">
        <v>8</v>
      </c>
      <c r="D89" s="11"/>
      <c r="E89" s="11"/>
      <c r="F89" s="11"/>
      <c r="G89" s="11"/>
      <c r="H89" s="11"/>
      <c r="I89" s="11"/>
      <c r="J89" s="11"/>
    </row>
    <row r="90" spans="1:10" ht="20.25" thickTop="1" thickBot="1" x14ac:dyDescent="0.4">
      <c r="A90" s="16"/>
      <c r="B90" s="13" t="s">
        <v>137</v>
      </c>
      <c r="C90" s="19" t="s">
        <v>8</v>
      </c>
      <c r="D90" s="11"/>
      <c r="E90" s="11"/>
      <c r="F90" s="21"/>
      <c r="G90" s="11"/>
      <c r="H90" s="11"/>
      <c r="I90" s="11"/>
      <c r="J90" s="11"/>
    </row>
    <row r="91" spans="1:10" ht="20.25" thickTop="1" thickBot="1" x14ac:dyDescent="0.4">
      <c r="A91" s="16"/>
      <c r="B91" s="13" t="s">
        <v>138</v>
      </c>
      <c r="C91" s="19" t="s">
        <v>8</v>
      </c>
      <c r="D91" s="11"/>
      <c r="E91" s="11"/>
      <c r="F91" s="21"/>
      <c r="G91" s="11"/>
      <c r="H91" s="11"/>
      <c r="I91" s="11"/>
      <c r="J91" s="11"/>
    </row>
    <row r="92" spans="1:10" ht="20.25" thickTop="1" thickBot="1" x14ac:dyDescent="0.4">
      <c r="A92" s="16"/>
      <c r="B92" s="13" t="s">
        <v>139</v>
      </c>
      <c r="C92" s="19" t="s">
        <v>8</v>
      </c>
      <c r="D92" s="11"/>
      <c r="E92" s="11"/>
      <c r="F92" s="21"/>
      <c r="G92" s="11"/>
      <c r="H92" s="11"/>
      <c r="I92" s="11"/>
      <c r="J92" s="11"/>
    </row>
    <row r="93" spans="1:10" ht="20.25" thickTop="1" thickBot="1" x14ac:dyDescent="0.4">
      <c r="A93" s="15"/>
      <c r="B93" s="13" t="s">
        <v>140</v>
      </c>
      <c r="C93" s="19" t="s">
        <v>8</v>
      </c>
      <c r="D93" s="11"/>
      <c r="E93" s="11"/>
      <c r="F93" s="11"/>
      <c r="G93" s="11"/>
      <c r="H93" s="11"/>
      <c r="I93" s="11"/>
      <c r="J93" s="11"/>
    </row>
    <row r="94" spans="1:10" ht="19.5" thickTop="1" x14ac:dyDescent="0.35">
      <c r="A94" s="17"/>
      <c r="B94" s="13" t="s">
        <v>71</v>
      </c>
      <c r="C94" s="18" t="s">
        <v>1</v>
      </c>
      <c r="D94" s="9" t="str">
        <f>IF(ISNUMBER(D75),D75/D$74,"")</f>
        <v/>
      </c>
      <c r="E94" s="9" t="str">
        <f t="shared" ref="E94:J94" si="5">IF(ISNUMBER(E75),E75/E$74,"")</f>
        <v/>
      </c>
      <c r="F94" s="9" t="str">
        <f t="shared" si="5"/>
        <v/>
      </c>
      <c r="G94" s="9" t="e">
        <f t="shared" si="5"/>
        <v>#DIV/0!</v>
      </c>
      <c r="H94" s="9" t="e">
        <f t="shared" si="5"/>
        <v>#DIV/0!</v>
      </c>
      <c r="I94" s="9" t="e">
        <f t="shared" si="5"/>
        <v>#DIV/0!</v>
      </c>
      <c r="J94" s="9" t="str">
        <f t="shared" si="5"/>
        <v/>
      </c>
    </row>
    <row r="95" spans="1:10" ht="18.75" x14ac:dyDescent="0.35">
      <c r="A95" s="16"/>
      <c r="B95" s="13" t="s">
        <v>72</v>
      </c>
      <c r="C95" s="18" t="s">
        <v>1</v>
      </c>
      <c r="D95" s="9" t="str">
        <f t="shared" ref="D95:J110" si="6">IF(ISNUMBER(D76),D76/D$74,"")</f>
        <v/>
      </c>
      <c r="E95" s="9" t="e">
        <f t="shared" si="6"/>
        <v>#DIV/0!</v>
      </c>
      <c r="F95" s="9" t="str">
        <f t="shared" si="6"/>
        <v/>
      </c>
      <c r="G95" s="9" t="e">
        <f t="shared" si="6"/>
        <v>#DIV/0!</v>
      </c>
      <c r="H95" s="9" t="e">
        <f t="shared" si="6"/>
        <v>#DIV/0!</v>
      </c>
      <c r="I95" s="9" t="e">
        <f t="shared" si="6"/>
        <v>#DIV/0!</v>
      </c>
      <c r="J95" s="9" t="str">
        <f t="shared" si="6"/>
        <v/>
      </c>
    </row>
    <row r="96" spans="1:10" ht="18.75" x14ac:dyDescent="0.35">
      <c r="A96" s="16"/>
      <c r="B96" s="13" t="s">
        <v>73</v>
      </c>
      <c r="C96" s="18" t="s">
        <v>1</v>
      </c>
      <c r="D96" s="9" t="e">
        <f t="shared" si="6"/>
        <v>#DIV/0!</v>
      </c>
      <c r="E96" s="9" t="str">
        <f t="shared" si="6"/>
        <v/>
      </c>
      <c r="F96" s="9" t="e">
        <f t="shared" si="6"/>
        <v>#DIV/0!</v>
      </c>
      <c r="G96" s="9" t="e">
        <f t="shared" si="6"/>
        <v>#DIV/0!</v>
      </c>
      <c r="H96" s="9" t="str">
        <f t="shared" si="6"/>
        <v/>
      </c>
      <c r="I96" s="9" t="str">
        <f t="shared" si="6"/>
        <v/>
      </c>
      <c r="J96" s="9" t="str">
        <f t="shared" si="6"/>
        <v/>
      </c>
    </row>
    <row r="97" spans="1:10" ht="18.75" x14ac:dyDescent="0.35">
      <c r="A97" s="16"/>
      <c r="B97" s="13" t="s">
        <v>74</v>
      </c>
      <c r="C97" s="18" t="s">
        <v>1</v>
      </c>
      <c r="D97" s="9" t="str">
        <f t="shared" si="6"/>
        <v/>
      </c>
      <c r="E97" s="9" t="str">
        <f t="shared" si="6"/>
        <v/>
      </c>
      <c r="F97" s="9" t="str">
        <f t="shared" si="6"/>
        <v/>
      </c>
      <c r="G97" s="9" t="str">
        <f t="shared" si="6"/>
        <v/>
      </c>
      <c r="H97" s="9" t="str">
        <f t="shared" si="6"/>
        <v/>
      </c>
      <c r="I97" s="9" t="str">
        <f t="shared" si="6"/>
        <v/>
      </c>
      <c r="J97" s="9" t="str">
        <f t="shared" si="6"/>
        <v/>
      </c>
    </row>
    <row r="98" spans="1:10" ht="18.75" x14ac:dyDescent="0.35">
      <c r="A98" s="17" t="s">
        <v>61</v>
      </c>
      <c r="B98" s="13" t="s">
        <v>75</v>
      </c>
      <c r="C98" s="18" t="s">
        <v>1</v>
      </c>
      <c r="D98" s="9" t="str">
        <f t="shared" si="6"/>
        <v/>
      </c>
      <c r="E98" s="9" t="str">
        <f t="shared" si="6"/>
        <v/>
      </c>
      <c r="F98" s="9" t="str">
        <f t="shared" si="6"/>
        <v/>
      </c>
      <c r="G98" s="9" t="str">
        <f t="shared" si="6"/>
        <v/>
      </c>
      <c r="H98" s="9" t="str">
        <f t="shared" si="6"/>
        <v/>
      </c>
      <c r="I98" s="9" t="str">
        <f t="shared" si="6"/>
        <v/>
      </c>
      <c r="J98" s="9" t="str">
        <f t="shared" si="6"/>
        <v/>
      </c>
    </row>
    <row r="99" spans="1:10" ht="18.75" x14ac:dyDescent="0.35">
      <c r="A99" s="16"/>
      <c r="B99" s="13" t="s">
        <v>76</v>
      </c>
      <c r="C99" s="18" t="s">
        <v>1</v>
      </c>
      <c r="D99" s="9" t="str">
        <f t="shared" si="6"/>
        <v/>
      </c>
      <c r="E99" s="9" t="str">
        <f t="shared" si="6"/>
        <v/>
      </c>
      <c r="F99" s="9" t="str">
        <f t="shared" si="6"/>
        <v/>
      </c>
      <c r="G99" s="9" t="str">
        <f t="shared" si="6"/>
        <v/>
      </c>
      <c r="H99" s="9" t="str">
        <f t="shared" si="6"/>
        <v/>
      </c>
      <c r="I99" s="9" t="str">
        <f t="shared" si="6"/>
        <v/>
      </c>
      <c r="J99" s="9" t="str">
        <f t="shared" si="6"/>
        <v/>
      </c>
    </row>
    <row r="100" spans="1:10" ht="18.75" x14ac:dyDescent="0.35">
      <c r="A100" s="16"/>
      <c r="B100" s="13" t="s">
        <v>77</v>
      </c>
      <c r="C100" s="18" t="s">
        <v>1</v>
      </c>
      <c r="D100" s="9" t="str">
        <f t="shared" si="6"/>
        <v/>
      </c>
      <c r="E100" s="9" t="str">
        <f t="shared" si="6"/>
        <v/>
      </c>
      <c r="F100" s="9" t="str">
        <f t="shared" si="6"/>
        <v/>
      </c>
      <c r="G100" s="9" t="str">
        <f t="shared" si="6"/>
        <v/>
      </c>
      <c r="H100" s="9" t="str">
        <f t="shared" si="6"/>
        <v/>
      </c>
      <c r="I100" s="9" t="str">
        <f t="shared" si="6"/>
        <v/>
      </c>
      <c r="J100" s="9" t="str">
        <f t="shared" si="6"/>
        <v/>
      </c>
    </row>
    <row r="101" spans="1:10" ht="18.75" x14ac:dyDescent="0.35">
      <c r="A101" s="16"/>
      <c r="B101" s="13" t="s">
        <v>78</v>
      </c>
      <c r="C101" s="18" t="s">
        <v>1</v>
      </c>
      <c r="D101" s="9" t="str">
        <f t="shared" si="6"/>
        <v/>
      </c>
      <c r="E101" s="9" t="str">
        <f t="shared" si="6"/>
        <v/>
      </c>
      <c r="F101" s="9" t="str">
        <f t="shared" si="6"/>
        <v/>
      </c>
      <c r="G101" s="9" t="str">
        <f t="shared" si="6"/>
        <v/>
      </c>
      <c r="H101" s="9" t="str">
        <f t="shared" si="6"/>
        <v/>
      </c>
      <c r="I101" s="9" t="str">
        <f t="shared" si="6"/>
        <v/>
      </c>
      <c r="J101" s="9" t="str">
        <f t="shared" si="6"/>
        <v/>
      </c>
    </row>
    <row r="102" spans="1:10" ht="18.75" x14ac:dyDescent="0.35">
      <c r="A102" s="16"/>
      <c r="B102" s="13" t="s">
        <v>79</v>
      </c>
      <c r="C102" s="18" t="s">
        <v>1</v>
      </c>
      <c r="D102" s="9" t="str">
        <f t="shared" si="6"/>
        <v/>
      </c>
      <c r="E102" s="9" t="str">
        <f t="shared" si="6"/>
        <v/>
      </c>
      <c r="F102" s="9" t="str">
        <f t="shared" si="6"/>
        <v/>
      </c>
      <c r="G102" s="9" t="str">
        <f t="shared" si="6"/>
        <v/>
      </c>
      <c r="H102" s="9" t="str">
        <f t="shared" si="6"/>
        <v/>
      </c>
      <c r="I102" s="9" t="str">
        <f t="shared" si="6"/>
        <v/>
      </c>
      <c r="J102" s="9" t="str">
        <f t="shared" si="6"/>
        <v/>
      </c>
    </row>
    <row r="103" spans="1:10" ht="18.75" x14ac:dyDescent="0.35">
      <c r="A103" s="16"/>
      <c r="B103" s="13" t="s">
        <v>141</v>
      </c>
      <c r="C103" s="18" t="s">
        <v>1</v>
      </c>
      <c r="D103" s="9" t="str">
        <f t="shared" si="6"/>
        <v/>
      </c>
      <c r="E103" s="9" t="str">
        <f t="shared" si="6"/>
        <v/>
      </c>
      <c r="F103" s="9" t="str">
        <f t="shared" si="6"/>
        <v/>
      </c>
      <c r="G103" s="9" t="str">
        <f t="shared" si="6"/>
        <v/>
      </c>
      <c r="H103" s="9" t="str">
        <f t="shared" si="6"/>
        <v/>
      </c>
      <c r="I103" s="9" t="str">
        <f t="shared" si="6"/>
        <v/>
      </c>
      <c r="J103" s="9" t="str">
        <f t="shared" si="6"/>
        <v/>
      </c>
    </row>
    <row r="104" spans="1:10" ht="18.75" x14ac:dyDescent="0.35">
      <c r="A104" s="16"/>
      <c r="B104" s="13" t="s">
        <v>142</v>
      </c>
      <c r="C104" s="18" t="s">
        <v>1</v>
      </c>
      <c r="D104" s="9" t="str">
        <f t="shared" si="6"/>
        <v/>
      </c>
      <c r="E104" s="9" t="str">
        <f t="shared" si="6"/>
        <v/>
      </c>
      <c r="F104" s="9" t="str">
        <f t="shared" si="6"/>
        <v/>
      </c>
      <c r="G104" s="9" t="str">
        <f t="shared" si="6"/>
        <v/>
      </c>
      <c r="H104" s="9" t="str">
        <f t="shared" si="6"/>
        <v/>
      </c>
      <c r="I104" s="9" t="str">
        <f t="shared" si="6"/>
        <v/>
      </c>
      <c r="J104" s="9" t="str">
        <f t="shared" si="6"/>
        <v/>
      </c>
    </row>
    <row r="105" spans="1:10" ht="18.75" x14ac:dyDescent="0.35">
      <c r="A105" s="16"/>
      <c r="B105" s="13" t="s">
        <v>143</v>
      </c>
      <c r="C105" s="18" t="s">
        <v>1</v>
      </c>
      <c r="D105" s="9" t="str">
        <f t="shared" si="6"/>
        <v/>
      </c>
      <c r="E105" s="9" t="str">
        <f t="shared" si="6"/>
        <v/>
      </c>
      <c r="F105" s="9" t="str">
        <f t="shared" si="6"/>
        <v/>
      </c>
      <c r="G105" s="9" t="str">
        <f t="shared" si="6"/>
        <v/>
      </c>
      <c r="H105" s="9" t="str">
        <f t="shared" si="6"/>
        <v/>
      </c>
      <c r="I105" s="9" t="str">
        <f t="shared" si="6"/>
        <v/>
      </c>
      <c r="J105" s="9" t="str">
        <f t="shared" si="6"/>
        <v/>
      </c>
    </row>
    <row r="106" spans="1:10" ht="18.75" x14ac:dyDescent="0.35">
      <c r="A106" s="16"/>
      <c r="B106" s="13" t="s">
        <v>144</v>
      </c>
      <c r="C106" s="18" t="s">
        <v>1</v>
      </c>
      <c r="D106" s="9" t="str">
        <f t="shared" si="6"/>
        <v/>
      </c>
      <c r="E106" s="9" t="str">
        <f t="shared" si="6"/>
        <v/>
      </c>
      <c r="F106" s="9" t="str">
        <f t="shared" si="6"/>
        <v/>
      </c>
      <c r="G106" s="9" t="str">
        <f t="shared" si="6"/>
        <v/>
      </c>
      <c r="H106" s="9" t="str">
        <f t="shared" si="6"/>
        <v/>
      </c>
      <c r="I106" s="9" t="str">
        <f t="shared" si="6"/>
        <v/>
      </c>
      <c r="J106" s="9" t="str">
        <f t="shared" si="6"/>
        <v/>
      </c>
    </row>
    <row r="107" spans="1:10" ht="18.75" x14ac:dyDescent="0.35">
      <c r="A107" s="16"/>
      <c r="B107" s="13" t="s">
        <v>145</v>
      </c>
      <c r="C107" s="18" t="s">
        <v>1</v>
      </c>
      <c r="D107" s="9" t="str">
        <f t="shared" si="6"/>
        <v/>
      </c>
      <c r="E107" s="9" t="str">
        <f t="shared" si="6"/>
        <v/>
      </c>
      <c r="F107" s="9" t="str">
        <f t="shared" si="6"/>
        <v/>
      </c>
      <c r="G107" s="9" t="str">
        <f t="shared" si="6"/>
        <v/>
      </c>
      <c r="H107" s="9" t="str">
        <f t="shared" si="6"/>
        <v/>
      </c>
      <c r="I107" s="9" t="str">
        <f t="shared" si="6"/>
        <v/>
      </c>
      <c r="J107" s="9" t="str">
        <f t="shared" si="6"/>
        <v/>
      </c>
    </row>
    <row r="108" spans="1:10" ht="18.75" x14ac:dyDescent="0.35">
      <c r="A108" s="16"/>
      <c r="B108" s="13" t="s">
        <v>146</v>
      </c>
      <c r="C108" s="18" t="s">
        <v>1</v>
      </c>
      <c r="D108" s="9" t="str">
        <f t="shared" si="6"/>
        <v/>
      </c>
      <c r="E108" s="9" t="str">
        <f t="shared" si="6"/>
        <v/>
      </c>
      <c r="F108" s="9" t="str">
        <f t="shared" si="6"/>
        <v/>
      </c>
      <c r="G108" s="9" t="str">
        <f t="shared" si="6"/>
        <v/>
      </c>
      <c r="H108" s="9" t="str">
        <f t="shared" si="6"/>
        <v/>
      </c>
      <c r="I108" s="9" t="str">
        <f t="shared" si="6"/>
        <v/>
      </c>
      <c r="J108" s="9" t="str">
        <f t="shared" si="6"/>
        <v/>
      </c>
    </row>
    <row r="109" spans="1:10" ht="18.75" x14ac:dyDescent="0.35">
      <c r="A109" s="16"/>
      <c r="B109" s="13" t="s">
        <v>147</v>
      </c>
      <c r="C109" s="18" t="s">
        <v>1</v>
      </c>
      <c r="D109" s="9" t="str">
        <f t="shared" si="6"/>
        <v/>
      </c>
      <c r="E109" s="9" t="str">
        <f t="shared" si="6"/>
        <v/>
      </c>
      <c r="F109" s="9" t="str">
        <f t="shared" si="6"/>
        <v/>
      </c>
      <c r="G109" s="9" t="str">
        <f t="shared" si="6"/>
        <v/>
      </c>
      <c r="H109" s="9" t="str">
        <f t="shared" si="6"/>
        <v/>
      </c>
      <c r="I109" s="9" t="str">
        <f t="shared" si="6"/>
        <v/>
      </c>
      <c r="J109" s="9" t="str">
        <f t="shared" si="6"/>
        <v/>
      </c>
    </row>
    <row r="110" spans="1:10" ht="18.75" x14ac:dyDescent="0.35">
      <c r="A110" s="16"/>
      <c r="B110" s="13" t="s">
        <v>148</v>
      </c>
      <c r="C110" s="18" t="s">
        <v>1</v>
      </c>
      <c r="D110" s="9" t="str">
        <f t="shared" si="6"/>
        <v/>
      </c>
      <c r="E110" s="9" t="str">
        <f t="shared" si="6"/>
        <v/>
      </c>
      <c r="F110" s="9" t="str">
        <f t="shared" si="6"/>
        <v/>
      </c>
      <c r="G110" s="9" t="str">
        <f t="shared" si="6"/>
        <v/>
      </c>
      <c r="H110" s="9" t="str">
        <f t="shared" si="6"/>
        <v/>
      </c>
      <c r="I110" s="9" t="str">
        <f t="shared" si="6"/>
        <v/>
      </c>
      <c r="J110" s="9" t="str">
        <f t="shared" si="6"/>
        <v/>
      </c>
    </row>
    <row r="111" spans="1:10" ht="18.75" x14ac:dyDescent="0.35">
      <c r="A111" s="16"/>
      <c r="B111" s="13" t="s">
        <v>149</v>
      </c>
      <c r="C111" s="18" t="s">
        <v>1</v>
      </c>
      <c r="D111" s="9" t="str">
        <f t="shared" ref="D111:J112" si="7">IF(ISNUMBER(D92),D92/D$74,"")</f>
        <v/>
      </c>
      <c r="E111" s="9" t="str">
        <f t="shared" si="7"/>
        <v/>
      </c>
      <c r="F111" s="9" t="str">
        <f t="shared" si="7"/>
        <v/>
      </c>
      <c r="G111" s="9" t="str">
        <f t="shared" si="7"/>
        <v/>
      </c>
      <c r="H111" s="9" t="str">
        <f t="shared" si="7"/>
        <v/>
      </c>
      <c r="I111" s="9" t="str">
        <f t="shared" si="7"/>
        <v/>
      </c>
      <c r="J111" s="9" t="str">
        <f t="shared" si="7"/>
        <v/>
      </c>
    </row>
    <row r="112" spans="1:10" ht="18.75" x14ac:dyDescent="0.35">
      <c r="A112" s="15"/>
      <c r="B112" s="13" t="s">
        <v>150</v>
      </c>
      <c r="C112" s="18" t="s">
        <v>1</v>
      </c>
      <c r="D112" s="9" t="str">
        <f t="shared" si="7"/>
        <v/>
      </c>
      <c r="E112" s="9" t="str">
        <f t="shared" si="7"/>
        <v/>
      </c>
      <c r="F112" s="9" t="str">
        <f t="shared" si="7"/>
        <v/>
      </c>
      <c r="G112" s="9" t="str">
        <f t="shared" si="7"/>
        <v/>
      </c>
      <c r="H112" s="9" t="str">
        <f t="shared" si="7"/>
        <v/>
      </c>
      <c r="I112" s="9" t="str">
        <f t="shared" si="7"/>
        <v/>
      </c>
      <c r="J112" s="9" t="str">
        <f t="shared" si="7"/>
        <v/>
      </c>
    </row>
  </sheetData>
  <mergeCells count="4">
    <mergeCell ref="L19:N19"/>
    <mergeCell ref="L20:N20"/>
    <mergeCell ref="L21:N21"/>
    <mergeCell ref="L22:N22"/>
  </mergeCells>
  <pageMargins left="0.25" right="0.25" top="0.75" bottom="0.75" header="0.3" footer="0.3"/>
  <pageSetup paperSize="8" scale="5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Exp06700</vt:lpstr>
      <vt:lpstr>Exp06703</vt:lpstr>
      <vt:lpstr>Exp06705</vt:lpstr>
      <vt:lpstr>Exp06707</vt:lpstr>
      <vt:lpstr>Exp06708</vt:lpstr>
      <vt:lpstr>D_84</vt:lpstr>
      <vt:lpstr>Dm</vt:lpstr>
      <vt:lpstr>G_Dm</vt:lpstr>
      <vt:lpstr>I0</vt:lpstr>
      <vt:lpstr>m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Sebastian Schwindt</cp:lastModifiedBy>
  <cp:lastPrinted>2016-12-11T10:56:00Z</cp:lastPrinted>
  <dcterms:created xsi:type="dcterms:W3CDTF">2016-10-26T11:05:41Z</dcterms:created>
  <dcterms:modified xsi:type="dcterms:W3CDTF">2018-12-19T18:54:34Z</dcterms:modified>
</cp:coreProperties>
</file>