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-4-6-summary\DataRegression\UnsteadyDeposit\"/>
    </mc:Choice>
  </mc:AlternateContent>
  <bookViews>
    <workbookView xWindow="0" yWindow="0" windowWidth="28800" windowHeight="14220"/>
  </bookViews>
  <sheets>
    <sheet name="theta" sheetId="1" r:id="rId1"/>
  </sheets>
  <definedNames>
    <definedName name="Dimf">theta!$G$1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" l="1"/>
  <c r="W22" i="1"/>
  <c r="W21" i="1"/>
  <c r="W17" i="1"/>
  <c r="W16" i="1"/>
  <c r="W15" i="1"/>
  <c r="M25" i="1"/>
  <c r="M24" i="1"/>
  <c r="M23" i="1"/>
  <c r="M17" i="1"/>
  <c r="M16" i="1"/>
  <c r="M15" i="1"/>
  <c r="M9" i="1"/>
  <c r="M8" i="1"/>
  <c r="M7" i="1"/>
  <c r="E9" i="1"/>
  <c r="E8" i="1"/>
  <c r="E7" i="1"/>
  <c r="C9" i="1"/>
  <c r="C8" i="1"/>
  <c r="C7" i="1"/>
  <c r="G1" i="1"/>
</calcChain>
</file>

<file path=xl/sharedStrings.xml><?xml version="1.0" encoding="utf-8"?>
<sst xmlns="http://schemas.openxmlformats.org/spreadsheetml/2006/main" count="135" uniqueCount="32">
  <si>
    <t>Parameter:</t>
  </si>
  <si>
    <t>x - value:</t>
  </si>
  <si>
    <t>x_min</t>
  </si>
  <si>
    <t>x_max</t>
  </si>
  <si>
    <t>Curve type:</t>
  </si>
  <si>
    <t>p1 * x^p2 + p3</t>
  </si>
  <si>
    <t>Regression</t>
  </si>
  <si>
    <t>p1</t>
  </si>
  <si>
    <t>p2</t>
  </si>
  <si>
    <t>p3</t>
  </si>
  <si>
    <t>R²</t>
  </si>
  <si>
    <t>Quality</t>
  </si>
  <si>
    <t>min. val</t>
  </si>
  <si>
    <t>max. val</t>
  </si>
  <si>
    <t>lower conf.</t>
  </si>
  <si>
    <t>mean</t>
  </si>
  <si>
    <t>upper conf.</t>
  </si>
  <si>
    <t>FrDx</t>
  </si>
  <si>
    <t>Φ</t>
  </si>
  <si>
    <t>θ</t>
  </si>
  <si>
    <t>Hy</t>
  </si>
  <si>
    <t>Mec</t>
  </si>
  <si>
    <t>HyMec</t>
  </si>
  <si>
    <t>ENVELOPE CURVE!</t>
  </si>
  <si>
    <t>a*:</t>
  </si>
  <si>
    <t>inf.</t>
  </si>
  <si>
    <t>f:</t>
  </si>
  <si>
    <t>var</t>
  </si>
  <si>
    <t>good</t>
  </si>
  <si>
    <t>ok</t>
  </si>
  <si>
    <t>poor</t>
  </si>
  <si>
    <t>DimFactor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</si>
</sst>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Times New Roman"/>
      <family val="2"/>
    </font>
    <font>
      <sz val="12"/>
      <color rgb="FF3F3F76"/>
      <name val="Times New Roman"/>
      <family val="2"/>
    </font>
    <font>
      <b/>
      <sz val="12"/>
      <color theme="0"/>
      <name val="Times New Roman"/>
      <family val="2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2">
    <xf numFmtId="0" fontId="0" fillId="0" borderId="0" xfId="0"/>
    <xf numFmtId="0" fontId="0" fillId="0" borderId="0" xfId="0"/>
    <xf numFmtId="0" fontId="0" fillId="0" borderId="3" xfId="0" applyBorder="1"/>
    <xf numFmtId="0" fontId="3" fillId="5" borderId="3" xfId="0" applyFont="1" applyFill="1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2" borderId="3" xfId="1" applyBorder="1"/>
    <xf numFmtId="0" fontId="0" fillId="4" borderId="3" xfId="0" applyFill="1" applyBorder="1" applyAlignment="1">
      <alignment horizontal="center"/>
    </xf>
    <xf numFmtId="0" fontId="0" fillId="6" borderId="3" xfId="0" applyFill="1" applyBorder="1"/>
    <xf numFmtId="10" fontId="2" fillId="3" borderId="2" xfId="2" applyNumberFormat="1" applyAlignment="1">
      <alignment horizontal="center"/>
    </xf>
    <xf numFmtId="0" fontId="4" fillId="3" borderId="2" xfId="2" applyFont="1" applyAlignment="1">
      <alignment horizontal="center"/>
    </xf>
    <xf numFmtId="0" fontId="0" fillId="0" borderId="3" xfId="0" applyBorder="1" applyAlignment="1">
      <alignment horizontal="center"/>
    </xf>
    <xf numFmtId="0" fontId="5" fillId="5" borderId="3" xfId="0" applyFont="1" applyFill="1" applyBorder="1"/>
    <xf numFmtId="0" fontId="0" fillId="0" borderId="3" xfId="0" applyBorder="1" applyAlignment="1">
      <alignment horizontal="center"/>
    </xf>
    <xf numFmtId="0" fontId="2" fillId="3" borderId="2" xfId="2"/>
    <xf numFmtId="0" fontId="2" fillId="3" borderId="2" xfId="2" applyAlignment="1">
      <alignment horizontal="center"/>
    </xf>
    <xf numFmtId="2" fontId="2" fillId="3" borderId="2" xfId="2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0" fillId="0" borderId="0" xfId="0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topLeftCell="D1" workbookViewId="0">
      <selection activeCell="G29" sqref="G29"/>
    </sheetView>
  </sheetViews>
  <sheetFormatPr defaultRowHeight="15.75" x14ac:dyDescent="0.25"/>
  <cols>
    <col min="1" max="1" width="3.875" style="1" customWidth="1"/>
    <col min="2" max="2" width="9.25" style="1" customWidth="1"/>
    <col min="3" max="6" width="7.75" style="1" customWidth="1"/>
    <col min="7" max="7" width="8.875" style="1" customWidth="1"/>
    <col min="8" max="9" width="7.75" style="1" customWidth="1"/>
    <col min="10" max="10" width="3.625" customWidth="1"/>
    <col min="11" max="11" width="3.625" style="1" customWidth="1"/>
    <col min="12" max="12" width="9.375" customWidth="1"/>
    <col min="13" max="19" width="7.625" customWidth="1"/>
    <col min="20" max="20" width="3.125" customWidth="1"/>
    <col min="21" max="21" width="3" customWidth="1"/>
    <col min="22" max="22" width="9.875" customWidth="1"/>
    <col min="23" max="29" width="6.625" customWidth="1"/>
  </cols>
  <sheetData>
    <row r="1" spans="2:29" x14ac:dyDescent="0.25">
      <c r="B1" s="1" t="s">
        <v>23</v>
      </c>
      <c r="F1" s="1" t="s">
        <v>31</v>
      </c>
      <c r="G1" s="21">
        <f>1/0.0944*1/SQRT(9.81*0.01368^3)</f>
        <v>2113.8022504549822</v>
      </c>
    </row>
    <row r="2" spans="2:29" x14ac:dyDescent="0.25">
      <c r="B2" s="1" t="s">
        <v>20</v>
      </c>
      <c r="L2" t="s">
        <v>22</v>
      </c>
      <c r="V2" t="s">
        <v>21</v>
      </c>
    </row>
    <row r="3" spans="2:29" ht="16.5" thickBot="1" x14ac:dyDescent="0.3"/>
    <row r="4" spans="2:29" ht="17.25" thickTop="1" thickBot="1" x14ac:dyDescent="0.3">
      <c r="B4" s="2" t="s">
        <v>0</v>
      </c>
      <c r="C4" s="13" t="s">
        <v>19</v>
      </c>
      <c r="D4" s="6" t="s">
        <v>1</v>
      </c>
      <c r="E4" s="7" t="s">
        <v>17</v>
      </c>
      <c r="F4" s="9" t="s">
        <v>24</v>
      </c>
      <c r="G4" s="10" t="s">
        <v>27</v>
      </c>
      <c r="H4" s="8" t="s">
        <v>2</v>
      </c>
      <c r="I4" s="8" t="s">
        <v>3</v>
      </c>
      <c r="L4" s="2" t="s">
        <v>0</v>
      </c>
      <c r="M4" s="13" t="s">
        <v>19</v>
      </c>
      <c r="N4" s="6" t="s">
        <v>1</v>
      </c>
      <c r="O4" s="7" t="s">
        <v>17</v>
      </c>
      <c r="P4" s="9" t="s">
        <v>24</v>
      </c>
      <c r="Q4" s="17">
        <v>2.89</v>
      </c>
      <c r="R4" s="8" t="s">
        <v>2</v>
      </c>
      <c r="S4" s="8" t="s">
        <v>3</v>
      </c>
    </row>
    <row r="5" spans="2:29" ht="17.25" thickTop="1" thickBot="1" x14ac:dyDescent="0.3">
      <c r="B5" s="2" t="s">
        <v>4</v>
      </c>
      <c r="C5" s="18" t="s">
        <v>5</v>
      </c>
      <c r="D5" s="18"/>
      <c r="E5" s="18"/>
      <c r="F5" s="9" t="s">
        <v>26</v>
      </c>
      <c r="G5" s="16" t="s">
        <v>27</v>
      </c>
      <c r="H5" s="8"/>
      <c r="I5" s="8"/>
      <c r="L5" s="2" t="s">
        <v>4</v>
      </c>
      <c r="M5" s="18" t="s">
        <v>5</v>
      </c>
      <c r="N5" s="18"/>
      <c r="O5" s="18"/>
      <c r="P5" s="9"/>
      <c r="Q5" s="9"/>
      <c r="R5" s="8"/>
      <c r="S5" s="8"/>
    </row>
    <row r="6" spans="2:29" ht="16.5" thickTop="1" x14ac:dyDescent="0.25">
      <c r="B6" s="2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L6" s="2" t="s">
        <v>6</v>
      </c>
      <c r="M6" s="5" t="s">
        <v>7</v>
      </c>
      <c r="N6" s="5" t="s">
        <v>8</v>
      </c>
      <c r="O6" s="5" t="s">
        <v>9</v>
      </c>
      <c r="P6" s="5" t="s">
        <v>10</v>
      </c>
      <c r="Q6" s="5" t="s">
        <v>11</v>
      </c>
      <c r="R6" s="5" t="s">
        <v>12</v>
      </c>
      <c r="S6" s="5" t="s">
        <v>13</v>
      </c>
    </row>
    <row r="7" spans="2:29" x14ac:dyDescent="0.25">
      <c r="B7" s="2" t="s">
        <v>14</v>
      </c>
      <c r="C7" s="2">
        <f>70.46/Dimf</f>
        <v>3.3333297845072281E-2</v>
      </c>
      <c r="D7" s="2">
        <v>1</v>
      </c>
      <c r="E7" s="2">
        <f>-0.4334</f>
        <v>-0.43340000000000001</v>
      </c>
      <c r="F7" s="4"/>
      <c r="G7" s="8"/>
      <c r="H7" s="19"/>
      <c r="I7" s="20"/>
      <c r="L7" s="2" t="s">
        <v>14</v>
      </c>
      <c r="M7" s="2">
        <f>-1177/Dimf</f>
        <v>-0.55681651381847963</v>
      </c>
      <c r="N7" s="2">
        <v>1</v>
      </c>
      <c r="O7" s="2">
        <v>-1.4079999999999999</v>
      </c>
      <c r="P7" s="4"/>
      <c r="Q7" s="8"/>
      <c r="R7" s="19"/>
      <c r="S7" s="20"/>
    </row>
    <row r="8" spans="2:29" x14ac:dyDescent="0.25">
      <c r="B8" s="2" t="s">
        <v>15</v>
      </c>
      <c r="C8" s="2">
        <f>90.63/Dimf</f>
        <v>4.2875344645173161E-2</v>
      </c>
      <c r="D8" s="2">
        <v>1</v>
      </c>
      <c r="E8" s="2">
        <f>-0.2623</f>
        <v>-0.26229999999999998</v>
      </c>
      <c r="F8" s="2">
        <v>0.72</v>
      </c>
      <c r="G8" s="5" t="s">
        <v>28</v>
      </c>
      <c r="H8" s="5">
        <v>6.1000000000000004E-3</v>
      </c>
      <c r="I8" s="5">
        <v>1.23E-2</v>
      </c>
      <c r="L8" s="2" t="s">
        <v>15</v>
      </c>
      <c r="M8" s="2">
        <f>-366.7/Dimf</f>
        <v>-0.17347885778864613</v>
      </c>
      <c r="N8" s="2">
        <v>1</v>
      </c>
      <c r="O8" s="2">
        <v>1.877</v>
      </c>
      <c r="P8" s="2">
        <v>0.64</v>
      </c>
      <c r="Q8" s="5" t="s">
        <v>30</v>
      </c>
      <c r="R8" s="5">
        <v>3.2000000000000002E-3</v>
      </c>
      <c r="S8" s="5">
        <v>5.1000000000000004E-3</v>
      </c>
    </row>
    <row r="9" spans="2:29" x14ac:dyDescent="0.25">
      <c r="B9" s="2" t="s">
        <v>16</v>
      </c>
      <c r="C9" s="2">
        <f>110.8/Dimf</f>
        <v>5.2417391445274041E-2</v>
      </c>
      <c r="D9" s="2">
        <v>1</v>
      </c>
      <c r="E9" s="2">
        <f>-0.09123</f>
        <v>-9.1230000000000006E-2</v>
      </c>
      <c r="F9" s="4"/>
      <c r="G9" s="8"/>
      <c r="H9" s="8"/>
      <c r="I9" s="8"/>
      <c r="L9" s="2" t="s">
        <v>16</v>
      </c>
      <c r="M9" s="2">
        <f>443.3/Dimf</f>
        <v>0.20971687389611898</v>
      </c>
      <c r="N9" s="2">
        <v>1</v>
      </c>
      <c r="O9" s="2">
        <v>5.1619999999999999</v>
      </c>
      <c r="P9" s="4"/>
      <c r="Q9" s="8"/>
      <c r="R9" s="8"/>
      <c r="S9" s="8"/>
    </row>
    <row r="11" spans="2:29" ht="16.5" thickBot="1" x14ac:dyDescent="0.3"/>
    <row r="12" spans="2:29" ht="17.25" thickTop="1" thickBot="1" x14ac:dyDescent="0.3">
      <c r="B12" s="2" t="s">
        <v>0</v>
      </c>
      <c r="C12" s="13" t="s">
        <v>19</v>
      </c>
      <c r="D12" s="6" t="s">
        <v>1</v>
      </c>
      <c r="E12" s="7" t="s">
        <v>17</v>
      </c>
      <c r="F12" s="9"/>
      <c r="G12" s="10"/>
      <c r="H12" s="8" t="s">
        <v>2</v>
      </c>
      <c r="I12" s="8" t="s">
        <v>3</v>
      </c>
      <c r="L12" s="2" t="s">
        <v>0</v>
      </c>
      <c r="M12" s="13" t="s">
        <v>19</v>
      </c>
      <c r="N12" s="6" t="s">
        <v>1</v>
      </c>
      <c r="O12" s="7" t="s">
        <v>17</v>
      </c>
      <c r="P12" s="9" t="s">
        <v>24</v>
      </c>
      <c r="Q12" s="17">
        <v>3.14</v>
      </c>
      <c r="R12" s="8" t="s">
        <v>2</v>
      </c>
      <c r="S12" s="8" t="s">
        <v>3</v>
      </c>
      <c r="V12" s="2" t="s">
        <v>0</v>
      </c>
      <c r="W12" s="3" t="s">
        <v>18</v>
      </c>
      <c r="X12" s="6" t="s">
        <v>1</v>
      </c>
      <c r="Y12" s="7" t="s">
        <v>17</v>
      </c>
      <c r="Z12" s="9" t="s">
        <v>24</v>
      </c>
      <c r="AA12" s="10" t="s">
        <v>25</v>
      </c>
      <c r="AB12" s="8" t="s">
        <v>2</v>
      </c>
      <c r="AC12" s="8" t="s">
        <v>3</v>
      </c>
    </row>
    <row r="13" spans="2:29" ht="17.25" thickTop="1" thickBot="1" x14ac:dyDescent="0.3">
      <c r="B13" s="2" t="s">
        <v>4</v>
      </c>
      <c r="C13" s="18" t="s">
        <v>5</v>
      </c>
      <c r="D13" s="18"/>
      <c r="E13" s="18"/>
      <c r="F13" s="9"/>
      <c r="G13" s="11"/>
      <c r="H13" s="8"/>
      <c r="I13" s="8"/>
      <c r="L13" s="2" t="s">
        <v>4</v>
      </c>
      <c r="M13" s="18" t="s">
        <v>5</v>
      </c>
      <c r="N13" s="18"/>
      <c r="O13" s="18"/>
      <c r="P13" s="9"/>
      <c r="Q13" s="9"/>
      <c r="R13" s="8"/>
      <c r="S13" s="8"/>
      <c r="V13" s="2" t="s">
        <v>4</v>
      </c>
      <c r="W13" s="18" t="s">
        <v>5</v>
      </c>
      <c r="X13" s="18"/>
      <c r="Y13" s="18"/>
      <c r="Z13" s="9" t="s">
        <v>26</v>
      </c>
      <c r="AA13" s="15">
        <v>1.75</v>
      </c>
      <c r="AB13" s="8"/>
      <c r="AC13" s="8"/>
    </row>
    <row r="14" spans="2:29" ht="16.5" thickTop="1" x14ac:dyDescent="0.25">
      <c r="B14" s="2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11</v>
      </c>
      <c r="H14" s="5" t="s">
        <v>12</v>
      </c>
      <c r="I14" s="5" t="s">
        <v>13</v>
      </c>
      <c r="L14" s="2" t="s">
        <v>6</v>
      </c>
      <c r="M14" s="5" t="s">
        <v>7</v>
      </c>
      <c r="N14" s="5" t="s">
        <v>8</v>
      </c>
      <c r="O14" s="5" t="s">
        <v>9</v>
      </c>
      <c r="P14" s="5" t="s">
        <v>10</v>
      </c>
      <c r="Q14" s="5" t="s">
        <v>11</v>
      </c>
      <c r="R14" s="5" t="s">
        <v>12</v>
      </c>
      <c r="S14" s="5" t="s">
        <v>13</v>
      </c>
      <c r="V14" s="2" t="s">
        <v>6</v>
      </c>
      <c r="W14" s="5" t="s">
        <v>7</v>
      </c>
      <c r="X14" s="5" t="s">
        <v>8</v>
      </c>
      <c r="Y14" s="5" t="s">
        <v>9</v>
      </c>
      <c r="Z14" s="5" t="s">
        <v>10</v>
      </c>
      <c r="AA14" s="5" t="s">
        <v>11</v>
      </c>
      <c r="AB14" s="5" t="s">
        <v>12</v>
      </c>
      <c r="AC14" s="5" t="s">
        <v>13</v>
      </c>
    </row>
    <row r="15" spans="2:29" x14ac:dyDescent="0.25">
      <c r="B15" s="2" t="s">
        <v>14</v>
      </c>
      <c r="C15" s="2"/>
      <c r="D15" s="2"/>
      <c r="E15" s="2"/>
      <c r="F15" s="4"/>
      <c r="G15" s="8"/>
      <c r="H15" s="19"/>
      <c r="I15" s="20"/>
      <c r="L15" s="2" t="s">
        <v>14</v>
      </c>
      <c r="M15" s="2">
        <f>-691.6/Dimf</f>
        <v>-0.32718292349775746</v>
      </c>
      <c r="N15" s="2">
        <v>1</v>
      </c>
      <c r="O15" s="2">
        <v>2.4260000000000002</v>
      </c>
      <c r="P15" s="4"/>
      <c r="Q15" s="8"/>
      <c r="R15" s="19"/>
      <c r="S15" s="20"/>
      <c r="V15" s="2" t="s">
        <v>14</v>
      </c>
      <c r="W15" s="2">
        <f>-140.1/Dimf</f>
        <v>-6.6278669146957514E-2</v>
      </c>
      <c r="X15" s="2">
        <v>1</v>
      </c>
      <c r="Y15" s="2">
        <v>1.19</v>
      </c>
      <c r="Z15" s="4"/>
      <c r="AA15" s="8"/>
      <c r="AB15" s="19"/>
      <c r="AC15" s="20"/>
    </row>
    <row r="16" spans="2:29" x14ac:dyDescent="0.25">
      <c r="B16" s="2" t="s">
        <v>15</v>
      </c>
      <c r="C16" s="2"/>
      <c r="D16" s="2"/>
      <c r="E16" s="2"/>
      <c r="F16" s="2"/>
      <c r="G16" s="5"/>
      <c r="H16" s="5"/>
      <c r="I16" s="5"/>
      <c r="L16" s="2" t="s">
        <v>15</v>
      </c>
      <c r="M16" s="2">
        <f>-556.7/Dimf</f>
        <v>-0.26336427633198611</v>
      </c>
      <c r="N16" s="2">
        <v>1</v>
      </c>
      <c r="O16" s="2">
        <v>2.9990000000000001</v>
      </c>
      <c r="P16" s="2">
        <v>0.92</v>
      </c>
      <c r="Q16" s="5" t="s">
        <v>29</v>
      </c>
      <c r="R16" s="5">
        <v>3.3999999999999998E-3</v>
      </c>
      <c r="S16" s="5">
        <v>5.4000000000000003E-3</v>
      </c>
      <c r="V16" s="2" t="s">
        <v>15</v>
      </c>
      <c r="W16" s="2">
        <f>-86.39/Dimf</f>
        <v>-4.0869480568205996E-2</v>
      </c>
      <c r="X16" s="2">
        <v>1</v>
      </c>
      <c r="Y16" s="2">
        <v>1.4730000000000001</v>
      </c>
      <c r="Z16" s="2">
        <v>0.42</v>
      </c>
      <c r="AA16" s="5" t="s">
        <v>29</v>
      </c>
      <c r="AB16" s="5">
        <v>3.0000000000000001E-3</v>
      </c>
      <c r="AC16" s="5">
        <v>7.9000000000000008E-3</v>
      </c>
    </row>
    <row r="17" spans="2:29" x14ac:dyDescent="0.25">
      <c r="B17" s="2" t="s">
        <v>16</v>
      </c>
      <c r="C17" s="2"/>
      <c r="D17" s="2"/>
      <c r="E17" s="2"/>
      <c r="F17" s="4"/>
      <c r="G17" s="8"/>
      <c r="H17" s="8"/>
      <c r="I17" s="8"/>
      <c r="L17" s="2" t="s">
        <v>16</v>
      </c>
      <c r="M17" s="2">
        <f>-421.7/Dimf</f>
        <v>-0.19949832105119189</v>
      </c>
      <c r="N17" s="2">
        <v>1</v>
      </c>
      <c r="O17" s="2">
        <v>3.5720000000000001</v>
      </c>
      <c r="P17" s="4"/>
      <c r="Q17" s="8"/>
      <c r="R17" s="8"/>
      <c r="S17" s="8"/>
      <c r="V17" s="2" t="s">
        <v>16</v>
      </c>
      <c r="W17" s="2">
        <f>-32.73/Dimf</f>
        <v>-1.5483946046965878E-2</v>
      </c>
      <c r="X17" s="2">
        <v>1</v>
      </c>
      <c r="Y17" s="2">
        <v>1.756</v>
      </c>
      <c r="Z17" s="4"/>
      <c r="AA17" s="8"/>
      <c r="AB17" s="8"/>
      <c r="AC17" s="8"/>
    </row>
    <row r="19" spans="2:29" ht="16.5" thickBot="1" x14ac:dyDescent="0.3"/>
    <row r="20" spans="2:29" ht="17.25" thickTop="1" thickBot="1" x14ac:dyDescent="0.3">
      <c r="L20" s="2" t="s">
        <v>0</v>
      </c>
      <c r="M20" s="13" t="s">
        <v>19</v>
      </c>
      <c r="N20" s="6" t="s">
        <v>1</v>
      </c>
      <c r="O20" s="7" t="s">
        <v>17</v>
      </c>
      <c r="P20" s="9" t="s">
        <v>24</v>
      </c>
      <c r="Q20" s="17">
        <v>3.44</v>
      </c>
      <c r="R20" s="8" t="s">
        <v>2</v>
      </c>
      <c r="S20" s="8" t="s">
        <v>3</v>
      </c>
    </row>
    <row r="21" spans="2:29" ht="16.5" thickTop="1" x14ac:dyDescent="0.25">
      <c r="L21" s="2" t="s">
        <v>4</v>
      </c>
      <c r="M21" s="18" t="s">
        <v>5</v>
      </c>
      <c r="N21" s="18"/>
      <c r="O21" s="18"/>
      <c r="P21" s="9"/>
      <c r="Q21" s="9"/>
      <c r="R21" s="8"/>
      <c r="S21" s="8"/>
      <c r="W21" s="2">
        <f>-189.6/Dimf</f>
        <v>-8.9696186083248725E-2</v>
      </c>
      <c r="X21" s="2">
        <v>1</v>
      </c>
      <c r="Y21" s="2">
        <v>1.387</v>
      </c>
      <c r="Z21" s="4"/>
      <c r="AA21" s="8"/>
      <c r="AB21" s="19"/>
      <c r="AC21" s="20"/>
    </row>
    <row r="22" spans="2:29" x14ac:dyDescent="0.25">
      <c r="L22" s="2" t="s">
        <v>6</v>
      </c>
      <c r="M22" s="12" t="s">
        <v>7</v>
      </c>
      <c r="N22" s="12" t="s">
        <v>8</v>
      </c>
      <c r="O22" s="12" t="s">
        <v>9</v>
      </c>
      <c r="P22" s="12" t="s">
        <v>10</v>
      </c>
      <c r="Q22" s="12" t="s">
        <v>11</v>
      </c>
      <c r="R22" s="12" t="s">
        <v>12</v>
      </c>
      <c r="S22" s="12" t="s">
        <v>13</v>
      </c>
      <c r="W22" s="2">
        <f>-128.2/Dimf</f>
        <v>-6.0649003459243067E-2</v>
      </c>
      <c r="X22" s="2">
        <v>1</v>
      </c>
      <c r="Y22" s="2">
        <v>1.657</v>
      </c>
      <c r="Z22" s="2">
        <v>0.71</v>
      </c>
      <c r="AA22" s="14" t="s">
        <v>29</v>
      </c>
      <c r="AB22" s="14">
        <v>3.0000000000000001E-3</v>
      </c>
      <c r="AC22" s="14">
        <v>7.9000000000000008E-3</v>
      </c>
    </row>
    <row r="23" spans="2:29" x14ac:dyDescent="0.25">
      <c r="L23" s="2" t="s">
        <v>14</v>
      </c>
      <c r="M23" s="2">
        <f>-302.6/Dimf</f>
        <v>-0.1431543560590246</v>
      </c>
      <c r="N23" s="2">
        <v>1</v>
      </c>
      <c r="O23" s="2">
        <v>1.399</v>
      </c>
      <c r="P23" s="4"/>
      <c r="Q23" s="8"/>
      <c r="R23" s="19"/>
      <c r="S23" s="20"/>
      <c r="W23" s="2">
        <f>-66.72/Dimf</f>
        <v>-3.156397434321917E-2</v>
      </c>
      <c r="X23" s="2">
        <v>1</v>
      </c>
      <c r="Y23" s="2">
        <v>1.9279999999999999</v>
      </c>
      <c r="Z23" s="4"/>
      <c r="AA23" s="8"/>
      <c r="AB23" s="8"/>
      <c r="AC23" s="8"/>
    </row>
    <row r="24" spans="2:29" x14ac:dyDescent="0.25">
      <c r="L24" s="2" t="s">
        <v>15</v>
      </c>
      <c r="M24" s="2">
        <f>-206.7/Dimf</f>
        <v>-9.778587375214931E-2</v>
      </c>
      <c r="N24" s="2">
        <v>1</v>
      </c>
      <c r="O24" s="2">
        <v>1.903</v>
      </c>
      <c r="P24" s="2">
        <v>0.69699999999999995</v>
      </c>
      <c r="Q24" s="12" t="s">
        <v>29</v>
      </c>
      <c r="R24" s="12">
        <v>3.3999999999999998E-3</v>
      </c>
      <c r="S24" s="12">
        <v>8.6E-3</v>
      </c>
    </row>
    <row r="25" spans="2:29" x14ac:dyDescent="0.25">
      <c r="L25" s="2" t="s">
        <v>16</v>
      </c>
      <c r="M25" s="2">
        <f>-110.8/Dimf</f>
        <v>-5.2417391445274041E-2</v>
      </c>
      <c r="N25" s="2">
        <v>1</v>
      </c>
      <c r="O25" s="2">
        <v>2.407</v>
      </c>
      <c r="P25" s="4"/>
      <c r="Q25" s="8"/>
      <c r="R25" s="8"/>
      <c r="S25" s="8"/>
    </row>
    <row r="30" spans="2:29" x14ac:dyDescent="0.25">
      <c r="Q30" s="1"/>
      <c r="R30" s="1"/>
    </row>
    <row r="34" spans="17:18" x14ac:dyDescent="0.25">
      <c r="Q34" s="1"/>
      <c r="R34" s="1"/>
    </row>
  </sheetData>
  <mergeCells count="13">
    <mergeCell ref="R7:S7"/>
    <mergeCell ref="M13:O13"/>
    <mergeCell ref="R15:S15"/>
    <mergeCell ref="C5:E5"/>
    <mergeCell ref="H7:I7"/>
    <mergeCell ref="C13:E13"/>
    <mergeCell ref="H15:I15"/>
    <mergeCell ref="M5:O5"/>
    <mergeCell ref="W13:Y13"/>
    <mergeCell ref="AB15:AC15"/>
    <mergeCell ref="AB21:AC21"/>
    <mergeCell ref="M21:O21"/>
    <mergeCell ref="R23:S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theta</vt:lpstr>
      <vt:lpstr>Dimf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2016-12-20T16:21:12Z</dcterms:created>
  <dcterms:modified xsi:type="dcterms:W3CDTF">2017-05-22T13:40:19Z</dcterms:modified>
</cp:coreProperties>
</file>