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pub-sediment-trap\RawData\"/>
    </mc:Choice>
  </mc:AlternateContent>
  <bookViews>
    <workbookView xWindow="0" yWindow="0" windowWidth="16305" windowHeight="9120"/>
  </bookViews>
  <sheets>
    <sheet name="GeneralFlood" sheetId="8" r:id="rId1"/>
  </sheets>
  <definedNames>
    <definedName name="m_fall_big" localSheetId="0">GeneralFlood!$P$11</definedName>
    <definedName name="m_rise_big" localSheetId="0">GeneralFlood!$P$10</definedName>
    <definedName name="mb_fall_big" localSheetId="0">GeneralFlood!$P$13</definedName>
    <definedName name="mb_rise_big" localSheetId="0">GeneralFlood!$P$12</definedName>
    <definedName name="Qb_peak_big" localSheetId="0">GeneralFlood!$N$26</definedName>
    <definedName name="Qpeak_big" localSheetId="0">GeneralFlood!$L$13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8" l="1"/>
  <c r="N30" i="8"/>
  <c r="L13" i="8"/>
  <c r="L26" i="8" s="1"/>
  <c r="T9" i="8"/>
  <c r="C8" i="8"/>
  <c r="B8" i="8"/>
  <c r="C6" i="8"/>
  <c r="L27" i="8"/>
  <c r="B9" i="8" l="1"/>
  <c r="D6" i="8"/>
  <c r="D7" i="8" s="1"/>
  <c r="E7" i="8" s="1"/>
  <c r="I7" i="8" s="1"/>
  <c r="N27" i="8"/>
  <c r="M27" i="8"/>
  <c r="B10" i="8"/>
  <c r="M26" i="8"/>
  <c r="Y7" i="8"/>
  <c r="N26" i="8"/>
  <c r="E6" i="8"/>
  <c r="L25" i="8"/>
  <c r="AA7" i="8" l="1"/>
  <c r="B11" i="8"/>
  <c r="C10" i="8"/>
  <c r="M25" i="8"/>
  <c r="Y6" i="8"/>
  <c r="N25" i="8"/>
  <c r="AA6" i="8" s="1"/>
  <c r="AA9" i="8" l="1"/>
  <c r="AA8" i="8"/>
  <c r="B12" i="8"/>
  <c r="C12" i="8" l="1"/>
  <c r="B13" i="8"/>
  <c r="B14" i="8" l="1"/>
  <c r="B15" i="8" l="1"/>
  <c r="C14" i="8"/>
  <c r="B16" i="8" l="1"/>
  <c r="C16" i="8" l="1"/>
  <c r="B17" i="8"/>
  <c r="B18" i="8" l="1"/>
  <c r="B19" i="8" s="1"/>
  <c r="B20" i="8" s="1"/>
  <c r="C20" i="8" l="1"/>
  <c r="B21" i="8"/>
  <c r="B22" i="8" s="1"/>
  <c r="C18" i="8"/>
  <c r="C22" i="8" l="1"/>
  <c r="B23" i="8"/>
  <c r="B24" i="8" s="1"/>
  <c r="C24" i="8" l="1"/>
  <c r="B25" i="8"/>
  <c r="B26" i="8" s="1"/>
  <c r="C26" i="8" l="1"/>
  <c r="B27" i="8"/>
  <c r="B28" i="8" s="1"/>
  <c r="L15" i="8"/>
  <c r="B29" i="8" l="1"/>
  <c r="B30" i="8" s="1"/>
  <c r="C28" i="8"/>
  <c r="L17" i="8"/>
  <c r="T7" i="8" s="1"/>
  <c r="T8" i="8"/>
  <c r="L16" i="8"/>
  <c r="L18" i="8" s="1"/>
  <c r="B31" i="8" l="1"/>
  <c r="B32" i="8" s="1"/>
  <c r="C30" i="8"/>
  <c r="T6" i="8"/>
  <c r="C32" i="8" l="1"/>
  <c r="B33" i="8"/>
  <c r="B34" i="8" s="1"/>
  <c r="C34" i="8" s="1"/>
  <c r="K26" i="8"/>
  <c r="L19" i="8"/>
  <c r="K27" i="8" s="1"/>
  <c r="N18" i="8"/>
  <c r="W6" i="8" s="1"/>
  <c r="P10" i="8"/>
  <c r="L32" i="8" s="1"/>
  <c r="Y8" i="8" l="1"/>
  <c r="D8" i="8"/>
  <c r="N19" i="8"/>
  <c r="W7" i="8" s="1"/>
  <c r="W8" i="8" s="1"/>
  <c r="P11" i="8"/>
  <c r="L33" i="8" s="1"/>
  <c r="E8" i="8" l="1"/>
  <c r="I9" i="8" s="1"/>
  <c r="D9" i="8"/>
  <c r="Y9" i="8"/>
  <c r="E9" i="8" l="1"/>
  <c r="D10" i="8"/>
  <c r="E10" i="8" l="1"/>
  <c r="I11" i="8" s="1"/>
  <c r="D11" i="8"/>
  <c r="D12" i="8" l="1"/>
  <c r="E11" i="8"/>
  <c r="D13" i="8" l="1"/>
  <c r="E12" i="8"/>
  <c r="I13" i="8" s="1"/>
  <c r="E13" i="8" l="1"/>
  <c r="D14" i="8"/>
  <c r="D15" i="8" l="1"/>
  <c r="E14" i="8"/>
  <c r="I15" i="8" s="1"/>
  <c r="E15" i="8" l="1"/>
  <c r="D17" i="8" l="1"/>
  <c r="D18" i="8" s="1"/>
  <c r="D20" i="8" s="1"/>
  <c r="E16" i="8"/>
  <c r="I17" i="8" s="1"/>
  <c r="E17" i="8" l="1"/>
  <c r="D21" i="8" l="1"/>
  <c r="D22" i="8" s="1"/>
  <c r="E20" i="8"/>
  <c r="D19" i="8"/>
  <c r="I19" i="8"/>
  <c r="I21" i="8" l="1"/>
  <c r="E21" i="8"/>
  <c r="E22" i="8" l="1"/>
  <c r="I23" i="8" s="1"/>
  <c r="D23" i="8"/>
  <c r="D24" i="8" s="1"/>
  <c r="A21" i="8"/>
  <c r="E23" i="8" l="1"/>
  <c r="E24" i="8" l="1"/>
  <c r="I25" i="8" s="1"/>
  <c r="D25" i="8"/>
  <c r="E25" i="8" l="1"/>
  <c r="D26" i="8"/>
  <c r="D27" i="8" l="1"/>
  <c r="E26" i="8"/>
  <c r="I27" i="8" s="1"/>
  <c r="D28" i="8" l="1"/>
  <c r="E27" i="8"/>
  <c r="E28" i="8" l="1"/>
  <c r="I29" i="8" s="1"/>
  <c r="D29" i="8"/>
  <c r="D30" i="8" l="1"/>
  <c r="E29" i="8"/>
  <c r="E30" i="8" l="1"/>
  <c r="I31" i="8" s="1"/>
  <c r="I33" i="8" s="1"/>
  <c r="I36" i="8" s="1"/>
  <c r="D31" i="8"/>
  <c r="E31" i="8" l="1"/>
  <c r="D32" i="8"/>
  <c r="D33" i="8" s="1"/>
</calcChain>
</file>

<file path=xl/sharedStrings.xml><?xml version="1.0" encoding="utf-8"?>
<sst xmlns="http://schemas.openxmlformats.org/spreadsheetml/2006/main" count="111" uniqueCount="71">
  <si>
    <t>t</t>
  </si>
  <si>
    <t>[l/s]</t>
  </si>
  <si>
    <t>[min]</t>
  </si>
  <si>
    <t>[kg/s]</t>
  </si>
  <si>
    <t>Q [l/s]</t>
  </si>
  <si>
    <t>Qb [kg/s]</t>
  </si>
  <si>
    <t>t(fall)/t(rise)</t>
  </si>
  <si>
    <t>[-]</t>
  </si>
  <si>
    <t>L</t>
  </si>
  <si>
    <t>[m]</t>
  </si>
  <si>
    <t>B</t>
  </si>
  <si>
    <t>Basin surface</t>
  </si>
  <si>
    <t>Channel width</t>
  </si>
  <si>
    <t>[m²]</t>
  </si>
  <si>
    <t>Basin volume</t>
  </si>
  <si>
    <t>[m³]</t>
  </si>
  <si>
    <t>Dep. vol. adapt.</t>
  </si>
  <si>
    <t>Interpolation of Qb(Q)</t>
  </si>
  <si>
    <t>f(x) = a*x^b+c</t>
  </si>
  <si>
    <t>a</t>
  </si>
  <si>
    <t>b</t>
  </si>
  <si>
    <t>c</t>
  </si>
  <si>
    <t>R²</t>
  </si>
  <si>
    <t>Storage ratio</t>
  </si>
  <si>
    <t>[s]</t>
  </si>
  <si>
    <t>Values (exact diagram)</t>
  </si>
  <si>
    <t>Q</t>
  </si>
  <si>
    <t>Values (hydrograph design)</t>
  </si>
  <si>
    <t>Q supply</t>
  </si>
  <si>
    <t>Qb supply</t>
  </si>
  <si>
    <r>
      <t>Q</t>
    </r>
    <r>
      <rPr>
        <vertAlign val="subscript"/>
        <sz val="12"/>
        <color theme="1"/>
        <rFont val="Times New Roman"/>
        <family val="2"/>
      </rPr>
      <t>ini</t>
    </r>
  </si>
  <si>
    <r>
      <t>Q</t>
    </r>
    <r>
      <rPr>
        <vertAlign val="subscript"/>
        <sz val="12"/>
        <color theme="1"/>
        <rFont val="Times New Roman"/>
        <family val="2"/>
      </rPr>
      <t>b</t>
    </r>
    <r>
      <rPr>
        <sz val="12"/>
        <color theme="1"/>
        <rFont val="Times New Roman"/>
        <family val="2"/>
      </rPr>
      <t>/Q</t>
    </r>
  </si>
  <si>
    <r>
      <t>∆</t>
    </r>
    <r>
      <rPr>
        <sz val="12"/>
        <color theme="1"/>
        <rFont val="Times New Roman"/>
        <family val="2"/>
      </rPr>
      <t>z</t>
    </r>
    <r>
      <rPr>
        <vertAlign val="subscript"/>
        <sz val="12"/>
        <color theme="1"/>
        <rFont val="Times New Roman"/>
        <family val="2"/>
      </rPr>
      <t>dep,max</t>
    </r>
  </si>
  <si>
    <r>
      <t>Q</t>
    </r>
    <r>
      <rPr>
        <vertAlign val="subscript"/>
        <sz val="12"/>
        <color theme="1"/>
        <rFont val="Times New Roman"/>
        <family val="2"/>
      </rPr>
      <t>peak</t>
    </r>
  </si>
  <si>
    <r>
      <t>V</t>
    </r>
    <r>
      <rPr>
        <vertAlign val="subscript"/>
        <sz val="12"/>
        <color theme="1"/>
        <rFont val="Times New Roman"/>
        <family val="2"/>
      </rPr>
      <t>rise</t>
    </r>
  </si>
  <si>
    <r>
      <t>V</t>
    </r>
    <r>
      <rPr>
        <vertAlign val="subscript"/>
        <sz val="12"/>
        <color theme="1"/>
        <rFont val="Times New Roman"/>
        <family val="2"/>
      </rPr>
      <t>fall</t>
    </r>
  </si>
  <si>
    <r>
      <t>t</t>
    </r>
    <r>
      <rPr>
        <vertAlign val="subscript"/>
        <sz val="12"/>
        <color theme="1"/>
        <rFont val="Times New Roman"/>
        <family val="2"/>
      </rPr>
      <t>rise</t>
    </r>
  </si>
  <si>
    <r>
      <t>t</t>
    </r>
    <r>
      <rPr>
        <vertAlign val="subscript"/>
        <sz val="12"/>
        <color theme="1"/>
        <rFont val="Times New Roman"/>
        <family val="2"/>
      </rPr>
      <t>fall</t>
    </r>
  </si>
  <si>
    <r>
      <t>Q</t>
    </r>
    <r>
      <rPr>
        <vertAlign val="subscript"/>
        <sz val="12"/>
        <color theme="1"/>
        <rFont val="Times New Roman"/>
        <family val="2"/>
      </rPr>
      <t>b</t>
    </r>
  </si>
  <si>
    <r>
      <t>∆t</t>
    </r>
    <r>
      <rPr>
        <vertAlign val="subscript"/>
        <sz val="12"/>
        <color theme="1"/>
        <rFont val="Times New Roman"/>
        <family val="2"/>
      </rPr>
      <t>rise</t>
    </r>
  </si>
  <si>
    <r>
      <t>∆t</t>
    </r>
    <r>
      <rPr>
        <vertAlign val="subscript"/>
        <sz val="12"/>
        <color theme="1"/>
        <rFont val="Times New Roman"/>
        <family val="2"/>
      </rPr>
      <t>fall</t>
    </r>
  </si>
  <si>
    <r>
      <t>∆Q</t>
    </r>
    <r>
      <rPr>
        <vertAlign val="subscript"/>
        <sz val="12"/>
        <color theme="1"/>
        <rFont val="Times New Roman"/>
        <family val="2"/>
      </rPr>
      <t>rise</t>
    </r>
  </si>
  <si>
    <r>
      <t>∆Q</t>
    </r>
    <r>
      <rPr>
        <vertAlign val="subscript"/>
        <sz val="12"/>
        <color theme="1"/>
        <rFont val="Times New Roman"/>
        <family val="2"/>
      </rPr>
      <t>fall</t>
    </r>
  </si>
  <si>
    <t>m_rise_big</t>
  </si>
  <si>
    <t>m_fall_big</t>
  </si>
  <si>
    <t>V PEAK</t>
  </si>
  <si>
    <t>∑</t>
  </si>
  <si>
    <t>Duration [min]</t>
  </si>
  <si>
    <t>Pump discharge [l/s]</t>
  </si>
  <si>
    <t>Solid discharge [kg/s]</t>
  </si>
  <si>
    <r>
      <t>Q</t>
    </r>
    <r>
      <rPr>
        <vertAlign val="subscript"/>
        <sz val="12"/>
        <color theme="1"/>
        <rFont val="Times New Roman"/>
        <family val="2"/>
      </rPr>
      <t>b peak</t>
    </r>
  </si>
  <si>
    <t xml:space="preserve">Storage  </t>
  </si>
  <si>
    <r>
      <t>V</t>
    </r>
    <r>
      <rPr>
        <vertAlign val="subscript"/>
        <sz val="12"/>
        <color theme="1"/>
        <rFont val="Times New Roman"/>
        <family val="1"/>
      </rPr>
      <t>fill</t>
    </r>
    <r>
      <rPr>
        <sz val="12"/>
        <color theme="1"/>
        <rFont val="Times New Roman"/>
        <family val="2"/>
      </rPr>
      <t xml:space="preserve"> / V</t>
    </r>
    <r>
      <rPr>
        <vertAlign val="subscript"/>
        <sz val="12"/>
        <color theme="1"/>
        <rFont val="Times New Roman"/>
        <family val="1"/>
      </rPr>
      <t>max</t>
    </r>
  </si>
  <si>
    <t>[%]</t>
  </si>
  <si>
    <t>∆t</t>
  </si>
  <si>
    <r>
      <t>Q</t>
    </r>
    <r>
      <rPr>
        <vertAlign val="subscript"/>
        <sz val="12"/>
        <color theme="1"/>
        <rFont val="Times New Roman"/>
        <family val="2"/>
      </rPr>
      <t>ini / end</t>
    </r>
  </si>
  <si>
    <r>
      <t>Q</t>
    </r>
    <r>
      <rPr>
        <vertAlign val="subscript"/>
        <sz val="12"/>
        <color theme="1"/>
        <rFont val="Times New Roman"/>
        <family val="2"/>
      </rPr>
      <t>b ini / end</t>
    </r>
  </si>
  <si>
    <r>
      <t>∆Q</t>
    </r>
    <r>
      <rPr>
        <vertAlign val="subscript"/>
        <sz val="12"/>
        <color theme="1"/>
        <rFont val="Times New Roman"/>
        <family val="2"/>
      </rPr>
      <t>b rise</t>
    </r>
  </si>
  <si>
    <r>
      <t>∆Q</t>
    </r>
    <r>
      <rPr>
        <vertAlign val="subscript"/>
        <sz val="12"/>
        <color theme="1"/>
        <rFont val="Times New Roman"/>
        <family val="2"/>
      </rPr>
      <t>b fall</t>
    </r>
  </si>
  <si>
    <t>Power control</t>
  </si>
  <si>
    <t>[Hz]</t>
  </si>
  <si>
    <t>∑ V supply</t>
  </si>
  <si>
    <t>[hh:mm:ss]</t>
  </si>
  <si>
    <t>Time</t>
  </si>
  <si>
    <r>
      <t>V</t>
    </r>
    <r>
      <rPr>
        <vertAlign val="subscript"/>
        <sz val="12"/>
        <color theme="1"/>
        <rFont val="Times New Roman"/>
        <family val="2"/>
      </rPr>
      <t>tar</t>
    </r>
  </si>
  <si>
    <t>RT [s]</t>
  </si>
  <si>
    <t>PT [s]</t>
  </si>
  <si>
    <t>OFF</t>
  </si>
  <si>
    <t>--</t>
  </si>
  <si>
    <t>GENERAL FLOOD</t>
  </si>
  <si>
    <t>[kg]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</si>
</sst>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0"/>
    <numFmt numFmtId="166" formatCode="0.000"/>
    <numFmt numFmtId="167" formatCode="0.000000"/>
    <numFmt numFmtId="168" formatCode="hh:mm:ss;@"/>
  </numFmts>
  <fonts count="10" x14ac:knownFonts="1">
    <font>
      <sz val="12"/>
      <color theme="1"/>
      <name val="Times New Roman"/>
      <family val="2"/>
    </font>
    <font>
      <sz val="12"/>
      <color rgb="FF3F3F76"/>
      <name val="Times New Roman"/>
      <family val="2"/>
    </font>
    <font>
      <vertAlign val="subscript"/>
      <sz val="12"/>
      <color theme="1"/>
      <name val="Times New Roman"/>
      <family val="1"/>
    </font>
    <font>
      <sz val="12"/>
      <color rgb="FF006100"/>
      <name val="Times New Roman"/>
      <family val="2"/>
    </font>
    <font>
      <vertAlign val="subscript"/>
      <sz val="12"/>
      <color theme="1"/>
      <name val="Times New Roman"/>
      <family val="2"/>
    </font>
    <font>
      <b/>
      <i/>
      <sz val="12"/>
      <color theme="0"/>
      <name val="Times New Roman"/>
      <family val="1"/>
    </font>
    <font>
      <i/>
      <sz val="12"/>
      <color theme="0"/>
      <name val="Times New Roman"/>
      <family val="1"/>
    </font>
    <font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76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0" fillId="0" borderId="0" xfId="0" applyFont="1" applyAlignment="1"/>
    <xf numFmtId="166" fontId="0" fillId="0" borderId="0" xfId="0" applyNumberFormat="1" applyFont="1"/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vertical="center"/>
    </xf>
    <xf numFmtId="165" fontId="0" fillId="0" borderId="0" xfId="0" applyNumberFormat="1" applyFont="1"/>
    <xf numFmtId="2" fontId="1" fillId="2" borderId="1" xfId="1" applyNumberFormat="1" applyFont="1"/>
    <xf numFmtId="0" fontId="0" fillId="0" borderId="0" xfId="0" applyFont="1" applyFill="1" applyBorder="1"/>
    <xf numFmtId="164" fontId="0" fillId="0" borderId="0" xfId="0" applyNumberFormat="1" applyFont="1"/>
    <xf numFmtId="164" fontId="1" fillId="2" borderId="1" xfId="1" applyNumberFormat="1" applyFont="1"/>
    <xf numFmtId="166" fontId="0" fillId="0" borderId="0" xfId="0" applyNumberFormat="1" applyFont="1" applyAlignment="1">
      <alignment vertical="center"/>
    </xf>
    <xf numFmtId="165" fontId="3" fillId="3" borderId="0" xfId="2" applyNumberFormat="1"/>
    <xf numFmtId="0" fontId="0" fillId="4" borderId="8" xfId="0" applyFont="1" applyFill="1" applyBorder="1" applyAlignment="1">
      <alignment horizontal="center" vertical="center"/>
    </xf>
    <xf numFmtId="165" fontId="0" fillId="4" borderId="9" xfId="0" applyNumberFormat="1" applyFont="1" applyFill="1" applyBorder="1" applyAlignment="1">
      <alignment horizontal="center" vertical="center"/>
    </xf>
    <xf numFmtId="0" fontId="0" fillId="0" borderId="11" xfId="0" applyFont="1" applyFill="1" applyBorder="1"/>
    <xf numFmtId="165" fontId="0" fillId="0" borderId="0" xfId="0" applyNumberFormat="1" applyFont="1" applyBorder="1" applyAlignment="1">
      <alignment horizontal="center"/>
    </xf>
    <xf numFmtId="165" fontId="0" fillId="0" borderId="12" xfId="0" applyNumberFormat="1" applyFont="1" applyBorder="1" applyAlignment="1">
      <alignment horizontal="center"/>
    </xf>
    <xf numFmtId="0" fontId="0" fillId="0" borderId="5" xfId="0" applyFont="1" applyFill="1" applyBorder="1"/>
    <xf numFmtId="2" fontId="0" fillId="0" borderId="6" xfId="0" applyNumberFormat="1" applyFont="1" applyBorder="1" applyAlignment="1">
      <alignment horizontal="center"/>
    </xf>
    <xf numFmtId="165" fontId="0" fillId="0" borderId="7" xfId="0" applyNumberFormat="1" applyFont="1" applyBorder="1" applyAlignment="1">
      <alignment horizontal="center"/>
    </xf>
    <xf numFmtId="2" fontId="0" fillId="0" borderId="12" xfId="0" applyNumberFormat="1" applyFont="1" applyBorder="1"/>
    <xf numFmtId="2" fontId="0" fillId="0" borderId="7" xfId="0" applyNumberFormat="1" applyFont="1" applyBorder="1"/>
    <xf numFmtId="0" fontId="0" fillId="0" borderId="11" xfId="0" applyFont="1" applyBorder="1"/>
    <xf numFmtId="2" fontId="0" fillId="0" borderId="12" xfId="0" applyNumberFormat="1" applyFont="1" applyBorder="1" applyAlignment="1">
      <alignment horizontal="center"/>
    </xf>
    <xf numFmtId="166" fontId="0" fillId="0" borderId="12" xfId="0" applyNumberFormat="1" applyFont="1" applyBorder="1" applyAlignment="1">
      <alignment horizontal="center"/>
    </xf>
    <xf numFmtId="166" fontId="0" fillId="0" borderId="7" xfId="0" applyNumberFormat="1" applyFont="1" applyBorder="1" applyAlignment="1">
      <alignment horizontal="center"/>
    </xf>
    <xf numFmtId="0" fontId="0" fillId="5" borderId="13" xfId="0" applyFont="1" applyFill="1" applyBorder="1"/>
    <xf numFmtId="0" fontId="0" fillId="5" borderId="10" xfId="0" applyFont="1" applyFill="1" applyBorder="1"/>
    <xf numFmtId="2" fontId="0" fillId="0" borderId="7" xfId="0" applyNumberFormat="1" applyFont="1" applyBorder="1" applyAlignment="1">
      <alignment horizontal="center"/>
    </xf>
    <xf numFmtId="167" fontId="0" fillId="0" borderId="4" xfId="0" applyNumberFormat="1" applyFon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5" borderId="4" xfId="0" applyNumberFormat="1" applyFont="1" applyFill="1" applyBorder="1" applyAlignment="1">
      <alignment horizontal="center"/>
    </xf>
    <xf numFmtId="167" fontId="0" fillId="5" borderId="4" xfId="0" applyNumberFormat="1" applyFill="1" applyBorder="1" applyAlignment="1">
      <alignment horizontal="center"/>
    </xf>
    <xf numFmtId="167" fontId="0" fillId="0" borderId="4" xfId="0" applyNumberFormat="1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2" fontId="8" fillId="5" borderId="4" xfId="0" applyNumberFormat="1" applyFont="1" applyFill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4" xfId="0" applyNumberFormat="1" applyFont="1" applyFill="1" applyBorder="1" applyAlignment="1">
      <alignment horizontal="center"/>
    </xf>
    <xf numFmtId="168" fontId="8" fillId="5" borderId="4" xfId="0" applyNumberFormat="1" applyFont="1" applyFill="1" applyBorder="1" applyAlignment="1">
      <alignment horizontal="center"/>
    </xf>
    <xf numFmtId="168" fontId="8" fillId="0" borderId="4" xfId="0" applyNumberFormat="1" applyFont="1" applyBorder="1" applyAlignment="1">
      <alignment horizontal="center"/>
    </xf>
    <xf numFmtId="168" fontId="8" fillId="0" borderId="4" xfId="0" applyNumberFormat="1" applyFont="1" applyFill="1" applyBorder="1" applyAlignment="1">
      <alignment horizontal="center"/>
    </xf>
    <xf numFmtId="2" fontId="9" fillId="5" borderId="4" xfId="0" applyNumberFormat="1" applyFont="1" applyFill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4" xfId="0" applyNumberFormat="1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68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167" fontId="0" fillId="0" borderId="0" xfId="0" applyNumberFormat="1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2" fontId="8" fillId="5" borderId="4" xfId="0" quotePrefix="1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67" fontId="0" fillId="0" borderId="4" xfId="0" applyNumberFormat="1" applyFill="1" applyBorder="1" applyAlignment="1">
      <alignment horizontal="center"/>
    </xf>
    <xf numFmtId="167" fontId="3" fillId="3" borderId="4" xfId="2" applyNumberFormat="1" applyBorder="1" applyAlignment="1">
      <alignment horizontal="center"/>
    </xf>
    <xf numFmtId="164" fontId="8" fillId="5" borderId="4" xfId="0" applyNumberFormat="1" applyFont="1" applyFill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9" fillId="5" borderId="4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1" fillId="2" borderId="2" xfId="1" applyFont="1" applyBorder="1" applyAlignment="1">
      <alignment horizontal="center"/>
    </xf>
    <xf numFmtId="0" fontId="1" fillId="2" borderId="15" xfId="1" applyFont="1" applyBorder="1" applyAlignment="1">
      <alignment horizontal="center"/>
    </xf>
    <xf numFmtId="0" fontId="1" fillId="2" borderId="3" xfId="1" applyFont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</cellXfs>
  <cellStyles count="3">
    <cellStyle name="Good" xfId="2" builtinId="26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91445839144581E-2"/>
          <c:y val="3.5893602113330571E-2"/>
          <c:w val="0.79924649586165741"/>
          <c:h val="0.81247995041777943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GeneralFlood!$D$4</c:f>
              <c:strCache>
                <c:ptCount val="1"/>
                <c:pt idx="0">
                  <c:v>Q [l/s]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GeneralFlood!$K$25:$K$27</c:f>
              <c:numCache>
                <c:formatCode>0.0</c:formatCode>
                <c:ptCount val="3"/>
                <c:pt idx="0" formatCode="General">
                  <c:v>1.5</c:v>
                </c:pt>
                <c:pt idx="1">
                  <c:v>20.32037580040009</c:v>
                </c:pt>
                <c:pt idx="2">
                  <c:v>52.4</c:v>
                </c:pt>
              </c:numCache>
            </c:numRef>
          </c:xVal>
          <c:yVal>
            <c:numRef>
              <c:f>GeneralFlood!$L$25:$L$27</c:f>
              <c:numCache>
                <c:formatCode>0.00</c:formatCode>
                <c:ptCount val="3"/>
                <c:pt idx="0">
                  <c:v>5.5</c:v>
                </c:pt>
                <c:pt idx="1">
                  <c:v>12.5</c:v>
                </c:pt>
                <c:pt idx="2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D-4313-B52D-F095F53FE06F}"/>
            </c:ext>
          </c:extLst>
        </c:ser>
        <c:ser>
          <c:idx val="2"/>
          <c:order val="2"/>
          <c:tx>
            <c:strRef>
              <c:f>GeneralFlood!$D$3</c:f>
              <c:strCache>
                <c:ptCount val="1"/>
                <c:pt idx="0">
                  <c:v>Q supply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GeneralFlood!$B$6:$B$60</c:f>
              <c:numCache>
                <c:formatCode>0.00</c:formatCode>
                <c:ptCount val="5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11</c:v>
                </c:pt>
                <c:pt idx="6">
                  <c:v>11</c:v>
                </c:pt>
                <c:pt idx="7">
                  <c:v>15</c:v>
                </c:pt>
                <c:pt idx="8">
                  <c:v>15</c:v>
                </c:pt>
                <c:pt idx="9">
                  <c:v>19</c:v>
                </c:pt>
                <c:pt idx="10">
                  <c:v>19</c:v>
                </c:pt>
                <c:pt idx="11">
                  <c:v>23</c:v>
                </c:pt>
                <c:pt idx="12">
                  <c:v>23</c:v>
                </c:pt>
                <c:pt idx="13">
                  <c:v>27</c:v>
                </c:pt>
                <c:pt idx="14">
                  <c:v>27</c:v>
                </c:pt>
                <c:pt idx="15">
                  <c:v>31</c:v>
                </c:pt>
                <c:pt idx="16">
                  <c:v>31</c:v>
                </c:pt>
                <c:pt idx="17">
                  <c:v>35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43</c:v>
                </c:pt>
                <c:pt idx="22">
                  <c:v>43</c:v>
                </c:pt>
                <c:pt idx="23">
                  <c:v>47</c:v>
                </c:pt>
                <c:pt idx="24">
                  <c:v>47</c:v>
                </c:pt>
                <c:pt idx="25">
                  <c:v>51</c:v>
                </c:pt>
                <c:pt idx="26">
                  <c:v>51</c:v>
                </c:pt>
                <c:pt idx="27">
                  <c:v>55</c:v>
                </c:pt>
                <c:pt idx="28">
                  <c:v>55</c:v>
                </c:pt>
              </c:numCache>
            </c:numRef>
          </c:xVal>
          <c:yVal>
            <c:numRef>
              <c:f>GeneralFlood!$D$6:$D$60</c:f>
              <c:numCache>
                <c:formatCode>0.00</c:formatCode>
                <c:ptCount val="55"/>
                <c:pt idx="0">
                  <c:v>5.5</c:v>
                </c:pt>
                <c:pt idx="1">
                  <c:v>5.5</c:v>
                </c:pt>
                <c:pt idx="2">
                  <c:v>6.9877492509689825</c:v>
                </c:pt>
                <c:pt idx="3">
                  <c:v>6.9877492509689825</c:v>
                </c:pt>
                <c:pt idx="4">
                  <c:v>8.4754985019379649</c:v>
                </c:pt>
                <c:pt idx="5">
                  <c:v>8.4754985019379649</c:v>
                </c:pt>
                <c:pt idx="6">
                  <c:v>9.9632477529069483</c:v>
                </c:pt>
                <c:pt idx="7">
                  <c:v>9.9632477529069483</c:v>
                </c:pt>
                <c:pt idx="8">
                  <c:v>11.45099700387593</c:v>
                </c:pt>
                <c:pt idx="9">
                  <c:v>11.45099700387593</c:v>
                </c:pt>
                <c:pt idx="10">
                  <c:v>12.5</c:v>
                </c:pt>
                <c:pt idx="11">
                  <c:v>12.5</c:v>
                </c:pt>
                <c:pt idx="12">
                  <c:v>11.624853381782952</c:v>
                </c:pt>
                <c:pt idx="13">
                  <c:v>11.624853381782952</c:v>
                </c:pt>
                <c:pt idx="14">
                  <c:v>10.749706763565904</c:v>
                </c:pt>
                <c:pt idx="15">
                  <c:v>10.749706763565904</c:v>
                </c:pt>
                <c:pt idx="16">
                  <c:v>9.8745601453488554</c:v>
                </c:pt>
                <c:pt idx="17">
                  <c:v>9.8745601453488554</c:v>
                </c:pt>
                <c:pt idx="18">
                  <c:v>8.9994135271318072</c:v>
                </c:pt>
                <c:pt idx="19">
                  <c:v>8.9994135271318072</c:v>
                </c:pt>
                <c:pt idx="20">
                  <c:v>8.124266908914759</c:v>
                </c:pt>
                <c:pt idx="21">
                  <c:v>8.124266908914759</c:v>
                </c:pt>
                <c:pt idx="22">
                  <c:v>7.2491202906977108</c:v>
                </c:pt>
                <c:pt idx="23">
                  <c:v>7.2491202906977108</c:v>
                </c:pt>
                <c:pt idx="24">
                  <c:v>6.3739736724806626</c:v>
                </c:pt>
                <c:pt idx="25">
                  <c:v>6.3739736724806626</c:v>
                </c:pt>
                <c:pt idx="26">
                  <c:v>5.4988270542636144</c:v>
                </c:pt>
                <c:pt idx="27">
                  <c:v>5.4988270542636144</c:v>
                </c:pt>
                <c:pt idx="28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D-4313-B52D-F095F53FE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83584"/>
        <c:axId val="280384144"/>
      </c:scatterChart>
      <c:scatterChart>
        <c:scatterStyle val="lineMarker"/>
        <c:varyColors val="0"/>
        <c:ser>
          <c:idx val="1"/>
          <c:order val="1"/>
          <c:tx>
            <c:strRef>
              <c:f>GeneralFlood!$E$4</c:f>
              <c:strCache>
                <c:ptCount val="1"/>
                <c:pt idx="0">
                  <c:v>Qb [kg/s]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GeneralFlood!$K$25:$K$27</c:f>
              <c:numCache>
                <c:formatCode>0.0</c:formatCode>
                <c:ptCount val="3"/>
                <c:pt idx="0" formatCode="General">
                  <c:v>1.5</c:v>
                </c:pt>
                <c:pt idx="1">
                  <c:v>20.32037580040009</c:v>
                </c:pt>
                <c:pt idx="2">
                  <c:v>52.4</c:v>
                </c:pt>
              </c:numCache>
            </c:numRef>
          </c:xVal>
          <c:yVal>
            <c:numRef>
              <c:f>GeneralFlood!$N$25:$N$27</c:f>
              <c:numCache>
                <c:formatCode>General</c:formatCode>
                <c:ptCount val="3"/>
                <c:pt idx="0">
                  <c:v>7.3699999999999988E-2</c:v>
                </c:pt>
                <c:pt idx="1">
                  <c:v>0.16750000000000001</c:v>
                </c:pt>
                <c:pt idx="2">
                  <c:v>7.3699999999999988E-2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5D-4313-B52D-F095F53FE06F}"/>
            </c:ext>
          </c:extLst>
        </c:ser>
        <c:ser>
          <c:idx val="3"/>
          <c:order val="3"/>
          <c:tx>
            <c:strRef>
              <c:f>GeneralFlood!$E$3</c:f>
              <c:strCache>
                <c:ptCount val="1"/>
                <c:pt idx="0">
                  <c:v>Qb supply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GeneralFlood!$B$6:$B$60</c:f>
              <c:numCache>
                <c:formatCode>0.00</c:formatCode>
                <c:ptCount val="5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11</c:v>
                </c:pt>
                <c:pt idx="6">
                  <c:v>11</c:v>
                </c:pt>
                <c:pt idx="7">
                  <c:v>15</c:v>
                </c:pt>
                <c:pt idx="8">
                  <c:v>15</c:v>
                </c:pt>
                <c:pt idx="9">
                  <c:v>19</c:v>
                </c:pt>
                <c:pt idx="10">
                  <c:v>19</c:v>
                </c:pt>
                <c:pt idx="11">
                  <c:v>23</c:v>
                </c:pt>
                <c:pt idx="12">
                  <c:v>23</c:v>
                </c:pt>
                <c:pt idx="13">
                  <c:v>27</c:v>
                </c:pt>
                <c:pt idx="14">
                  <c:v>27</c:v>
                </c:pt>
                <c:pt idx="15">
                  <c:v>31</c:v>
                </c:pt>
                <c:pt idx="16">
                  <c:v>31</c:v>
                </c:pt>
                <c:pt idx="17">
                  <c:v>35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43</c:v>
                </c:pt>
                <c:pt idx="22">
                  <c:v>43</c:v>
                </c:pt>
                <c:pt idx="23">
                  <c:v>47</c:v>
                </c:pt>
                <c:pt idx="24">
                  <c:v>47</c:v>
                </c:pt>
                <c:pt idx="25">
                  <c:v>51</c:v>
                </c:pt>
                <c:pt idx="26">
                  <c:v>51</c:v>
                </c:pt>
                <c:pt idx="27">
                  <c:v>55</c:v>
                </c:pt>
                <c:pt idx="28">
                  <c:v>55</c:v>
                </c:pt>
              </c:numCache>
            </c:numRef>
          </c:xVal>
          <c:yVal>
            <c:numRef>
              <c:f>GeneralFlood!$E$6:$E$60</c:f>
              <c:numCache>
                <c:formatCode>0.000000</c:formatCode>
                <c:ptCount val="55"/>
                <c:pt idx="0">
                  <c:v>7.3699999999999988E-2</c:v>
                </c:pt>
                <c:pt idx="1">
                  <c:v>7.3699999999999988E-2</c:v>
                </c:pt>
                <c:pt idx="2">
                  <c:v>9.3635839962984357E-2</c:v>
                </c:pt>
                <c:pt idx="3">
                  <c:v>9.3635839962984357E-2</c:v>
                </c:pt>
                <c:pt idx="4">
                  <c:v>0.11357167992596873</c:v>
                </c:pt>
                <c:pt idx="5">
                  <c:v>0.11357167992596873</c:v>
                </c:pt>
                <c:pt idx="6">
                  <c:v>0.13350751988895312</c:v>
                </c:pt>
                <c:pt idx="7">
                  <c:v>0.13350751988895312</c:v>
                </c:pt>
                <c:pt idx="8">
                  <c:v>0.15344335985193747</c:v>
                </c:pt>
                <c:pt idx="9">
                  <c:v>0.15344335985193747</c:v>
                </c:pt>
                <c:pt idx="10">
                  <c:v>0.16750000000000001</c:v>
                </c:pt>
                <c:pt idx="11">
                  <c:v>0.16750000000000001</c:v>
                </c:pt>
                <c:pt idx="12">
                  <c:v>0.20499999999999999</c:v>
                </c:pt>
                <c:pt idx="13">
                  <c:v>0.20499999999999999</c:v>
                </c:pt>
                <c:pt idx="14">
                  <c:v>0.14404607063178312</c:v>
                </c:pt>
                <c:pt idx="15">
                  <c:v>0.14404607063178312</c:v>
                </c:pt>
                <c:pt idx="16">
                  <c:v>0.13231910594767465</c:v>
                </c:pt>
                <c:pt idx="17">
                  <c:v>0.13231910594767465</c:v>
                </c:pt>
                <c:pt idx="18">
                  <c:v>0.12059214126356621</c:v>
                </c:pt>
                <c:pt idx="19">
                  <c:v>0.12059214126356621</c:v>
                </c:pt>
                <c:pt idx="20">
                  <c:v>0.10886517657945778</c:v>
                </c:pt>
                <c:pt idx="21">
                  <c:v>0.10886517657945778</c:v>
                </c:pt>
                <c:pt idx="22">
                  <c:v>9.7138211895349325E-2</c:v>
                </c:pt>
                <c:pt idx="23">
                  <c:v>9.7138211895349325E-2</c:v>
                </c:pt>
                <c:pt idx="24">
                  <c:v>8.5411247211240882E-2</c:v>
                </c:pt>
                <c:pt idx="25">
                  <c:v>8.5411247211240882E-2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5D-4313-B52D-F095F53FE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85264"/>
        <c:axId val="280384704"/>
      </c:scatterChart>
      <c:valAx>
        <c:axId val="2803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time [minutes]</a:t>
                </a:r>
              </a:p>
            </c:rich>
          </c:tx>
          <c:layout>
            <c:manualLayout>
              <c:xMode val="edge"/>
              <c:yMode val="edge"/>
              <c:x val="0.40459291960889826"/>
              <c:y val="0.91539480894402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0384144"/>
        <c:crosses val="autoZero"/>
        <c:crossBetween val="midCat"/>
      </c:valAx>
      <c:valAx>
        <c:axId val="280384144"/>
        <c:scaling>
          <c:orientation val="minMax"/>
          <c:max val="1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Discharge [l/s]</a:t>
                </a:r>
              </a:p>
            </c:rich>
          </c:tx>
          <c:layout>
            <c:manualLayout>
              <c:xMode val="edge"/>
              <c:yMode val="edge"/>
              <c:x val="1.4876801487680148E-2"/>
              <c:y val="0.31057154717982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0383584"/>
        <c:crosses val="autoZero"/>
        <c:crossBetween val="midCat"/>
        <c:majorUnit val="2.5"/>
      </c:valAx>
      <c:valAx>
        <c:axId val="280384704"/>
        <c:scaling>
          <c:orientation val="minMax"/>
          <c:max val="0.23"/>
          <c:min val="7.0000000000000007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Sediment</a:t>
                </a:r>
                <a:r>
                  <a:rPr lang="fr-CH" baseline="0"/>
                  <a:t> supply [kg/s]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0385264"/>
        <c:crosses val="max"/>
        <c:crossBetween val="midCat"/>
        <c:majorUnit val="4.0000000000000008E-2"/>
      </c:valAx>
      <c:valAx>
        <c:axId val="28038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3847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96165184010901"/>
          <c:y val="6.1458673832825855E-2"/>
          <c:w val="0.23622256868473804"/>
          <c:h val="0.2211822237698421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476249</xdr:colOff>
      <xdr:row>16</xdr:row>
      <xdr:rowOff>123825</xdr:rowOff>
    </xdr:from>
    <xdr:to>
      <xdr:col>25</xdr:col>
      <xdr:colOff>493058</xdr:colOff>
      <xdr:row>36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abSelected="1" zoomScale="85" zoomScaleNormal="85" workbookViewId="0">
      <selection activeCell="V46" sqref="V46"/>
    </sheetView>
  </sheetViews>
  <sheetFormatPr defaultRowHeight="15.75" x14ac:dyDescent="0.25"/>
  <cols>
    <col min="1" max="3" width="9" style="1"/>
    <col min="4" max="4" width="8.375" style="1" customWidth="1"/>
    <col min="5" max="5" width="9" style="1"/>
    <col min="6" max="6" width="12.75" style="1" customWidth="1"/>
    <col min="7" max="8" width="7.125" style="1" customWidth="1"/>
    <col min="9" max="9" width="10.625" style="56" customWidth="1"/>
    <col min="10" max="10" width="9" style="1"/>
    <col min="11" max="11" width="12.25" style="1" customWidth="1"/>
    <col min="12" max="12" width="9.75" style="1" customWidth="1"/>
    <col min="13" max="13" width="9" style="1"/>
    <col min="14" max="14" width="9.875" style="1" bestFit="1" customWidth="1"/>
    <col min="15" max="18" width="9" style="1"/>
    <col min="19" max="19" width="14.875" style="1" customWidth="1"/>
    <col min="20" max="20" width="6.5" style="1" customWidth="1"/>
    <col min="21" max="21" width="4.75" style="1" customWidth="1"/>
    <col min="22" max="22" width="5.625" style="1" customWidth="1"/>
    <col min="23" max="23" width="5.75" style="1" customWidth="1"/>
    <col min="24" max="24" width="7.75" style="1" customWidth="1"/>
    <col min="25" max="25" width="9.25" style="1" customWidth="1"/>
    <col min="26" max="26" width="8.625" style="1" customWidth="1"/>
    <col min="27" max="27" width="10.625" style="1" customWidth="1"/>
    <col min="28" max="16384" width="9" style="1"/>
  </cols>
  <sheetData>
    <row r="1" spans="2:27" x14ac:dyDescent="0.25">
      <c r="B1" s="66" t="s">
        <v>69</v>
      </c>
      <c r="C1" s="67"/>
      <c r="D1" s="68"/>
    </row>
    <row r="3" spans="2:27" x14ac:dyDescent="0.25">
      <c r="B3" s="69" t="s">
        <v>63</v>
      </c>
      <c r="C3" s="70"/>
      <c r="D3" s="48" t="s">
        <v>28</v>
      </c>
      <c r="E3" s="71" t="s">
        <v>29</v>
      </c>
      <c r="F3" s="71"/>
      <c r="G3" s="49"/>
      <c r="H3" s="49"/>
      <c r="I3" s="49"/>
      <c r="K3" s="1" t="s">
        <v>6</v>
      </c>
      <c r="L3" s="2">
        <v>1.7</v>
      </c>
      <c r="M3" s="1" t="s">
        <v>7</v>
      </c>
      <c r="O3" s="3" t="s">
        <v>17</v>
      </c>
      <c r="P3" s="3"/>
    </row>
    <row r="4" spans="2:27" ht="18.75" x14ac:dyDescent="0.35">
      <c r="B4" s="72" t="s">
        <v>0</v>
      </c>
      <c r="C4" s="73"/>
      <c r="D4" s="36" t="s">
        <v>4</v>
      </c>
      <c r="E4" s="36" t="s">
        <v>5</v>
      </c>
      <c r="F4" s="72" t="s">
        <v>59</v>
      </c>
      <c r="G4" s="75"/>
      <c r="H4" s="73"/>
      <c r="I4" s="36" t="s">
        <v>61</v>
      </c>
      <c r="K4" s="1" t="s">
        <v>30</v>
      </c>
      <c r="L4" s="2">
        <v>5.5</v>
      </c>
      <c r="M4" s="1" t="s">
        <v>1</v>
      </c>
      <c r="O4" s="3" t="s">
        <v>18</v>
      </c>
      <c r="P4" s="3"/>
    </row>
    <row r="5" spans="2:27" ht="18.75" x14ac:dyDescent="0.35">
      <c r="B5" s="37" t="s">
        <v>2</v>
      </c>
      <c r="C5" s="37" t="s">
        <v>62</v>
      </c>
      <c r="D5" s="37" t="s">
        <v>1</v>
      </c>
      <c r="E5" s="37" t="s">
        <v>3</v>
      </c>
      <c r="F5" s="37" t="s">
        <v>60</v>
      </c>
      <c r="G5" s="37" t="s">
        <v>65</v>
      </c>
      <c r="H5" s="37" t="s">
        <v>66</v>
      </c>
      <c r="I5" s="37" t="s">
        <v>15</v>
      </c>
      <c r="K5" s="1" t="s">
        <v>31</v>
      </c>
      <c r="L5" s="4">
        <v>5.0000000000000001E-3</v>
      </c>
      <c r="M5" s="1" t="s">
        <v>7</v>
      </c>
      <c r="O5" s="5" t="s">
        <v>19</v>
      </c>
      <c r="P5" s="12">
        <v>-2.0875728819751518</v>
      </c>
      <c r="S5" s="64" t="s">
        <v>51</v>
      </c>
      <c r="T5" s="74"/>
      <c r="U5" s="47"/>
      <c r="V5" s="64" t="s">
        <v>47</v>
      </c>
      <c r="W5" s="65"/>
      <c r="X5" s="64" t="s">
        <v>48</v>
      </c>
      <c r="Y5" s="65"/>
      <c r="Z5" s="28" t="s">
        <v>49</v>
      </c>
      <c r="AA5" s="29"/>
    </row>
    <row r="6" spans="2:27" ht="18.75" x14ac:dyDescent="0.35">
      <c r="B6" s="44">
        <v>0</v>
      </c>
      <c r="C6" s="41">
        <f>B6/1440</f>
        <v>0</v>
      </c>
      <c r="D6" s="38">
        <f>L4</f>
        <v>5.5</v>
      </c>
      <c r="E6" s="33">
        <f>D6/1000*2680*$L$5</f>
        <v>7.3699999999999988E-2</v>
      </c>
      <c r="F6" s="38">
        <v>1.1499999999999999</v>
      </c>
      <c r="G6" s="60">
        <v>16</v>
      </c>
      <c r="H6" s="60">
        <v>3</v>
      </c>
      <c r="I6" s="33"/>
      <c r="K6" s="1" t="s">
        <v>8</v>
      </c>
      <c r="L6" s="2">
        <v>2.14</v>
      </c>
      <c r="M6" s="1" t="s">
        <v>9</v>
      </c>
      <c r="O6" s="5" t="s">
        <v>20</v>
      </c>
      <c r="P6" s="12">
        <v>-0.13498854411867559</v>
      </c>
      <c r="S6" s="16" t="s">
        <v>34</v>
      </c>
      <c r="T6" s="17">
        <f>L16</f>
        <v>5.0815014661080245E-2</v>
      </c>
      <c r="U6" s="18" t="s">
        <v>15</v>
      </c>
      <c r="V6" s="16" t="s">
        <v>36</v>
      </c>
      <c r="W6" s="22">
        <f>N18</f>
        <v>18.82037580040009</v>
      </c>
      <c r="X6" s="24" t="s">
        <v>55</v>
      </c>
      <c r="Y6" s="25">
        <f>L25</f>
        <v>5.5</v>
      </c>
      <c r="Z6" s="24" t="s">
        <v>56</v>
      </c>
      <c r="AA6" s="26">
        <f>N25</f>
        <v>7.3699999999999988E-2</v>
      </c>
    </row>
    <row r="7" spans="2:27" ht="18.75" x14ac:dyDescent="0.35">
      <c r="B7" s="45">
        <v>3</v>
      </c>
      <c r="C7" s="42"/>
      <c r="D7" s="39">
        <f>D6</f>
        <v>5.5</v>
      </c>
      <c r="E7" s="31">
        <f t="shared" ref="E7:E31" si="0">D7/1000*2680*$L$5</f>
        <v>7.3699999999999988E-2</v>
      </c>
      <c r="F7" s="39"/>
      <c r="G7" s="61"/>
      <c r="H7" s="61"/>
      <c r="I7" s="31">
        <f>0.5*(B7-B6)*60*E7/2680</f>
        <v>2.4749999999999998E-3</v>
      </c>
      <c r="K7" s="1" t="s">
        <v>10</v>
      </c>
      <c r="L7" s="2">
        <v>1.4266666666666667</v>
      </c>
      <c r="M7" s="1" t="s">
        <v>9</v>
      </c>
      <c r="O7" s="5" t="s">
        <v>21</v>
      </c>
      <c r="P7" s="12">
        <v>4.4485635575600977</v>
      </c>
      <c r="S7" s="16" t="s">
        <v>35</v>
      </c>
      <c r="T7" s="17">
        <f>L17</f>
        <v>8.6385524923836388E-2</v>
      </c>
      <c r="U7" s="18" t="s">
        <v>15</v>
      </c>
      <c r="V7" s="16" t="s">
        <v>37</v>
      </c>
      <c r="W7" s="22">
        <f>N19</f>
        <v>31.994638860680151</v>
      </c>
      <c r="X7" s="24" t="s">
        <v>33</v>
      </c>
      <c r="Y7" s="25">
        <f>L26</f>
        <v>12.5</v>
      </c>
      <c r="Z7" s="24" t="s">
        <v>50</v>
      </c>
      <c r="AA7" s="26">
        <f>Qb_peak_big</f>
        <v>0.16750000000000001</v>
      </c>
    </row>
    <row r="8" spans="2:27" ht="18.75" x14ac:dyDescent="0.35">
      <c r="B8" s="44">
        <f>B7</f>
        <v>3</v>
      </c>
      <c r="C8" s="41">
        <f t="shared" ref="C8:C34" si="1">B8/1440</f>
        <v>2.0833333333333333E-3</v>
      </c>
      <c r="D8" s="38">
        <f>D7+$L$32</f>
        <v>6.9877492509689825</v>
      </c>
      <c r="E8" s="33">
        <f t="shared" si="0"/>
        <v>9.3635839962984357E-2</v>
      </c>
      <c r="F8" s="44">
        <v>1.1499999999999999</v>
      </c>
      <c r="G8" s="62">
        <v>16</v>
      </c>
      <c r="H8" s="60">
        <v>0</v>
      </c>
      <c r="I8" s="33"/>
      <c r="K8" s="1" t="s">
        <v>32</v>
      </c>
      <c r="L8" s="2">
        <v>0.26</v>
      </c>
      <c r="M8" s="1" t="s">
        <v>9</v>
      </c>
      <c r="O8" s="5" t="s">
        <v>22</v>
      </c>
      <c r="P8" s="4">
        <v>0.98699999999999999</v>
      </c>
      <c r="S8" s="16" t="s">
        <v>46</v>
      </c>
      <c r="T8" s="17">
        <f>L15</f>
        <v>0.13720053958491663</v>
      </c>
      <c r="U8" s="18" t="s">
        <v>15</v>
      </c>
      <c r="V8" s="16" t="s">
        <v>46</v>
      </c>
      <c r="W8" s="22">
        <f>SUM(W6:W7)</f>
        <v>50.815014661080241</v>
      </c>
      <c r="X8" s="16" t="s">
        <v>41</v>
      </c>
      <c r="Y8" s="25">
        <f>L32</f>
        <v>1.4877492509689825</v>
      </c>
      <c r="Z8" s="16" t="s">
        <v>57</v>
      </c>
      <c r="AA8" s="26">
        <f>(AA7-AA6)/7</f>
        <v>1.3400000000000004E-2</v>
      </c>
    </row>
    <row r="9" spans="2:27" ht="18.75" x14ac:dyDescent="0.35">
      <c r="B9" s="45">
        <f>B8+$N$30</f>
        <v>7</v>
      </c>
      <c r="C9" s="42"/>
      <c r="D9" s="39">
        <f>D8</f>
        <v>6.9877492509689825</v>
      </c>
      <c r="E9" s="31">
        <f t="shared" si="0"/>
        <v>9.3635839962984357E-2</v>
      </c>
      <c r="F9" s="39"/>
      <c r="G9" s="61"/>
      <c r="H9" s="61"/>
      <c r="I9" s="31">
        <f>(B9-B8)*60*E8/2680+I7</f>
        <v>1.0860299101162778E-2</v>
      </c>
      <c r="K9" s="1" t="s">
        <v>12</v>
      </c>
      <c r="L9" s="2">
        <v>0.28999999999999998</v>
      </c>
      <c r="M9" s="1" t="s">
        <v>9</v>
      </c>
      <c r="S9" s="19" t="s">
        <v>52</v>
      </c>
      <c r="T9" s="20">
        <f>L14*100</f>
        <v>20</v>
      </c>
      <c r="U9" s="21" t="s">
        <v>53</v>
      </c>
      <c r="V9" s="19" t="s">
        <v>54</v>
      </c>
      <c r="W9" s="23">
        <v>3</v>
      </c>
      <c r="X9" s="19" t="s">
        <v>42</v>
      </c>
      <c r="Y9" s="30">
        <f>L33</f>
        <v>-0.87514661821704853</v>
      </c>
      <c r="Z9" s="19" t="s">
        <v>58</v>
      </c>
      <c r="AA9" s="27">
        <f>-(AA7-AA6)/11</f>
        <v>-8.5272727272727288E-3</v>
      </c>
    </row>
    <row r="10" spans="2:27" x14ac:dyDescent="0.25">
      <c r="B10" s="44">
        <f t="shared" ref="B10" si="2">B9</f>
        <v>7</v>
      </c>
      <c r="C10" s="41">
        <f t="shared" si="1"/>
        <v>4.8611111111111112E-3</v>
      </c>
      <c r="D10" s="38">
        <f>D9+$L$32</f>
        <v>8.4754985019379649</v>
      </c>
      <c r="E10" s="33">
        <f t="shared" si="0"/>
        <v>0.11357167992596873</v>
      </c>
      <c r="F10" s="38">
        <v>2.15</v>
      </c>
      <c r="G10" s="62">
        <v>16</v>
      </c>
      <c r="H10" s="60">
        <v>6</v>
      </c>
      <c r="I10" s="33"/>
      <c r="K10" s="1" t="s">
        <v>11</v>
      </c>
      <c r="L10" s="7">
        <v>2.9092565645656618</v>
      </c>
      <c r="M10" s="1" t="s">
        <v>13</v>
      </c>
      <c r="O10" s="5" t="s">
        <v>43</v>
      </c>
      <c r="P10" s="1">
        <f>(L13-L4)/L18</f>
        <v>6.1989552123707607E-3</v>
      </c>
    </row>
    <row r="11" spans="2:27" x14ac:dyDescent="0.25">
      <c r="B11" s="45">
        <f>B10+$N$30</f>
        <v>11</v>
      </c>
      <c r="C11" s="42"/>
      <c r="D11" s="39">
        <f t="shared" ref="D11" si="3">D10</f>
        <v>8.4754985019379649</v>
      </c>
      <c r="E11" s="31">
        <f t="shared" si="0"/>
        <v>0.11357167992596873</v>
      </c>
      <c r="F11" s="39"/>
      <c r="G11" s="61"/>
      <c r="H11" s="61"/>
      <c r="I11" s="31">
        <f t="shared" ref="I11:I33" si="4">(B11-B10)*60*E10/2680+I9</f>
        <v>2.1030897303488335E-2</v>
      </c>
      <c r="K11" s="1" t="s">
        <v>14</v>
      </c>
      <c r="L11" s="7">
        <v>0.68600269792458313</v>
      </c>
      <c r="M11" s="1" t="s">
        <v>15</v>
      </c>
      <c r="O11" s="5" t="s">
        <v>44</v>
      </c>
      <c r="P11" s="1">
        <f>(L4-L13)/L19</f>
        <v>-3.6464442425710357E-3</v>
      </c>
    </row>
    <row r="12" spans="2:27" x14ac:dyDescent="0.25">
      <c r="B12" s="44">
        <f t="shared" ref="B12:B34" si="5">B11</f>
        <v>11</v>
      </c>
      <c r="C12" s="41">
        <f t="shared" si="1"/>
        <v>7.6388888888888886E-3</v>
      </c>
      <c r="D12" s="38">
        <f>D11+$L$32</f>
        <v>9.9632477529069483</v>
      </c>
      <c r="E12" s="33">
        <f t="shared" si="0"/>
        <v>0.13350751988895312</v>
      </c>
      <c r="F12" s="44">
        <v>2.15</v>
      </c>
      <c r="G12" s="62">
        <v>16</v>
      </c>
      <c r="H12" s="60">
        <v>0</v>
      </c>
      <c r="I12" s="33"/>
      <c r="K12" s="1" t="s">
        <v>16</v>
      </c>
      <c r="L12" s="7">
        <v>5.26843334573842E-2</v>
      </c>
      <c r="M12" s="1" t="s">
        <v>15</v>
      </c>
      <c r="O12" s="5"/>
    </row>
    <row r="13" spans="2:27" ht="18.75" x14ac:dyDescent="0.35">
      <c r="B13" s="45">
        <f>B12+$N$30</f>
        <v>15</v>
      </c>
      <c r="C13" s="42"/>
      <c r="D13" s="39">
        <f t="shared" ref="D13" si="6">D12</f>
        <v>9.9632477529069483</v>
      </c>
      <c r="E13" s="31">
        <f t="shared" si="0"/>
        <v>0.13350751988895312</v>
      </c>
      <c r="F13" s="39"/>
      <c r="G13" s="61"/>
      <c r="H13" s="61"/>
      <c r="I13" s="31">
        <f t="shared" si="4"/>
        <v>3.2986794606976677E-2</v>
      </c>
      <c r="K13" s="1" t="s">
        <v>33</v>
      </c>
      <c r="L13" s="8">
        <f>12.5</f>
        <v>12.5</v>
      </c>
      <c r="M13" s="1" t="s">
        <v>1</v>
      </c>
      <c r="O13" s="5"/>
    </row>
    <row r="14" spans="2:27" x14ac:dyDescent="0.25">
      <c r="B14" s="44">
        <f t="shared" si="5"/>
        <v>15</v>
      </c>
      <c r="C14" s="41">
        <f t="shared" si="1"/>
        <v>1.0416666666666666E-2</v>
      </c>
      <c r="D14" s="38">
        <f>D13+$L$32</f>
        <v>11.45099700387593</v>
      </c>
      <c r="E14" s="34">
        <f t="shared" si="0"/>
        <v>0.15344335985193747</v>
      </c>
      <c r="F14" s="38">
        <v>3</v>
      </c>
      <c r="G14" s="62">
        <v>16</v>
      </c>
      <c r="H14" s="60">
        <v>2</v>
      </c>
      <c r="I14" s="33"/>
      <c r="K14" s="9" t="s">
        <v>23</v>
      </c>
      <c r="L14" s="8">
        <v>0.2</v>
      </c>
      <c r="M14" s="1" t="s">
        <v>7</v>
      </c>
    </row>
    <row r="15" spans="2:27" ht="18.75" x14ac:dyDescent="0.35">
      <c r="B15" s="45">
        <f>B14+$N$30</f>
        <v>19</v>
      </c>
      <c r="C15" s="42"/>
      <c r="D15" s="39">
        <f t="shared" ref="D15" si="7">D14</f>
        <v>11.45099700387593</v>
      </c>
      <c r="E15" s="32">
        <f t="shared" si="0"/>
        <v>0.15344335985193747</v>
      </c>
      <c r="F15" s="39"/>
      <c r="G15" s="61"/>
      <c r="H15" s="61"/>
      <c r="I15" s="31">
        <f t="shared" si="4"/>
        <v>4.6727991011627792E-2</v>
      </c>
      <c r="K15" s="9" t="s">
        <v>64</v>
      </c>
      <c r="L15" s="13">
        <f>L14*L11</f>
        <v>0.13720053958491663</v>
      </c>
      <c r="M15" s="1" t="s">
        <v>15</v>
      </c>
    </row>
    <row r="16" spans="2:27" ht="18.75" x14ac:dyDescent="0.35">
      <c r="B16" s="44">
        <f t="shared" si="5"/>
        <v>19</v>
      </c>
      <c r="C16" s="41">
        <f t="shared" si="1"/>
        <v>1.3194444444444444E-2</v>
      </c>
      <c r="D16" s="38">
        <v>12.5</v>
      </c>
      <c r="E16" s="33">
        <f t="shared" si="0"/>
        <v>0.16750000000000001</v>
      </c>
      <c r="F16" s="38">
        <v>3.5</v>
      </c>
      <c r="G16" s="62">
        <v>16</v>
      </c>
      <c r="H16" s="62">
        <v>2</v>
      </c>
      <c r="I16" s="33"/>
      <c r="K16" s="9" t="s">
        <v>34</v>
      </c>
      <c r="L16" s="7">
        <f>L15*(1-L3/(1+L3))</f>
        <v>5.0815014661080245E-2</v>
      </c>
      <c r="M16" s="1" t="s">
        <v>15</v>
      </c>
    </row>
    <row r="17" spans="1:15" ht="18.75" x14ac:dyDescent="0.35">
      <c r="B17" s="45">
        <f>B16+$N$30</f>
        <v>23</v>
      </c>
      <c r="C17" s="42"/>
      <c r="D17" s="39">
        <f t="shared" ref="D17" si="8">D16</f>
        <v>12.5</v>
      </c>
      <c r="E17" s="31">
        <f t="shared" si="0"/>
        <v>0.16750000000000001</v>
      </c>
      <c r="F17" s="39"/>
      <c r="G17" s="61"/>
      <c r="H17" s="61"/>
      <c r="I17" s="31">
        <f t="shared" si="4"/>
        <v>6.1727991011627792E-2</v>
      </c>
      <c r="K17" s="9" t="s">
        <v>35</v>
      </c>
      <c r="L17" s="7">
        <f>L3/(L3+1)*L15</f>
        <v>8.6385524923836388E-2</v>
      </c>
      <c r="M17" s="1" t="s">
        <v>15</v>
      </c>
    </row>
    <row r="18" spans="1:15" ht="18.75" x14ac:dyDescent="0.35">
      <c r="B18" s="44">
        <f t="shared" si="5"/>
        <v>23</v>
      </c>
      <c r="C18" s="41">
        <f t="shared" si="1"/>
        <v>1.5972222222222221E-2</v>
      </c>
      <c r="D18" s="38">
        <f>D17+$L$33</f>
        <v>11.624853381782952</v>
      </c>
      <c r="E18" s="33">
        <v>0.20499999999999999</v>
      </c>
      <c r="F18" s="38">
        <v>5</v>
      </c>
      <c r="G18" s="62">
        <v>16</v>
      </c>
      <c r="H18" s="60">
        <v>0</v>
      </c>
      <c r="I18" s="33"/>
      <c r="K18" s="9" t="s">
        <v>36</v>
      </c>
      <c r="L18" s="10">
        <f>2*L16/(Qb_peak_big+N25)*2680</f>
        <v>1129.2225480240054</v>
      </c>
      <c r="M18" s="1" t="s">
        <v>24</v>
      </c>
      <c r="N18" s="2">
        <f>L18/60</f>
        <v>18.82037580040009</v>
      </c>
      <c r="O18" s="1" t="s">
        <v>2</v>
      </c>
    </row>
    <row r="19" spans="1:15" ht="18.75" x14ac:dyDescent="0.35">
      <c r="B19" s="45">
        <f>B18+$N$30</f>
        <v>27</v>
      </c>
      <c r="C19" s="42"/>
      <c r="D19" s="39">
        <f t="shared" ref="D19" si="9">D18</f>
        <v>11.624853381782952</v>
      </c>
      <c r="E19" s="31">
        <v>0.20499999999999999</v>
      </c>
      <c r="F19" s="39"/>
      <c r="G19" s="61"/>
      <c r="H19" s="61"/>
      <c r="I19" s="31">
        <f t="shared" si="4"/>
        <v>8.0086199966851679E-2</v>
      </c>
      <c r="K19" s="9" t="s">
        <v>37</v>
      </c>
      <c r="L19" s="10">
        <f>L18*1.7</f>
        <v>1919.6783316408091</v>
      </c>
      <c r="M19" s="1" t="s">
        <v>24</v>
      </c>
      <c r="N19" s="2">
        <f>L19/60</f>
        <v>31.994638860680151</v>
      </c>
      <c r="O19" s="1" t="s">
        <v>2</v>
      </c>
    </row>
    <row r="20" spans="1:15" x14ac:dyDescent="0.25">
      <c r="A20" s="14" t="s">
        <v>45</v>
      </c>
      <c r="B20" s="44">
        <f t="shared" si="5"/>
        <v>27</v>
      </c>
      <c r="C20" s="41">
        <f t="shared" si="1"/>
        <v>1.8749999999999999E-2</v>
      </c>
      <c r="D20" s="38">
        <f>D18+L33</f>
        <v>10.749706763565904</v>
      </c>
      <c r="E20" s="33">
        <f t="shared" si="0"/>
        <v>0.14404607063178312</v>
      </c>
      <c r="F20" s="44">
        <v>3</v>
      </c>
      <c r="G20" s="62">
        <v>16</v>
      </c>
      <c r="H20" s="60">
        <v>4</v>
      </c>
      <c r="I20" s="33"/>
      <c r="N20" s="2"/>
    </row>
    <row r="21" spans="1:15" x14ac:dyDescent="0.25">
      <c r="A21" s="15">
        <f>I19+(K26-B20)/(B21-B20)*(I21-I19)</f>
        <v>5.8544999535896383E-2</v>
      </c>
      <c r="B21" s="45">
        <f>B20+$N$30</f>
        <v>31</v>
      </c>
      <c r="C21" s="42"/>
      <c r="D21" s="39">
        <f t="shared" ref="D21" si="10">D20</f>
        <v>10.749706763565904</v>
      </c>
      <c r="E21" s="31">
        <f t="shared" si="0"/>
        <v>0.14404607063178312</v>
      </c>
      <c r="F21" s="39"/>
      <c r="G21" s="61"/>
      <c r="H21" s="61"/>
      <c r="I21" s="31">
        <f t="shared" si="4"/>
        <v>9.2985848083130762E-2</v>
      </c>
    </row>
    <row r="22" spans="1:15" x14ac:dyDescent="0.25">
      <c r="A22" s="6"/>
      <c r="B22" s="44">
        <f>B21</f>
        <v>31</v>
      </c>
      <c r="C22" s="41">
        <f t="shared" si="1"/>
        <v>2.1527777777777778E-2</v>
      </c>
      <c r="D22" s="38">
        <f>D21+$L$33</f>
        <v>9.8745601453488554</v>
      </c>
      <c r="E22" s="33">
        <f t="shared" si="0"/>
        <v>0.13231910594767465</v>
      </c>
      <c r="F22" s="38">
        <v>2.15</v>
      </c>
      <c r="G22" s="62">
        <v>16</v>
      </c>
      <c r="H22" s="60">
        <v>0</v>
      </c>
      <c r="I22" s="33"/>
      <c r="K22" s="1" t="s">
        <v>25</v>
      </c>
    </row>
    <row r="23" spans="1:15" ht="18.75" x14ac:dyDescent="0.35">
      <c r="B23" s="45">
        <f>B22+$N$30</f>
        <v>35</v>
      </c>
      <c r="C23" s="42"/>
      <c r="D23" s="39">
        <f t="shared" ref="D23:D33" si="11">D22</f>
        <v>9.8745601453488554</v>
      </c>
      <c r="E23" s="31">
        <f t="shared" si="0"/>
        <v>0.13231910594767465</v>
      </c>
      <c r="F23" s="39"/>
      <c r="G23" s="61"/>
      <c r="H23" s="61"/>
      <c r="I23" s="31">
        <f t="shared" si="4"/>
        <v>0.10483532025754938</v>
      </c>
      <c r="K23" s="1" t="s">
        <v>0</v>
      </c>
      <c r="L23" s="1" t="s">
        <v>26</v>
      </c>
      <c r="M23" s="1" t="s">
        <v>38</v>
      </c>
      <c r="N23" s="1" t="s">
        <v>38</v>
      </c>
    </row>
    <row r="24" spans="1:15" x14ac:dyDescent="0.25">
      <c r="B24" s="44">
        <f t="shared" si="5"/>
        <v>35</v>
      </c>
      <c r="C24" s="41">
        <f t="shared" si="1"/>
        <v>2.4305555555555556E-2</v>
      </c>
      <c r="D24" s="38">
        <f>D23+$L$33</f>
        <v>8.9994135271318072</v>
      </c>
      <c r="E24" s="33">
        <f t="shared" si="0"/>
        <v>0.12059214126356621</v>
      </c>
      <c r="F24" s="44">
        <v>2.15</v>
      </c>
      <c r="G24" s="62">
        <v>16</v>
      </c>
      <c r="H24" s="60">
        <v>2</v>
      </c>
      <c r="I24" s="33"/>
      <c r="K24" s="1" t="s">
        <v>2</v>
      </c>
      <c r="L24" s="1" t="s">
        <v>1</v>
      </c>
      <c r="M24" s="1" t="s">
        <v>1</v>
      </c>
      <c r="N24" s="1" t="s">
        <v>3</v>
      </c>
    </row>
    <row r="25" spans="1:15" x14ac:dyDescent="0.25">
      <c r="B25" s="46">
        <f>B24+$N$30</f>
        <v>39</v>
      </c>
      <c r="C25" s="43"/>
      <c r="D25" s="40">
        <f t="shared" si="11"/>
        <v>8.9994135271318072</v>
      </c>
      <c r="E25" s="35">
        <f t="shared" si="0"/>
        <v>0.12059214126356621</v>
      </c>
      <c r="F25" s="46"/>
      <c r="G25" s="63"/>
      <c r="H25" s="63"/>
      <c r="I25" s="35">
        <f t="shared" si="4"/>
        <v>0.11563461649010755</v>
      </c>
      <c r="K25" s="1">
        <v>1.5</v>
      </c>
      <c r="L25" s="2">
        <f>L4</f>
        <v>5.5</v>
      </c>
      <c r="M25" s="1">
        <f>L25*$L$5</f>
        <v>2.75E-2</v>
      </c>
      <c r="N25" s="1">
        <f>L25/1000*2680*$L$5</f>
        <v>7.3699999999999988E-2</v>
      </c>
    </row>
    <row r="26" spans="1:15" x14ac:dyDescent="0.25">
      <c r="B26" s="44">
        <f t="shared" si="5"/>
        <v>39</v>
      </c>
      <c r="C26" s="41">
        <f t="shared" si="1"/>
        <v>2.7083333333333334E-2</v>
      </c>
      <c r="D26" s="38">
        <f>D25+$L$33</f>
        <v>8.124266908914759</v>
      </c>
      <c r="E26" s="33">
        <f t="shared" si="0"/>
        <v>0.10886517657945778</v>
      </c>
      <c r="F26" s="44">
        <v>2.15</v>
      </c>
      <c r="G26" s="60">
        <v>14</v>
      </c>
      <c r="H26" s="60">
        <v>4</v>
      </c>
      <c r="I26" s="33"/>
      <c r="K26" s="10">
        <f>L18/60+K25</f>
        <v>20.32037580040009</v>
      </c>
      <c r="L26" s="2">
        <f>L13</f>
        <v>12.5</v>
      </c>
      <c r="M26" s="1">
        <f t="shared" ref="M26:M27" si="12">L26*$L$5</f>
        <v>6.25E-2</v>
      </c>
      <c r="N26" s="1">
        <f t="shared" ref="N26:N27" si="13">L26/1000*2680*$L$5</f>
        <v>0.16750000000000001</v>
      </c>
    </row>
    <row r="27" spans="1:15" x14ac:dyDescent="0.25">
      <c r="B27" s="46">
        <f>B26+$N$30</f>
        <v>43</v>
      </c>
      <c r="C27" s="43"/>
      <c r="D27" s="40">
        <f t="shared" si="11"/>
        <v>8.124266908914759</v>
      </c>
      <c r="E27" s="35">
        <f t="shared" si="0"/>
        <v>0.10886517657945778</v>
      </c>
      <c r="F27" s="46"/>
      <c r="G27" s="63"/>
      <c r="H27" s="63"/>
      <c r="I27" s="58">
        <f t="shared" si="4"/>
        <v>0.12538373678080525</v>
      </c>
      <c r="K27" s="10">
        <f>ROUNDUP((L18+L19)/60,1)+K25</f>
        <v>52.4</v>
      </c>
      <c r="L27" s="2">
        <f>L4</f>
        <v>5.5</v>
      </c>
      <c r="M27" s="1">
        <f t="shared" si="12"/>
        <v>2.75E-2</v>
      </c>
      <c r="N27" s="1">
        <f t="shared" si="13"/>
        <v>7.3699999999999988E-2</v>
      </c>
    </row>
    <row r="28" spans="1:15" x14ac:dyDescent="0.25">
      <c r="B28" s="44">
        <f t="shared" si="5"/>
        <v>43</v>
      </c>
      <c r="C28" s="41">
        <f t="shared" si="1"/>
        <v>2.9861111111111113E-2</v>
      </c>
      <c r="D28" s="38">
        <f t="shared" ref="D28" si="14">D27+$L$33</f>
        <v>7.2491202906977108</v>
      </c>
      <c r="E28" s="33">
        <f t="shared" si="0"/>
        <v>9.7138211895349325E-2</v>
      </c>
      <c r="F28" s="44">
        <v>2.15</v>
      </c>
      <c r="G28" s="62">
        <v>14</v>
      </c>
      <c r="H28" s="60">
        <v>6</v>
      </c>
      <c r="I28" s="33"/>
    </row>
    <row r="29" spans="1:15" x14ac:dyDescent="0.25">
      <c r="B29" s="45">
        <f>B28+$N$30</f>
        <v>47</v>
      </c>
      <c r="C29" s="42"/>
      <c r="D29" s="39">
        <f t="shared" si="11"/>
        <v>7.2491202906977108</v>
      </c>
      <c r="E29" s="31">
        <f t="shared" si="0"/>
        <v>9.7138211895349325E-2</v>
      </c>
      <c r="F29" s="45"/>
      <c r="G29" s="61"/>
      <c r="H29" s="61"/>
      <c r="I29" s="31">
        <f t="shared" si="4"/>
        <v>0.1340826811296425</v>
      </c>
      <c r="K29" s="1" t="s">
        <v>27</v>
      </c>
    </row>
    <row r="30" spans="1:15" ht="18.75" x14ac:dyDescent="0.35">
      <c r="B30" s="44">
        <f t="shared" si="5"/>
        <v>47</v>
      </c>
      <c r="C30" s="41">
        <f t="shared" si="1"/>
        <v>3.2638888888888891E-2</v>
      </c>
      <c r="D30" s="38">
        <f t="shared" ref="D30" si="15">D29+$L$33</f>
        <v>6.3739736724806626</v>
      </c>
      <c r="E30" s="33">
        <f t="shared" si="0"/>
        <v>8.5411247211240882E-2</v>
      </c>
      <c r="F30" s="44">
        <v>2.15</v>
      </c>
      <c r="G30" s="60">
        <v>12</v>
      </c>
      <c r="H30" s="62">
        <v>6</v>
      </c>
      <c r="I30" s="33"/>
      <c r="K30" s="9" t="s">
        <v>39</v>
      </c>
      <c r="L30" s="11">
        <v>240</v>
      </c>
      <c r="M30" s="1" t="s">
        <v>24</v>
      </c>
      <c r="N30" s="2">
        <f>L30/60</f>
        <v>4</v>
      </c>
      <c r="O30" s="1" t="s">
        <v>2</v>
      </c>
    </row>
    <row r="31" spans="1:15" ht="18.75" x14ac:dyDescent="0.35">
      <c r="B31" s="45">
        <f>B30+$N$30</f>
        <v>51</v>
      </c>
      <c r="C31" s="42"/>
      <c r="D31" s="39">
        <f t="shared" si="11"/>
        <v>6.3739736724806626</v>
      </c>
      <c r="E31" s="31">
        <f t="shared" si="0"/>
        <v>8.5411247211240882E-2</v>
      </c>
      <c r="F31" s="39"/>
      <c r="G31" s="39"/>
      <c r="H31" s="39"/>
      <c r="I31" s="31">
        <f t="shared" si="4"/>
        <v>0.14173144953661929</v>
      </c>
      <c r="K31" s="9" t="s">
        <v>40</v>
      </c>
      <c r="L31" s="11">
        <v>240</v>
      </c>
      <c r="M31" s="1" t="s">
        <v>24</v>
      </c>
      <c r="N31" s="2">
        <f>L31/60</f>
        <v>4</v>
      </c>
      <c r="O31" s="1" t="s">
        <v>2</v>
      </c>
    </row>
    <row r="32" spans="1:15" ht="18.75" x14ac:dyDescent="0.35">
      <c r="B32" s="44">
        <f t="shared" si="5"/>
        <v>51</v>
      </c>
      <c r="C32" s="41">
        <f t="shared" si="1"/>
        <v>3.5416666666666666E-2</v>
      </c>
      <c r="D32" s="38">
        <f t="shared" ref="D32" si="16">D31+$L$33</f>
        <v>5.4988270542636144</v>
      </c>
      <c r="E32" s="33">
        <v>0</v>
      </c>
      <c r="F32" s="38" t="s">
        <v>67</v>
      </c>
      <c r="G32" s="55" t="s">
        <v>68</v>
      </c>
      <c r="H32" s="55" t="s">
        <v>68</v>
      </c>
      <c r="I32" s="33"/>
      <c r="K32" s="9" t="s">
        <v>41</v>
      </c>
      <c r="L32" s="1">
        <f>m_rise_big*L30</f>
        <v>1.4877492509689825</v>
      </c>
    </row>
    <row r="33" spans="2:12" ht="18.75" x14ac:dyDescent="0.35">
      <c r="B33" s="45">
        <f>B32+$N$30</f>
        <v>55</v>
      </c>
      <c r="C33" s="42"/>
      <c r="D33" s="39">
        <f t="shared" si="11"/>
        <v>5.4988270542636144</v>
      </c>
      <c r="E33" s="31">
        <v>0</v>
      </c>
      <c r="F33" s="39"/>
      <c r="G33" s="39"/>
      <c r="H33" s="39"/>
      <c r="I33" s="59">
        <f t="shared" si="4"/>
        <v>0.14173144953661929</v>
      </c>
      <c r="K33" s="9" t="s">
        <v>42</v>
      </c>
      <c r="L33" s="1">
        <f>m_fall_big*L31</f>
        <v>-0.87514661821704853</v>
      </c>
    </row>
    <row r="34" spans="2:12" x14ac:dyDescent="0.25">
      <c r="B34" s="44">
        <f t="shared" si="5"/>
        <v>55</v>
      </c>
      <c r="C34" s="41">
        <f t="shared" si="1"/>
        <v>3.8194444444444448E-2</v>
      </c>
      <c r="D34" s="38">
        <v>5.5</v>
      </c>
      <c r="E34" s="33">
        <v>0</v>
      </c>
      <c r="F34" s="38" t="s">
        <v>67</v>
      </c>
      <c r="G34" s="55" t="s">
        <v>68</v>
      </c>
      <c r="H34" s="55" t="s">
        <v>68</v>
      </c>
      <c r="I34" s="33"/>
    </row>
    <row r="35" spans="2:12" x14ac:dyDescent="0.25">
      <c r="B35" s="50"/>
      <c r="C35" s="51"/>
      <c r="D35" s="52"/>
      <c r="E35" s="53"/>
      <c r="F35" s="52"/>
      <c r="G35" s="52"/>
      <c r="H35" s="52"/>
      <c r="I35" s="57"/>
    </row>
    <row r="36" spans="2:12" x14ac:dyDescent="0.25">
      <c r="B36" s="50"/>
      <c r="C36" s="51"/>
      <c r="D36" s="52"/>
      <c r="E36" s="53"/>
      <c r="F36" s="52"/>
      <c r="G36" s="52"/>
      <c r="H36" s="52"/>
      <c r="I36" s="57">
        <f>I33*2.3*1000</f>
        <v>325.9823339342243</v>
      </c>
      <c r="J36" s="1" t="s">
        <v>70</v>
      </c>
    </row>
    <row r="37" spans="2:12" x14ac:dyDescent="0.25">
      <c r="B37" s="50"/>
      <c r="C37" s="51"/>
      <c r="D37" s="52"/>
      <c r="E37" s="53"/>
      <c r="F37" s="52"/>
      <c r="G37" s="52"/>
      <c r="H37" s="52"/>
      <c r="I37" s="57"/>
    </row>
    <row r="38" spans="2:12" x14ac:dyDescent="0.25">
      <c r="B38" s="50"/>
      <c r="C38" s="51"/>
      <c r="D38" s="52"/>
      <c r="E38" s="54"/>
      <c r="F38" s="52"/>
      <c r="G38" s="52"/>
      <c r="H38" s="52"/>
      <c r="I38" s="57"/>
    </row>
    <row r="39" spans="2:12" x14ac:dyDescent="0.25">
      <c r="B39" s="50"/>
      <c r="C39" s="51"/>
      <c r="D39" s="52"/>
      <c r="E39" s="54"/>
      <c r="F39" s="52"/>
      <c r="G39" s="52"/>
      <c r="H39" s="52"/>
      <c r="I39" s="57"/>
    </row>
    <row r="40" spans="2:12" x14ac:dyDescent="0.25">
      <c r="B40" s="50"/>
      <c r="C40" s="51"/>
      <c r="D40" s="52"/>
      <c r="E40" s="53"/>
      <c r="F40" s="52"/>
      <c r="G40" s="52"/>
      <c r="H40" s="52"/>
      <c r="I40" s="57"/>
    </row>
    <row r="41" spans="2:12" x14ac:dyDescent="0.25">
      <c r="B41" s="50"/>
      <c r="C41" s="51"/>
      <c r="D41" s="52"/>
      <c r="E41" s="53"/>
      <c r="F41" s="52"/>
      <c r="G41" s="52"/>
      <c r="H41" s="52"/>
      <c r="I41" s="57"/>
    </row>
    <row r="42" spans="2:12" x14ac:dyDescent="0.25">
      <c r="B42" s="50"/>
      <c r="C42" s="51"/>
      <c r="D42" s="52"/>
      <c r="E42" s="54"/>
      <c r="F42" s="52"/>
      <c r="G42" s="52"/>
      <c r="H42" s="52"/>
      <c r="I42" s="57"/>
    </row>
    <row r="43" spans="2:12" x14ac:dyDescent="0.25">
      <c r="B43" s="50"/>
      <c r="C43" s="51"/>
      <c r="D43" s="52"/>
      <c r="E43" s="54"/>
      <c r="F43" s="52"/>
      <c r="G43" s="52"/>
      <c r="H43" s="52"/>
      <c r="I43" s="57"/>
    </row>
    <row r="44" spans="2:12" x14ac:dyDescent="0.25">
      <c r="B44" s="50"/>
      <c r="C44" s="51"/>
      <c r="D44" s="52"/>
      <c r="E44" s="53"/>
      <c r="F44" s="52"/>
      <c r="G44" s="52"/>
      <c r="H44" s="52"/>
      <c r="I44" s="57"/>
    </row>
    <row r="45" spans="2:12" x14ac:dyDescent="0.25">
      <c r="B45" s="50"/>
      <c r="C45" s="51"/>
      <c r="D45" s="52"/>
      <c r="E45" s="54"/>
      <c r="F45" s="52"/>
      <c r="G45" s="52"/>
      <c r="H45" s="52"/>
      <c r="I45" s="57"/>
    </row>
    <row r="46" spans="2:12" x14ac:dyDescent="0.25">
      <c r="B46" s="50"/>
      <c r="C46" s="51"/>
      <c r="D46" s="52"/>
      <c r="E46" s="53"/>
      <c r="F46" s="52"/>
      <c r="G46" s="52"/>
      <c r="H46" s="52"/>
      <c r="I46" s="57"/>
    </row>
    <row r="47" spans="2:12" x14ac:dyDescent="0.25">
      <c r="B47" s="50"/>
      <c r="C47" s="51"/>
      <c r="D47" s="52"/>
      <c r="E47" s="54"/>
      <c r="F47" s="52"/>
      <c r="G47" s="52"/>
      <c r="H47" s="52"/>
      <c r="I47" s="57"/>
    </row>
    <row r="48" spans="2:12" x14ac:dyDescent="0.25">
      <c r="B48" s="50"/>
      <c r="C48" s="51"/>
      <c r="D48" s="52"/>
      <c r="E48" s="53"/>
      <c r="F48" s="52"/>
      <c r="G48" s="52"/>
      <c r="H48" s="52"/>
      <c r="I48" s="57"/>
    </row>
    <row r="49" spans="2:9" x14ac:dyDescent="0.25">
      <c r="B49" s="50"/>
      <c r="C49" s="51"/>
      <c r="D49" s="52"/>
      <c r="E49" s="54"/>
      <c r="F49" s="52"/>
      <c r="G49" s="52"/>
      <c r="H49" s="52"/>
      <c r="I49" s="57"/>
    </row>
    <row r="50" spans="2:9" x14ac:dyDescent="0.25">
      <c r="B50" s="50"/>
      <c r="C50" s="51"/>
      <c r="D50" s="52"/>
      <c r="E50" s="53"/>
      <c r="F50" s="52"/>
      <c r="G50" s="52"/>
      <c r="H50" s="52"/>
      <c r="I50" s="57"/>
    </row>
    <row r="51" spans="2:9" x14ac:dyDescent="0.25">
      <c r="B51" s="50"/>
      <c r="C51" s="51"/>
      <c r="D51" s="52"/>
      <c r="E51" s="54"/>
      <c r="F51" s="52"/>
      <c r="G51" s="52"/>
      <c r="H51" s="52"/>
      <c r="I51" s="57"/>
    </row>
    <row r="52" spans="2:9" x14ac:dyDescent="0.25">
      <c r="B52" s="50"/>
      <c r="C52" s="51"/>
      <c r="D52" s="52"/>
      <c r="E52" s="53"/>
      <c r="F52" s="52"/>
      <c r="G52" s="52"/>
      <c r="H52" s="52"/>
      <c r="I52" s="57"/>
    </row>
    <row r="53" spans="2:9" x14ac:dyDescent="0.25">
      <c r="B53" s="50"/>
      <c r="C53" s="51"/>
      <c r="D53" s="52"/>
      <c r="E53" s="54"/>
      <c r="F53" s="52"/>
      <c r="G53" s="52"/>
      <c r="H53" s="52"/>
      <c r="I53" s="57"/>
    </row>
    <row r="54" spans="2:9" x14ac:dyDescent="0.25">
      <c r="B54" s="50"/>
      <c r="C54" s="51"/>
      <c r="D54" s="52"/>
      <c r="E54" s="53"/>
      <c r="F54" s="52"/>
      <c r="G54" s="52"/>
      <c r="H54" s="52"/>
      <c r="I54" s="57"/>
    </row>
    <row r="55" spans="2:9" x14ac:dyDescent="0.25">
      <c r="B55" s="50"/>
      <c r="C55" s="51"/>
      <c r="D55" s="52"/>
      <c r="E55" s="54"/>
      <c r="F55" s="52"/>
      <c r="G55" s="52"/>
      <c r="H55" s="52"/>
      <c r="I55" s="57"/>
    </row>
    <row r="56" spans="2:9" x14ac:dyDescent="0.25">
      <c r="B56" s="50"/>
      <c r="C56" s="51"/>
      <c r="D56" s="52"/>
      <c r="E56" s="53"/>
      <c r="F56" s="52"/>
      <c r="G56" s="52"/>
      <c r="H56" s="52"/>
      <c r="I56" s="57"/>
    </row>
    <row r="57" spans="2:9" x14ac:dyDescent="0.25">
      <c r="B57" s="50"/>
      <c r="C57" s="51"/>
      <c r="D57" s="52"/>
      <c r="E57" s="54"/>
      <c r="F57" s="52"/>
      <c r="G57" s="52"/>
      <c r="H57" s="52"/>
      <c r="I57" s="57"/>
    </row>
    <row r="58" spans="2:9" x14ac:dyDescent="0.25">
      <c r="B58" s="50"/>
      <c r="C58" s="51"/>
      <c r="D58" s="52"/>
      <c r="E58" s="53"/>
      <c r="F58" s="52"/>
      <c r="G58" s="52"/>
      <c r="H58" s="52"/>
      <c r="I58" s="57"/>
    </row>
    <row r="59" spans="2:9" x14ac:dyDescent="0.25">
      <c r="B59" s="50"/>
      <c r="C59" s="51"/>
      <c r="D59" s="52"/>
      <c r="E59" s="54"/>
      <c r="F59" s="52"/>
      <c r="G59" s="52"/>
      <c r="H59" s="52"/>
      <c r="I59" s="57"/>
    </row>
    <row r="60" spans="2:9" x14ac:dyDescent="0.25">
      <c r="B60" s="50"/>
      <c r="C60" s="51"/>
      <c r="D60" s="52"/>
      <c r="E60" s="53"/>
      <c r="F60" s="52"/>
      <c r="G60" s="52"/>
      <c r="H60" s="52"/>
      <c r="I60" s="57"/>
    </row>
    <row r="61" spans="2:9" x14ac:dyDescent="0.25">
      <c r="B61" s="2"/>
      <c r="C61" s="2"/>
    </row>
    <row r="62" spans="2:9" x14ac:dyDescent="0.25">
      <c r="B62" s="2"/>
      <c r="C62" s="2"/>
    </row>
    <row r="63" spans="2:9" x14ac:dyDescent="0.25">
      <c r="B63" s="2"/>
      <c r="C63" s="2"/>
    </row>
    <row r="64" spans="2:9" x14ac:dyDescent="0.25">
      <c r="B64" s="2"/>
      <c r="C64" s="2"/>
    </row>
    <row r="65" spans="2:3" x14ac:dyDescent="0.25">
      <c r="B65" s="2"/>
      <c r="C65" s="2"/>
    </row>
    <row r="66" spans="2:3" x14ac:dyDescent="0.25">
      <c r="B66" s="2"/>
      <c r="C66" s="2"/>
    </row>
    <row r="67" spans="2:3" x14ac:dyDescent="0.25">
      <c r="B67" s="2"/>
      <c r="C67" s="2"/>
    </row>
    <row r="68" spans="2:3" x14ac:dyDescent="0.25">
      <c r="B68" s="2"/>
      <c r="C68" s="2"/>
    </row>
    <row r="69" spans="2:3" x14ac:dyDescent="0.25">
      <c r="B69" s="2"/>
      <c r="C69" s="2"/>
    </row>
    <row r="70" spans="2:3" x14ac:dyDescent="0.25">
      <c r="B70" s="2"/>
      <c r="C70" s="2"/>
    </row>
    <row r="71" spans="2:3" x14ac:dyDescent="0.25">
      <c r="B71" s="2"/>
      <c r="C71" s="2"/>
    </row>
    <row r="72" spans="2:3" x14ac:dyDescent="0.25">
      <c r="B72" s="2"/>
      <c r="C72" s="2"/>
    </row>
    <row r="73" spans="2:3" x14ac:dyDescent="0.25">
      <c r="B73" s="2"/>
      <c r="C73" s="2"/>
    </row>
    <row r="74" spans="2:3" x14ac:dyDescent="0.25">
      <c r="B74" s="2"/>
      <c r="C74" s="2"/>
    </row>
    <row r="75" spans="2:3" x14ac:dyDescent="0.25">
      <c r="B75" s="2"/>
      <c r="C75" s="2"/>
    </row>
    <row r="76" spans="2:3" x14ac:dyDescent="0.25">
      <c r="B76" s="2"/>
      <c r="C76" s="2"/>
    </row>
    <row r="77" spans="2:3" x14ac:dyDescent="0.25">
      <c r="B77" s="2"/>
      <c r="C77" s="2"/>
    </row>
    <row r="78" spans="2:3" x14ac:dyDescent="0.25">
      <c r="B78" s="2"/>
      <c r="C78" s="2"/>
    </row>
    <row r="79" spans="2:3" x14ac:dyDescent="0.25">
      <c r="B79" s="2"/>
      <c r="C79" s="2"/>
    </row>
    <row r="80" spans="2:3" x14ac:dyDescent="0.25">
      <c r="B80" s="2"/>
      <c r="C80" s="2"/>
    </row>
    <row r="81" spans="2:3" x14ac:dyDescent="0.25">
      <c r="B81" s="2"/>
      <c r="C81" s="2"/>
    </row>
    <row r="82" spans="2:3" x14ac:dyDescent="0.25">
      <c r="B82" s="2"/>
      <c r="C82" s="2"/>
    </row>
    <row r="83" spans="2:3" x14ac:dyDescent="0.25">
      <c r="B83" s="2"/>
      <c r="C83" s="2"/>
    </row>
    <row r="84" spans="2:3" x14ac:dyDescent="0.25">
      <c r="B84" s="2"/>
      <c r="C84" s="2"/>
    </row>
    <row r="85" spans="2:3" x14ac:dyDescent="0.25">
      <c r="B85" s="2"/>
      <c r="C85" s="2"/>
    </row>
    <row r="86" spans="2:3" x14ac:dyDescent="0.25">
      <c r="B86" s="2"/>
      <c r="C86" s="2"/>
    </row>
    <row r="87" spans="2:3" x14ac:dyDescent="0.25">
      <c r="B87" s="2"/>
      <c r="C87" s="2"/>
    </row>
    <row r="88" spans="2:3" x14ac:dyDescent="0.25">
      <c r="B88" s="2"/>
      <c r="C88" s="2"/>
    </row>
    <row r="89" spans="2:3" x14ac:dyDescent="0.25">
      <c r="B89" s="2"/>
      <c r="C89" s="2"/>
    </row>
    <row r="90" spans="2:3" x14ac:dyDescent="0.25">
      <c r="B90" s="2"/>
      <c r="C90" s="2"/>
    </row>
    <row r="91" spans="2:3" x14ac:dyDescent="0.25">
      <c r="B91" s="2"/>
      <c r="C91" s="2"/>
    </row>
    <row r="92" spans="2:3" x14ac:dyDescent="0.25">
      <c r="B92" s="2"/>
      <c r="C92" s="2"/>
    </row>
    <row r="93" spans="2:3" x14ac:dyDescent="0.25">
      <c r="B93" s="2"/>
      <c r="C93" s="2"/>
    </row>
    <row r="94" spans="2:3" x14ac:dyDescent="0.25">
      <c r="B94" s="2"/>
      <c r="C94" s="2"/>
    </row>
    <row r="95" spans="2:3" x14ac:dyDescent="0.25">
      <c r="B95" s="2"/>
      <c r="C95" s="2"/>
    </row>
    <row r="96" spans="2:3" x14ac:dyDescent="0.25">
      <c r="B96" s="2"/>
      <c r="C96" s="2"/>
    </row>
    <row r="97" spans="2:3" x14ac:dyDescent="0.25">
      <c r="B97" s="2"/>
      <c r="C97" s="2"/>
    </row>
    <row r="98" spans="2:3" x14ac:dyDescent="0.25">
      <c r="B98" s="2"/>
      <c r="C98" s="2"/>
    </row>
    <row r="99" spans="2:3" x14ac:dyDescent="0.25">
      <c r="B99" s="2"/>
      <c r="C99" s="2"/>
    </row>
    <row r="100" spans="2:3" x14ac:dyDescent="0.25">
      <c r="B100" s="2"/>
      <c r="C100" s="2"/>
    </row>
    <row r="101" spans="2:3" x14ac:dyDescent="0.25">
      <c r="B101" s="2"/>
      <c r="C101" s="2"/>
    </row>
    <row r="102" spans="2:3" x14ac:dyDescent="0.25">
      <c r="B102" s="2"/>
      <c r="C102" s="2"/>
    </row>
    <row r="103" spans="2:3" x14ac:dyDescent="0.25">
      <c r="B103" s="2"/>
      <c r="C103" s="2"/>
    </row>
    <row r="104" spans="2:3" x14ac:dyDescent="0.25">
      <c r="B104" s="2"/>
      <c r="C104" s="2"/>
    </row>
    <row r="105" spans="2:3" x14ac:dyDescent="0.25">
      <c r="B105" s="2"/>
      <c r="C105" s="2"/>
    </row>
    <row r="106" spans="2:3" x14ac:dyDescent="0.25">
      <c r="B106" s="2"/>
      <c r="C106" s="2"/>
    </row>
    <row r="107" spans="2:3" x14ac:dyDescent="0.25">
      <c r="B107" s="2"/>
      <c r="C107" s="2"/>
    </row>
    <row r="108" spans="2:3" x14ac:dyDescent="0.25">
      <c r="B108" s="2"/>
      <c r="C108" s="2"/>
    </row>
    <row r="109" spans="2:3" x14ac:dyDescent="0.25">
      <c r="B109" s="2"/>
      <c r="C109" s="2"/>
    </row>
    <row r="110" spans="2:3" x14ac:dyDescent="0.25">
      <c r="B110" s="2"/>
      <c r="C110" s="2"/>
    </row>
    <row r="111" spans="2:3" x14ac:dyDescent="0.25">
      <c r="B111" s="2"/>
      <c r="C111" s="2"/>
    </row>
    <row r="112" spans="2:3" x14ac:dyDescent="0.25">
      <c r="B112" s="2"/>
      <c r="C112" s="2"/>
    </row>
    <row r="113" spans="2:3" x14ac:dyDescent="0.25">
      <c r="B113" s="2"/>
      <c r="C113" s="2"/>
    </row>
    <row r="114" spans="2:3" x14ac:dyDescent="0.25">
      <c r="B114" s="2"/>
      <c r="C114" s="2"/>
    </row>
    <row r="115" spans="2:3" x14ac:dyDescent="0.25">
      <c r="B115" s="2"/>
      <c r="C115" s="2"/>
    </row>
    <row r="116" spans="2:3" x14ac:dyDescent="0.25">
      <c r="B116" s="2"/>
      <c r="C116" s="2"/>
    </row>
    <row r="117" spans="2:3" x14ac:dyDescent="0.25">
      <c r="B117" s="2"/>
      <c r="C117" s="2"/>
    </row>
    <row r="118" spans="2:3" x14ac:dyDescent="0.25">
      <c r="B118" s="2"/>
      <c r="C118" s="2"/>
    </row>
    <row r="119" spans="2:3" x14ac:dyDescent="0.25">
      <c r="B119" s="2"/>
      <c r="C119" s="2"/>
    </row>
    <row r="120" spans="2:3" x14ac:dyDescent="0.25">
      <c r="B120" s="2"/>
      <c r="C120" s="2"/>
    </row>
    <row r="121" spans="2:3" x14ac:dyDescent="0.25">
      <c r="B121" s="2"/>
      <c r="C121" s="2"/>
    </row>
    <row r="122" spans="2:3" x14ac:dyDescent="0.25">
      <c r="B122" s="2"/>
      <c r="C122" s="2"/>
    </row>
    <row r="123" spans="2:3" x14ac:dyDescent="0.25">
      <c r="B123" s="2"/>
      <c r="C123" s="2"/>
    </row>
    <row r="124" spans="2:3" x14ac:dyDescent="0.25">
      <c r="B124" s="2"/>
      <c r="C124" s="2"/>
    </row>
    <row r="125" spans="2:3" x14ac:dyDescent="0.25">
      <c r="B125" s="2"/>
      <c r="C125" s="2"/>
    </row>
    <row r="126" spans="2:3" x14ac:dyDescent="0.25">
      <c r="B126" s="2"/>
      <c r="C126" s="2"/>
    </row>
    <row r="127" spans="2:3" x14ac:dyDescent="0.25">
      <c r="B127" s="2"/>
      <c r="C127" s="2"/>
    </row>
    <row r="128" spans="2:3" x14ac:dyDescent="0.25">
      <c r="B128" s="2"/>
      <c r="C128" s="2"/>
    </row>
    <row r="129" spans="2:3" x14ac:dyDescent="0.25">
      <c r="B129" s="2"/>
      <c r="C129" s="2"/>
    </row>
    <row r="130" spans="2:3" x14ac:dyDescent="0.25">
      <c r="B130" s="2"/>
      <c r="C130" s="2"/>
    </row>
    <row r="131" spans="2:3" x14ac:dyDescent="0.25">
      <c r="B131" s="2"/>
      <c r="C131" s="2"/>
    </row>
    <row r="132" spans="2:3" x14ac:dyDescent="0.25">
      <c r="B132" s="2"/>
      <c r="C132" s="2"/>
    </row>
    <row r="133" spans="2:3" x14ac:dyDescent="0.25">
      <c r="B133" s="2"/>
      <c r="C133" s="2"/>
    </row>
    <row r="134" spans="2:3" x14ac:dyDescent="0.25">
      <c r="B134" s="2"/>
      <c r="C134" s="2"/>
    </row>
    <row r="135" spans="2:3" x14ac:dyDescent="0.25">
      <c r="B135" s="2"/>
      <c r="C135" s="2"/>
    </row>
    <row r="136" spans="2:3" x14ac:dyDescent="0.25">
      <c r="B136" s="2"/>
      <c r="C136" s="2"/>
    </row>
    <row r="137" spans="2:3" x14ac:dyDescent="0.25">
      <c r="B137" s="2"/>
      <c r="C137" s="2"/>
    </row>
    <row r="138" spans="2:3" x14ac:dyDescent="0.25">
      <c r="B138" s="2"/>
      <c r="C138" s="2"/>
    </row>
    <row r="139" spans="2:3" x14ac:dyDescent="0.25">
      <c r="B139" s="2"/>
      <c r="C139" s="2"/>
    </row>
    <row r="140" spans="2:3" x14ac:dyDescent="0.25">
      <c r="B140" s="2"/>
      <c r="C140" s="2"/>
    </row>
    <row r="141" spans="2:3" x14ac:dyDescent="0.25">
      <c r="B141" s="2"/>
      <c r="C141" s="2"/>
    </row>
    <row r="142" spans="2:3" x14ac:dyDescent="0.25">
      <c r="B142" s="2"/>
      <c r="C142" s="2"/>
    </row>
    <row r="143" spans="2:3" x14ac:dyDescent="0.25">
      <c r="B143" s="2"/>
      <c r="C143" s="2"/>
    </row>
    <row r="144" spans="2:3" x14ac:dyDescent="0.25">
      <c r="B144" s="2"/>
      <c r="C144" s="2"/>
    </row>
    <row r="145" spans="2:3" x14ac:dyDescent="0.25">
      <c r="B145" s="2"/>
      <c r="C145" s="2"/>
    </row>
    <row r="146" spans="2:3" x14ac:dyDescent="0.25">
      <c r="B146" s="2"/>
      <c r="C146" s="2"/>
    </row>
    <row r="147" spans="2:3" x14ac:dyDescent="0.25">
      <c r="B147" s="2"/>
      <c r="C147" s="2"/>
    </row>
    <row r="148" spans="2:3" x14ac:dyDescent="0.25">
      <c r="B148" s="2"/>
      <c r="C148" s="2"/>
    </row>
    <row r="149" spans="2:3" x14ac:dyDescent="0.25">
      <c r="B149" s="2"/>
      <c r="C149" s="2"/>
    </row>
    <row r="150" spans="2:3" x14ac:dyDescent="0.25">
      <c r="B150" s="2"/>
      <c r="C150" s="2"/>
    </row>
    <row r="151" spans="2:3" x14ac:dyDescent="0.25">
      <c r="B151" s="2"/>
      <c r="C151" s="2"/>
    </row>
    <row r="152" spans="2:3" x14ac:dyDescent="0.25">
      <c r="B152" s="2"/>
      <c r="C152" s="2"/>
    </row>
    <row r="153" spans="2:3" x14ac:dyDescent="0.25">
      <c r="B153" s="2"/>
      <c r="C153" s="2"/>
    </row>
    <row r="154" spans="2:3" x14ac:dyDescent="0.25">
      <c r="B154" s="2"/>
      <c r="C154" s="2"/>
    </row>
    <row r="155" spans="2:3" x14ac:dyDescent="0.25">
      <c r="B155" s="2"/>
      <c r="C155" s="2"/>
    </row>
    <row r="156" spans="2:3" x14ac:dyDescent="0.25">
      <c r="B156" s="2"/>
      <c r="C156" s="2"/>
    </row>
    <row r="157" spans="2:3" x14ac:dyDescent="0.25">
      <c r="B157" s="2"/>
      <c r="C157" s="2"/>
    </row>
    <row r="158" spans="2:3" x14ac:dyDescent="0.25">
      <c r="B158" s="2"/>
      <c r="C158" s="2"/>
    </row>
    <row r="159" spans="2:3" x14ac:dyDescent="0.25">
      <c r="B159" s="2"/>
      <c r="C159" s="2"/>
    </row>
    <row r="160" spans="2:3" x14ac:dyDescent="0.25">
      <c r="B160" s="2"/>
      <c r="C160" s="2"/>
    </row>
    <row r="161" spans="2:3" x14ac:dyDescent="0.25">
      <c r="B161" s="2"/>
      <c r="C161" s="2"/>
    </row>
    <row r="162" spans="2:3" x14ac:dyDescent="0.25">
      <c r="B162" s="2"/>
      <c r="C162" s="2"/>
    </row>
    <row r="163" spans="2:3" x14ac:dyDescent="0.25">
      <c r="B163" s="2"/>
      <c r="C163" s="2"/>
    </row>
    <row r="164" spans="2:3" x14ac:dyDescent="0.25">
      <c r="B164" s="2"/>
      <c r="C164" s="2"/>
    </row>
    <row r="165" spans="2:3" x14ac:dyDescent="0.25">
      <c r="B165" s="2"/>
      <c r="C165" s="2"/>
    </row>
    <row r="166" spans="2:3" x14ac:dyDescent="0.25">
      <c r="B166" s="2"/>
      <c r="C166" s="2"/>
    </row>
    <row r="167" spans="2:3" x14ac:dyDescent="0.25">
      <c r="B167" s="2"/>
      <c r="C167" s="2"/>
    </row>
    <row r="168" spans="2:3" x14ac:dyDescent="0.25">
      <c r="B168" s="2"/>
      <c r="C168" s="2"/>
    </row>
    <row r="169" spans="2:3" x14ac:dyDescent="0.25">
      <c r="B169" s="2"/>
      <c r="C169" s="2"/>
    </row>
    <row r="170" spans="2:3" x14ac:dyDescent="0.25">
      <c r="B170" s="2"/>
      <c r="C170" s="2"/>
    </row>
    <row r="171" spans="2:3" x14ac:dyDescent="0.25">
      <c r="B171" s="2"/>
      <c r="C171" s="2"/>
    </row>
    <row r="172" spans="2:3" x14ac:dyDescent="0.25">
      <c r="B172" s="2"/>
      <c r="C172" s="2"/>
    </row>
    <row r="173" spans="2:3" x14ac:dyDescent="0.25">
      <c r="B173" s="2"/>
      <c r="C173" s="2"/>
    </row>
    <row r="174" spans="2:3" x14ac:dyDescent="0.25">
      <c r="B174" s="2"/>
      <c r="C174" s="2"/>
    </row>
    <row r="175" spans="2:3" x14ac:dyDescent="0.25">
      <c r="B175" s="2"/>
      <c r="C175" s="2"/>
    </row>
    <row r="176" spans="2:3" x14ac:dyDescent="0.25">
      <c r="B176" s="2"/>
      <c r="C176" s="2"/>
    </row>
    <row r="177" spans="2:3" x14ac:dyDescent="0.25">
      <c r="B177" s="2"/>
      <c r="C177" s="2"/>
    </row>
    <row r="178" spans="2:3" x14ac:dyDescent="0.25">
      <c r="B178" s="2"/>
      <c r="C178" s="2"/>
    </row>
    <row r="179" spans="2:3" x14ac:dyDescent="0.25">
      <c r="B179" s="2"/>
      <c r="C179" s="2"/>
    </row>
    <row r="180" spans="2:3" x14ac:dyDescent="0.25">
      <c r="B180" s="2"/>
      <c r="C180" s="2"/>
    </row>
    <row r="181" spans="2:3" x14ac:dyDescent="0.25">
      <c r="B181" s="2"/>
      <c r="C181" s="2"/>
    </row>
    <row r="182" spans="2:3" x14ac:dyDescent="0.25">
      <c r="B182" s="2"/>
      <c r="C182" s="2"/>
    </row>
    <row r="183" spans="2:3" x14ac:dyDescent="0.25">
      <c r="B183" s="2"/>
      <c r="C183" s="2"/>
    </row>
    <row r="184" spans="2:3" x14ac:dyDescent="0.25">
      <c r="B184" s="2"/>
      <c r="C184" s="2"/>
    </row>
    <row r="185" spans="2:3" x14ac:dyDescent="0.25">
      <c r="B185" s="2"/>
      <c r="C185" s="2"/>
    </row>
    <row r="186" spans="2:3" x14ac:dyDescent="0.25">
      <c r="B186" s="2"/>
      <c r="C186" s="2"/>
    </row>
    <row r="187" spans="2:3" x14ac:dyDescent="0.25">
      <c r="B187" s="2"/>
      <c r="C187" s="2"/>
    </row>
    <row r="188" spans="2:3" x14ac:dyDescent="0.25">
      <c r="B188" s="2"/>
      <c r="C188" s="2"/>
    </row>
    <row r="189" spans="2:3" x14ac:dyDescent="0.25">
      <c r="B189" s="2"/>
      <c r="C189" s="2"/>
    </row>
    <row r="190" spans="2:3" x14ac:dyDescent="0.25">
      <c r="B190" s="2"/>
      <c r="C190" s="2"/>
    </row>
    <row r="191" spans="2:3" x14ac:dyDescent="0.25">
      <c r="B191" s="2"/>
      <c r="C191" s="2"/>
    </row>
    <row r="192" spans="2:3" x14ac:dyDescent="0.25">
      <c r="B192" s="2"/>
      <c r="C192" s="2"/>
    </row>
    <row r="193" spans="2:3" x14ac:dyDescent="0.25">
      <c r="B193" s="2"/>
      <c r="C193" s="2"/>
    </row>
    <row r="194" spans="2:3" x14ac:dyDescent="0.25">
      <c r="B194" s="2"/>
      <c r="C194" s="2"/>
    </row>
    <row r="195" spans="2:3" x14ac:dyDescent="0.25">
      <c r="B195" s="2"/>
      <c r="C195" s="2"/>
    </row>
    <row r="196" spans="2:3" x14ac:dyDescent="0.25">
      <c r="B196" s="2"/>
      <c r="C196" s="2"/>
    </row>
    <row r="197" spans="2:3" x14ac:dyDescent="0.25">
      <c r="B197" s="2"/>
      <c r="C197" s="2"/>
    </row>
    <row r="198" spans="2:3" x14ac:dyDescent="0.25">
      <c r="B198" s="2"/>
      <c r="C198" s="2"/>
    </row>
    <row r="199" spans="2:3" x14ac:dyDescent="0.25">
      <c r="B199" s="2"/>
      <c r="C199" s="2"/>
    </row>
    <row r="200" spans="2:3" x14ac:dyDescent="0.25">
      <c r="B200" s="2"/>
      <c r="C200" s="2"/>
    </row>
    <row r="201" spans="2:3" x14ac:dyDescent="0.25">
      <c r="B201" s="2"/>
      <c r="C201" s="2"/>
    </row>
    <row r="202" spans="2:3" x14ac:dyDescent="0.25">
      <c r="B202" s="2"/>
      <c r="C202" s="2"/>
    </row>
    <row r="203" spans="2:3" x14ac:dyDescent="0.25">
      <c r="B203" s="2"/>
      <c r="C203" s="2"/>
    </row>
    <row r="204" spans="2:3" x14ac:dyDescent="0.25">
      <c r="B204" s="2"/>
      <c r="C204" s="2"/>
    </row>
    <row r="205" spans="2:3" x14ac:dyDescent="0.25">
      <c r="B205" s="2"/>
      <c r="C205" s="2"/>
    </row>
    <row r="206" spans="2:3" x14ac:dyDescent="0.25">
      <c r="B206" s="2"/>
      <c r="C206" s="2"/>
    </row>
    <row r="207" spans="2:3" x14ac:dyDescent="0.25">
      <c r="B207" s="2"/>
      <c r="C207" s="2"/>
    </row>
    <row r="208" spans="2:3" x14ac:dyDescent="0.25">
      <c r="B208" s="2"/>
      <c r="C208" s="2"/>
    </row>
  </sheetData>
  <mergeCells count="8">
    <mergeCell ref="X5:Y5"/>
    <mergeCell ref="B1:D1"/>
    <mergeCell ref="B3:C3"/>
    <mergeCell ref="E3:F3"/>
    <mergeCell ref="B4:C4"/>
    <mergeCell ref="S5:T5"/>
    <mergeCell ref="V5:W5"/>
    <mergeCell ref="F4:H4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GeneralFlood</vt:lpstr>
      <vt:lpstr>GeneralFlood!m_fall_big</vt:lpstr>
      <vt:lpstr>GeneralFlood!m_rise_big</vt:lpstr>
      <vt:lpstr>GeneralFlood!mb_fall_big</vt:lpstr>
      <vt:lpstr>GeneralFlood!mb_rise_big</vt:lpstr>
      <vt:lpstr>GeneralFlood!Qb_peak_big</vt:lpstr>
      <vt:lpstr>GeneralFlood!Qpeak_big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Sebastian Schwindt</cp:lastModifiedBy>
  <cp:lastPrinted>2016-09-07T14:52:12Z</cp:lastPrinted>
  <dcterms:created xsi:type="dcterms:W3CDTF">2016-06-09T11:28:18Z</dcterms:created>
  <dcterms:modified xsi:type="dcterms:W3CDTF">2019-07-18T22:25:31Z</dcterms:modified>
</cp:coreProperties>
</file>