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pydroscape\examples\sample_data\workbooks\"/>
    </mc:Choice>
  </mc:AlternateContent>
  <bookViews>
    <workbookView xWindow="0" yWindow="0" windowWidth="30735" windowHeight="15180"/>
  </bookViews>
  <sheets>
    <sheet name="All" sheetId="1" r:id="rId1"/>
    <sheet name="Site 1" sheetId="2" r:id="rId2"/>
    <sheet name="Site 2" sheetId="3" r:id="rId3"/>
    <sheet name="Site 3" sheetId="4" r:id="rId4"/>
    <sheet name="Site 4" sheetId="5" r:id="rId5"/>
    <sheet name="Site 5" sheetId="6" r:id="rId6"/>
    <sheet name="Site 6" sheetId="7" r:id="rId7"/>
    <sheet name="Site 7" sheetId="8" r:id="rId8"/>
    <sheet name="Site 8" sheetId="9" r:id="rId9"/>
    <sheet name="Site 9" sheetId="10" r:id="rId10"/>
  </sheets>
  <calcPr calcId="162913"/>
</workbook>
</file>

<file path=xl/calcChain.xml><?xml version="1.0" encoding="utf-8"?>
<calcChain xmlns="http://schemas.openxmlformats.org/spreadsheetml/2006/main">
  <c r="F12" i="10" l="1"/>
  <c r="E12" i="10"/>
  <c r="D12" i="10"/>
  <c r="C12" i="10"/>
  <c r="G11" i="10"/>
  <c r="G10" i="10"/>
  <c r="G9" i="10"/>
  <c r="G8" i="10"/>
  <c r="G7" i="10"/>
  <c r="G6" i="10"/>
  <c r="G5" i="10"/>
  <c r="F12" i="9"/>
  <c r="E12" i="9"/>
  <c r="D12" i="9"/>
  <c r="C12" i="9"/>
  <c r="G11" i="9"/>
  <c r="G10" i="9"/>
  <c r="G9" i="9"/>
  <c r="G8" i="9"/>
  <c r="G7" i="9"/>
  <c r="G6" i="9"/>
  <c r="G5" i="9"/>
  <c r="G12" i="8"/>
  <c r="G13" i="8" s="1"/>
  <c r="F12" i="8"/>
  <c r="E12" i="8"/>
  <c r="E13" i="8" s="1"/>
  <c r="D12" i="8"/>
  <c r="D13" i="8" s="1"/>
  <c r="C12" i="8"/>
  <c r="C13" i="8" s="1"/>
  <c r="G11" i="8"/>
  <c r="H11" i="8" s="1"/>
  <c r="G10" i="8"/>
  <c r="G9" i="8"/>
  <c r="G8" i="8"/>
  <c r="H8" i="8" s="1"/>
  <c r="G7" i="8"/>
  <c r="H7" i="8" s="1"/>
  <c r="G6" i="8"/>
  <c r="G5" i="8"/>
  <c r="H5" i="8" s="1"/>
  <c r="F12" i="7"/>
  <c r="E12" i="7"/>
  <c r="D12" i="7"/>
  <c r="C12" i="7"/>
  <c r="G11" i="7"/>
  <c r="G10" i="7"/>
  <c r="G9" i="7"/>
  <c r="G8" i="7"/>
  <c r="G7" i="7"/>
  <c r="G6" i="7"/>
  <c r="G5" i="7"/>
  <c r="F12" i="6"/>
  <c r="E12" i="6"/>
  <c r="D12" i="6"/>
  <c r="C12" i="6"/>
  <c r="G11" i="6"/>
  <c r="G10" i="6"/>
  <c r="G9" i="6"/>
  <c r="G8" i="6"/>
  <c r="G7" i="6"/>
  <c r="G6" i="6"/>
  <c r="G5" i="6"/>
  <c r="F12" i="5"/>
  <c r="E12" i="5"/>
  <c r="D12" i="5"/>
  <c r="C12" i="5"/>
  <c r="G11" i="5"/>
  <c r="G10" i="5"/>
  <c r="G9" i="5"/>
  <c r="G8" i="5"/>
  <c r="G7" i="5"/>
  <c r="G6" i="5"/>
  <c r="G5" i="5"/>
  <c r="F12" i="4"/>
  <c r="E12" i="4"/>
  <c r="D12" i="4"/>
  <c r="C12" i="4"/>
  <c r="G12" i="4" s="1"/>
  <c r="G11" i="4"/>
  <c r="G10" i="4"/>
  <c r="G9" i="4"/>
  <c r="G8" i="4"/>
  <c r="G7" i="4"/>
  <c r="G6" i="4"/>
  <c r="G5" i="4"/>
  <c r="F12" i="3"/>
  <c r="E12" i="3"/>
  <c r="D12" i="3"/>
  <c r="C12" i="3"/>
  <c r="G12" i="3" s="1"/>
  <c r="G11" i="3"/>
  <c r="G10" i="3"/>
  <c r="G9" i="3"/>
  <c r="G8" i="3"/>
  <c r="G7" i="3"/>
  <c r="G6" i="3"/>
  <c r="G5" i="3"/>
  <c r="F12" i="2"/>
  <c r="E12" i="2"/>
  <c r="D12" i="2"/>
  <c r="C12" i="2"/>
  <c r="G11" i="2"/>
  <c r="G10" i="2"/>
  <c r="G9" i="2"/>
  <c r="G8" i="2"/>
  <c r="G7" i="2"/>
  <c r="G6" i="2"/>
  <c r="G5" i="2"/>
  <c r="F11" i="1"/>
  <c r="E11" i="1"/>
  <c r="D11" i="1"/>
  <c r="C11" i="1"/>
  <c r="G11" i="1" s="1"/>
  <c r="F10" i="1"/>
  <c r="E10" i="1"/>
  <c r="D10" i="1"/>
  <c r="C10" i="1"/>
  <c r="G10" i="1" s="1"/>
  <c r="F9" i="1"/>
  <c r="E9" i="1"/>
  <c r="D9" i="1"/>
  <c r="C9" i="1"/>
  <c r="G9" i="1" s="1"/>
  <c r="F8" i="1"/>
  <c r="E8" i="1"/>
  <c r="D8" i="1"/>
  <c r="C8" i="1"/>
  <c r="G8" i="1" s="1"/>
  <c r="F7" i="1"/>
  <c r="E7" i="1"/>
  <c r="D7" i="1"/>
  <c r="C7" i="1"/>
  <c r="G7" i="1" s="1"/>
  <c r="F6" i="1"/>
  <c r="E6" i="1"/>
  <c r="D6" i="1"/>
  <c r="C6" i="1"/>
  <c r="C12" i="1" s="1"/>
  <c r="F5" i="1"/>
  <c r="F12" i="1" s="1"/>
  <c r="E5" i="1"/>
  <c r="E12" i="1" s="1"/>
  <c r="D5" i="1"/>
  <c r="D12" i="1" s="1"/>
  <c r="C5" i="1"/>
  <c r="G5" i="1" s="1"/>
  <c r="H7" i="1" l="1"/>
  <c r="H11" i="4"/>
  <c r="H11" i="3"/>
  <c r="H8" i="9"/>
  <c r="H12" i="3"/>
  <c r="H10" i="3"/>
  <c r="H6" i="3"/>
  <c r="G13" i="3"/>
  <c r="D13" i="3"/>
  <c r="C13" i="3"/>
  <c r="F13" i="3"/>
  <c r="H10" i="10"/>
  <c r="H5" i="3"/>
  <c r="H9" i="7"/>
  <c r="H10" i="9"/>
  <c r="H9" i="2"/>
  <c r="D13" i="4"/>
  <c r="H7" i="10"/>
  <c r="H7" i="7"/>
  <c r="H7" i="4"/>
  <c r="C13" i="10"/>
  <c r="E13" i="4"/>
  <c r="G13" i="4"/>
  <c r="C13" i="4"/>
  <c r="H6" i="4"/>
  <c r="H12" i="4"/>
  <c r="H8" i="4"/>
  <c r="F13" i="4"/>
  <c r="H6" i="9"/>
  <c r="E13" i="3"/>
  <c r="G12" i="1"/>
  <c r="H6" i="2"/>
  <c r="H7" i="3"/>
  <c r="H5" i="9"/>
  <c r="H10" i="7"/>
  <c r="H8" i="3"/>
  <c r="H9" i="4"/>
  <c r="H10" i="5"/>
  <c r="F13" i="7"/>
  <c r="H5" i="4"/>
  <c r="H9" i="9"/>
  <c r="H5" i="2"/>
  <c r="H9" i="3"/>
  <c r="H10" i="4"/>
  <c r="D13" i="7"/>
  <c r="F13" i="10"/>
  <c r="G6" i="1"/>
  <c r="G12" i="5"/>
  <c r="H6" i="8"/>
  <c r="G12" i="6"/>
  <c r="G12" i="7"/>
  <c r="H11" i="7" s="1"/>
  <c r="G12" i="10"/>
  <c r="H8" i="10" s="1"/>
  <c r="G12" i="9"/>
  <c r="H9" i="8"/>
  <c r="H12" i="8"/>
  <c r="F13" i="8"/>
  <c r="H10" i="8"/>
  <c r="G12" i="2"/>
  <c r="E13" i="2" s="1"/>
  <c r="H12" i="1" l="1"/>
  <c r="G13" i="1"/>
  <c r="H11" i="6"/>
  <c r="H5" i="6"/>
  <c r="G13" i="6"/>
  <c r="H10" i="6"/>
  <c r="D13" i="6"/>
  <c r="C13" i="6"/>
  <c r="H12" i="6"/>
  <c r="H7" i="6"/>
  <c r="H7" i="5"/>
  <c r="D13" i="5"/>
  <c r="G13" i="5"/>
  <c r="E13" i="5"/>
  <c r="H12" i="5"/>
  <c r="H9" i="5"/>
  <c r="H6" i="1"/>
  <c r="F13" i="2"/>
  <c r="H6" i="6"/>
  <c r="H8" i="6"/>
  <c r="C13" i="1"/>
  <c r="H9" i="1"/>
  <c r="D13" i="1"/>
  <c r="H8" i="1"/>
  <c r="F13" i="1"/>
  <c r="H11" i="5"/>
  <c r="F13" i="5"/>
  <c r="C13" i="2"/>
  <c r="H5" i="5"/>
  <c r="H11" i="1"/>
  <c r="E13" i="1"/>
  <c r="F13" i="6"/>
  <c r="E13" i="6"/>
  <c r="H11" i="2"/>
  <c r="C13" i="5"/>
  <c r="H5" i="1"/>
  <c r="H12" i="2"/>
  <c r="G13" i="2"/>
  <c r="D13" i="2"/>
  <c r="H7" i="2"/>
  <c r="H11" i="9"/>
  <c r="G13" i="9"/>
  <c r="E13" i="9"/>
  <c r="H7" i="9"/>
  <c r="H12" i="9"/>
  <c r="H8" i="2"/>
  <c r="E13" i="7"/>
  <c r="C13" i="9"/>
  <c r="H5" i="7"/>
  <c r="H6" i="5"/>
  <c r="G13" i="10"/>
  <c r="D13" i="10"/>
  <c r="H9" i="10"/>
  <c r="H12" i="10"/>
  <c r="H11" i="10"/>
  <c r="H5" i="10"/>
  <c r="H9" i="6"/>
  <c r="E13" i="10"/>
  <c r="H6" i="10"/>
  <c r="H10" i="1"/>
  <c r="H6" i="7"/>
  <c r="H8" i="7"/>
  <c r="G13" i="7"/>
  <c r="C13" i="7"/>
  <c r="H12" i="7"/>
  <c r="H8" i="5"/>
  <c r="D13" i="9"/>
  <c r="H10" i="2"/>
  <c r="F13" i="9"/>
</calcChain>
</file>

<file path=xl/sharedStrings.xml><?xml version="1.0" encoding="utf-8"?>
<sst xmlns="http://schemas.openxmlformats.org/spreadsheetml/2006/main" count="153" uniqueCount="12">
  <si>
    <t>PERSISTENCE</t>
  </si>
  <si>
    <t>ACTIVE VARIABLE AREA (acres)</t>
  </si>
  <si>
    <t>∑</t>
  </si>
  <si>
    <t>%</t>
  </si>
  <si>
    <t>in years</t>
  </si>
  <si>
    <t>Variable 4</t>
  </si>
  <si>
    <t>Variable 2</t>
  </si>
  <si>
    <t>Variable 1</t>
  </si>
  <si>
    <t>Variable 3</t>
  </si>
  <si>
    <t>--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</si>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</sst>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theme="1" tint="0.499984740745262"/>
      </left>
      <right/>
      <top/>
      <bottom/>
      <diagonal/>
    </border>
    <border>
      <left style="thick">
        <color theme="1" tint="0.499984740745262"/>
      </left>
      <right/>
      <top style="thick">
        <color theme="1" tint="0.499984740745262"/>
      </top>
      <bottom/>
      <diagonal/>
    </border>
    <border>
      <left/>
      <right/>
      <top style="thick">
        <color theme="1" tint="0.499984740745262"/>
      </top>
      <bottom/>
      <diagonal/>
    </border>
    <border>
      <left style="thin">
        <color indexed="64"/>
      </left>
      <right style="thick">
        <color theme="1" tint="0.499984740745262"/>
      </right>
      <top style="thin">
        <color indexed="64"/>
      </top>
      <bottom style="medium">
        <color theme="6"/>
      </bottom>
      <diagonal/>
    </border>
    <border>
      <left style="thick">
        <color theme="1" tint="0.499984740745262"/>
      </left>
      <right/>
      <top style="thin">
        <color indexed="64"/>
      </top>
      <bottom style="medium">
        <color theme="6"/>
      </bottom>
      <diagonal/>
    </border>
    <border>
      <left style="thick">
        <color theme="6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1" tint="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1" tint="0.499984740745262"/>
      </right>
      <top style="thick">
        <color theme="1" tint="0.499984740745262"/>
      </top>
      <bottom/>
      <diagonal/>
    </border>
    <border>
      <left/>
      <right style="thin">
        <color indexed="64"/>
      </right>
      <top style="thick">
        <color theme="1" tint="0.499984740745262"/>
      </top>
      <bottom/>
      <diagonal/>
    </border>
    <border>
      <left style="thin">
        <color indexed="64"/>
      </left>
      <right style="thick">
        <color theme="1" tint="0.499984740745262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1" tint="0.499984740745262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4" fontId="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0" borderId="15" xfId="0" quotePrefix="1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3" fillId="0" borderId="0" xfId="0" applyFont="1" applyAlignment="1">
      <alignment vertical="top"/>
    </xf>
    <xf numFmtId="2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0" xfId="0" applyFont="1"/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70"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numFmt numFmtId="2" formatCode="0.00"/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rgb="FF000000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 style="thick">
          <color auto="1"/>
        </left>
        <right/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 style="thick">
          <color auto="1"/>
        </left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b/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/>
        <right style="thick">
          <color auto="1"/>
        </right>
        <top style="medium">
          <color auto="1"/>
        </top>
        <bottom style="medium">
          <color auto="1"/>
        </bottom>
        <vertical style="thick">
          <color auto="1"/>
        </vertical>
        <horizontal style="medium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 Narrow"/>
      </font>
      <alignment horizontal="center" vertical="bottom"/>
      <border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5" displayName="Table5" ref="B4:F11" totalsRowShown="0" headerRowDxfId="69" dataDxfId="68">
  <autoFilter ref="B4:F11"/>
  <tableColumns count="5">
    <tableColumn id="1" name="in years" dataDxfId="67"/>
    <tableColumn id="2" name="Variable 4" dataDxfId="66">
      <calculatedColumnFormula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calculatedColumnFormula>
    </tableColumn>
    <tableColumn id="3" name="Variable 2" dataDxfId="65">
      <calculatedColumnFormula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calculatedColumnFormula>
    </tableColumn>
    <tableColumn id="4" name="Variable 1" dataDxfId="64">
      <calculatedColumnFormula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calculatedColumnFormula>
    </tableColumn>
    <tableColumn id="5" name="Variable 3" dataDxfId="63">
      <calculatedColumnFormula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10" name="Table5211" displayName="Table5211" ref="B4:F11" totalsRowShown="0" headerRowDxfId="6" dataDxfId="5">
  <autoFilter ref="B4:F11"/>
  <tableColumns count="5">
    <tableColumn id="1" name="in years" dataDxfId="4"/>
    <tableColumn id="2" name="Variable 4" dataDxfId="3"/>
    <tableColumn id="3" name="Variable 2" dataDxfId="2"/>
    <tableColumn id="4" name="Variable 1" dataDxfId="1"/>
    <tableColumn id="5" name="Variable 3" dataDxfId="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e52" displayName="Table52" ref="B4:F11" totalsRowShown="0" headerRowDxfId="62" dataDxfId="61">
  <autoFilter ref="B4:F11"/>
  <tableColumns count="5">
    <tableColumn id="1" name="in years" dataDxfId="60"/>
    <tableColumn id="2" name="Variable 4" dataDxfId="59"/>
    <tableColumn id="3" name="Variable 2" dataDxfId="58"/>
    <tableColumn id="4" name="Variable 1" dataDxfId="57"/>
    <tableColumn id="5" name="Variable 3" dataDxfId="5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523" displayName="Table523" ref="B4:F11" totalsRowShown="0" headerRowDxfId="55" dataDxfId="54">
  <autoFilter ref="B4:F11"/>
  <tableColumns count="5">
    <tableColumn id="1" name="in years" dataDxfId="53"/>
    <tableColumn id="2" name="Variable 4" dataDxfId="52"/>
    <tableColumn id="3" name="Variable 2" dataDxfId="51"/>
    <tableColumn id="4" name="Variable 1" dataDxfId="50"/>
    <tableColumn id="5" name="Variable 3" dataDxfId="4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e524" displayName="Table524" ref="B4:F11" totalsRowShown="0" headerRowDxfId="48" dataDxfId="47">
  <autoFilter ref="B4:F11"/>
  <tableColumns count="5">
    <tableColumn id="1" name="in years" dataDxfId="46"/>
    <tableColumn id="2" name="Variable 4" dataDxfId="45"/>
    <tableColumn id="3" name="Variable 2" dataDxfId="44"/>
    <tableColumn id="4" name="Variable 1" dataDxfId="43"/>
    <tableColumn id="5" name="Variable 3" dataDxfId="4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able525" displayName="Table525" ref="B4:F11" totalsRowShown="0" headerRowDxfId="41" dataDxfId="40">
  <autoFilter ref="B4:F11"/>
  <tableColumns count="5">
    <tableColumn id="1" name="in years" dataDxfId="39"/>
    <tableColumn id="2" name="Variable 4" dataDxfId="38"/>
    <tableColumn id="3" name="Variable 2" dataDxfId="37"/>
    <tableColumn id="4" name="Variable 1" dataDxfId="36"/>
    <tableColumn id="5" name="Variable 3" dataDxfId="35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able527" displayName="Table527" ref="B4:F11" totalsRowShown="0" headerRowDxfId="34" dataDxfId="33">
  <autoFilter ref="B4:F11"/>
  <tableColumns count="5">
    <tableColumn id="1" name="in years" dataDxfId="32"/>
    <tableColumn id="2" name="Variable 4" dataDxfId="31"/>
    <tableColumn id="3" name="Variable 2" dataDxfId="30"/>
    <tableColumn id="4" name="Variable 1" dataDxfId="29"/>
    <tableColumn id="5" name="Variable 3" dataDxfId="28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7" name="Table528" displayName="Table528" ref="B4:F11" totalsRowShown="0" headerRowDxfId="27" dataDxfId="26">
  <autoFilter ref="B4:F11"/>
  <tableColumns count="5">
    <tableColumn id="1" name="in years" dataDxfId="25"/>
    <tableColumn id="2" name="Variable 4" dataDxfId="24"/>
    <tableColumn id="3" name="Variable 2" dataDxfId="23"/>
    <tableColumn id="4" name="Variable 1" dataDxfId="22"/>
    <tableColumn id="5" name="Variable 3" dataDxfId="21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8" name="Table529" displayName="Table529" ref="B4:F11" totalsRowShown="0" headerRowDxfId="20" dataDxfId="19">
  <autoFilter ref="B4:F11"/>
  <tableColumns count="5">
    <tableColumn id="1" name="in years" dataDxfId="18"/>
    <tableColumn id="2" name="Variable 4" dataDxfId="17"/>
    <tableColumn id="3" name="Variable 2" dataDxfId="16"/>
    <tableColumn id="4" name="Variable 1" dataDxfId="15"/>
    <tableColumn id="5" name="Variable 3" dataDxfId="14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9" name="Table5210" displayName="Table5210" ref="B4:F11" totalsRowShown="0" headerRowDxfId="13" dataDxfId="12">
  <autoFilter ref="B4:F11"/>
  <tableColumns count="5">
    <tableColumn id="1" name="in years" dataDxfId="11"/>
    <tableColumn id="2" name="Variable 4" dataDxfId="10"/>
    <tableColumn id="3" name="Variable 2" dataDxfId="9"/>
    <tableColumn id="4" name="Variable 1" dataDxfId="8"/>
    <tableColumn id="5" name="Variable 3" dataDxfId="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view="pageLayout" zoomScaleNormal="100" workbookViewId="0">
      <selection activeCell="B20" sqref="B20"/>
    </sheetView>
  </sheetViews>
  <sheetFormatPr defaultColWidth="9.140625" defaultRowHeight="12.75" x14ac:dyDescent="0.2"/>
  <cols>
    <col min="1" max="1" width="6.7109375" style="1" customWidth="1"/>
    <col min="2" max="2" width="14" style="5" customWidth="1"/>
    <col min="3" max="6" width="12.140625" style="5" customWidth="1"/>
    <col min="7" max="7" width="5.7109375" style="1" customWidth="1"/>
    <col min="8" max="8" width="5.28515625" style="1" customWidth="1"/>
    <col min="9" max="9" width="9.140625" style="1" customWidth="1"/>
    <col min="10" max="16384" width="9.140625" style="1"/>
  </cols>
  <sheetData>
    <row r="1" spans="2:10" x14ac:dyDescent="0.2">
      <c r="B1" s="2"/>
      <c r="C1" s="6"/>
      <c r="D1" s="6"/>
    </row>
    <row r="3" spans="2:10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10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10" x14ac:dyDescent="0.2">
      <c r="B5" s="12">
        <v>5</v>
      </c>
      <c r="C5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1.154155188246095</v>
      </c>
      <c r="D5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5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4.6539256198347116</v>
      </c>
      <c r="F5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4.5913682277318645E-2</v>
      </c>
      <c r="G5" s="9">
        <f>SUM(Table5[[#This Row],[Variable 4]:[Variable 3]])</f>
        <v>5.8539944903581249</v>
      </c>
      <c r="H5" s="14">
        <f t="shared" ref="H5:H12" si="0">G5/$G$12*100</f>
        <v>2.0846404914846532</v>
      </c>
    </row>
    <row r="6" spans="2:10" x14ac:dyDescent="0.2">
      <c r="B6" s="12">
        <v>10</v>
      </c>
      <c r="C6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14.137970615243304</v>
      </c>
      <c r="D6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</v>
      </c>
      <c r="E6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36.529499540863164</v>
      </c>
      <c r="F6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4.8249540863177192</v>
      </c>
      <c r="G6" s="9">
        <f>SUM(Table5[[#This Row],[Variable 4]:[Variable 3]])</f>
        <v>55.492424242424185</v>
      </c>
      <c r="H6" s="14">
        <f t="shared" si="0"/>
        <v>19.76116560016186</v>
      </c>
    </row>
    <row r="7" spans="2:10" x14ac:dyDescent="0.2">
      <c r="B7" s="12">
        <v>15</v>
      </c>
      <c r="C7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16.794077134986164</v>
      </c>
      <c r="D7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1.1478420569329663E-2</v>
      </c>
      <c r="E7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39.725665748393006</v>
      </c>
      <c r="F7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19.527089072543617</v>
      </c>
      <c r="G7" s="9">
        <f>SUM(Table5[[#This Row],[Variable 4]:[Variable 3]])</f>
        <v>76.058310376492116</v>
      </c>
      <c r="H7" s="14">
        <f t="shared" si="0"/>
        <v>27.084793773873724</v>
      </c>
    </row>
    <row r="8" spans="2:10" x14ac:dyDescent="0.2">
      <c r="B8" s="12">
        <v>20</v>
      </c>
      <c r="C8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19.294077134986207</v>
      </c>
      <c r="D8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0.27433425160697894</v>
      </c>
      <c r="E8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31.153581267217625</v>
      </c>
      <c r="F8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19.414026629935723</v>
      </c>
      <c r="G8" s="9">
        <f>SUM(Table5[[#This Row],[Variable 4]:[Variable 3]])</f>
        <v>70.136019283746535</v>
      </c>
      <c r="H8" s="14">
        <f t="shared" si="0"/>
        <v>24.9758324766551</v>
      </c>
    </row>
    <row r="9" spans="2:10" x14ac:dyDescent="0.2">
      <c r="B9" s="12">
        <v>30</v>
      </c>
      <c r="C9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37.314049586776811</v>
      </c>
      <c r="D9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1.9375573921028446</v>
      </c>
      <c r="E9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0.72601010101010099</v>
      </c>
      <c r="F9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6.751606978879706</v>
      </c>
      <c r="G9" s="9">
        <f>SUM(Table5[[#This Row],[Variable 4]:[Variable 3]])</f>
        <v>46.729224058769468</v>
      </c>
      <c r="H9" s="14">
        <f t="shared" si="0"/>
        <v>16.640540535016846</v>
      </c>
    </row>
    <row r="10" spans="2:10" x14ac:dyDescent="0.2">
      <c r="B10" s="12">
        <v>40</v>
      </c>
      <c r="C10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14.154614325068865</v>
      </c>
      <c r="D10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3.6248852157943015</v>
      </c>
      <c r="E10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0.37247474747474751</v>
      </c>
      <c r="F10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0.60319100091827382</v>
      </c>
      <c r="G10" s="9">
        <f>SUM(Table5[[#This Row],[Variable 4]:[Variable 3]])</f>
        <v>18.755165289256187</v>
      </c>
      <c r="H10" s="14">
        <f t="shared" si="0"/>
        <v>6.6788202569830357</v>
      </c>
    </row>
    <row r="11" spans="2:10" ht="13.5" customHeight="1" thickBot="1" x14ac:dyDescent="0.25">
      <c r="B11" s="12">
        <v>50</v>
      </c>
      <c r="C11" s="24">
        <f>Table52[[#This Row],[Variable 4]]+Table523[[#This Row],[Variable 4]]+Table524[[#This Row],[Variable 4]]+Table525[[#This Row],[Variable 4]]+Table527[[#This Row],[Variable 4]]+Table528[[#This Row],[Variable 4]]+Table529[[#This Row],[Variable 4]]+Table5210[[#This Row],[Variable 4]]+Table5211[[#This Row],[Variable 4]]</f>
        <v>4.1305096418732781</v>
      </c>
      <c r="D11" s="24">
        <f>Table52[[#This Row],[Variable 2]]+Table523[[#This Row],[Variable 2]]+Table524[[#This Row],[Variable 2]]+Table525[[#This Row],[Variable 2]]+Table527[[#This Row],[Variable 2]]+Table528[[#This Row],[Variable 2]]+Table529[[#This Row],[Variable 2]]+Table5210[[#This Row],[Variable 2]]+Table5211[[#This Row],[Variable 2]]</f>
        <v>3.3425160697888003</v>
      </c>
      <c r="E11" s="24">
        <f>Table52[[#This Row],[Variable 1]]+Table523[[#This Row],[Variable 1]]+Table524[[#This Row],[Variable 1]]+Table525[[#This Row],[Variable 1]]+Table527[[#This Row],[Variable 1]]+Table528[[#This Row],[Variable 1]]+Table529[[#This Row],[Variable 1]]+Table5210[[#This Row],[Variable 1]]+Table5211[[#This Row],[Variable 1]]</f>
        <v>0.26974288337924701</v>
      </c>
      <c r="F11" s="24">
        <f>Table52[[#This Row],[Variable 3]]+Table523[[#This Row],[Variable 3]]+Table524[[#This Row],[Variable 3]]+Table525[[#This Row],[Variable 3]]+Table527[[#This Row],[Variable 3]]+Table528[[#This Row],[Variable 3]]+Table529[[#This Row],[Variable 3]]+Table5210[[#This Row],[Variable 3]]+Table5211[[#This Row],[Variable 3]]</f>
        <v>4.763544536271809E-2</v>
      </c>
      <c r="G11" s="9">
        <f>SUM(Table5[[#This Row],[Variable 4]:[Variable 3]])</f>
        <v>7.7904040404040433</v>
      </c>
      <c r="H11" s="14">
        <f t="shared" si="0"/>
        <v>2.7742068658247745</v>
      </c>
    </row>
    <row r="12" spans="2:10" ht="13.5" customHeight="1" thickTop="1" x14ac:dyDescent="0.2">
      <c r="B12" s="15" t="s">
        <v>2</v>
      </c>
      <c r="C12" s="7">
        <f>SUM(Table5[Variable 4])</f>
        <v>106.97945362718073</v>
      </c>
      <c r="D12" s="8">
        <f>SUM(Table5[Variable 2])</f>
        <v>9.1907713498622545</v>
      </c>
      <c r="E12" s="8">
        <f>SUM(Table5[Variable 1])</f>
        <v>113.43089990817261</v>
      </c>
      <c r="F12" s="8">
        <f>SUM(Table5[Variable 3])</f>
        <v>51.214416896235072</v>
      </c>
      <c r="G12" s="7">
        <f>SUM(C12:F12)</f>
        <v>280.81554178145069</v>
      </c>
      <c r="H12" s="16">
        <f t="shared" si="0"/>
        <v>100</v>
      </c>
    </row>
    <row r="13" spans="2:10" x14ac:dyDescent="0.2">
      <c r="B13" s="17" t="s">
        <v>3</v>
      </c>
      <c r="C13" s="18">
        <f>C12/$G$12*100</f>
        <v>38.095987475806893</v>
      </c>
      <c r="D13" s="18">
        <f>D12/$G$12*100</f>
        <v>3.2728855716309049</v>
      </c>
      <c r="E13" s="18">
        <f>E12/$G$12*100</f>
        <v>40.393383923334298</v>
      </c>
      <c r="F13" s="18">
        <f>F12/$G$12*100</f>
        <v>18.237743029227897</v>
      </c>
      <c r="G13" s="19">
        <f>G12/$G$12*100</f>
        <v>100</v>
      </c>
      <c r="H13" s="20" t="s">
        <v>9</v>
      </c>
    </row>
    <row r="16" spans="2:10" s="22" customFormat="1" ht="12.95" customHeight="1" x14ac:dyDescent="0.25">
      <c r="B16" s="21"/>
      <c r="C16" s="21"/>
      <c r="D16" s="21"/>
      <c r="E16" s="21"/>
      <c r="F16" s="21"/>
      <c r="J16" s="23"/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.570312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3.4435261707988982E-3</v>
      </c>
      <c r="D5" s="13">
        <v>0</v>
      </c>
      <c r="E5" s="13">
        <v>0.1859504132231406</v>
      </c>
      <c r="F5" s="13">
        <v>0</v>
      </c>
      <c r="G5" s="9">
        <f>SUM(Table5211[[#This Row],[Variable 4]:[Variable 3]])</f>
        <v>0.1893939393939395</v>
      </c>
      <c r="H5" s="14">
        <f t="shared" ref="H5:H12" si="0">G5/$G$12*100</f>
        <v>1.2338293576609596</v>
      </c>
    </row>
    <row r="6" spans="2:8" x14ac:dyDescent="0.2">
      <c r="B6" s="12">
        <v>10</v>
      </c>
      <c r="C6" s="13">
        <v>2.8696051423324161E-2</v>
      </c>
      <c r="D6" s="13">
        <v>0</v>
      </c>
      <c r="E6" s="13">
        <v>2.1711432506887061</v>
      </c>
      <c r="F6" s="13">
        <v>0</v>
      </c>
      <c r="G6" s="9">
        <f>SUM(Table5211[[#This Row],[Variable 4]:[Variable 3]])</f>
        <v>2.1998393021120304</v>
      </c>
      <c r="H6" s="14">
        <f t="shared" si="0"/>
        <v>14.331114933074113</v>
      </c>
    </row>
    <row r="7" spans="2:8" x14ac:dyDescent="0.2">
      <c r="B7" s="12">
        <v>15</v>
      </c>
      <c r="C7" s="13">
        <v>1.215564738292009</v>
      </c>
      <c r="D7" s="13">
        <v>0</v>
      </c>
      <c r="E7" s="13">
        <v>3.6908861340679531</v>
      </c>
      <c r="F7" s="13">
        <v>0</v>
      </c>
      <c r="G7" s="9">
        <f>SUM(Table5211[[#This Row],[Variable 4]:[Variable 3]])</f>
        <v>4.9064508723599616</v>
      </c>
      <c r="H7" s="14">
        <f t="shared" si="0"/>
        <v>31.963658117101616</v>
      </c>
    </row>
    <row r="8" spans="2:8" x14ac:dyDescent="0.2">
      <c r="B8" s="12">
        <v>20</v>
      </c>
      <c r="C8" s="13">
        <v>1.9903581267217629</v>
      </c>
      <c r="D8" s="13">
        <v>5.7392102846648299E-4</v>
      </c>
      <c r="E8" s="13">
        <v>0</v>
      </c>
      <c r="F8" s="13">
        <v>0</v>
      </c>
      <c r="G8" s="9">
        <f>SUM(Table5211[[#This Row],[Variable 4]:[Variable 3]])</f>
        <v>1.9909320477502295</v>
      </c>
      <c r="H8" s="14">
        <f t="shared" si="0"/>
        <v>12.970163762805653</v>
      </c>
    </row>
    <row r="9" spans="2:8" x14ac:dyDescent="0.2">
      <c r="B9" s="12">
        <v>30</v>
      </c>
      <c r="C9" s="13">
        <v>3.4521349862258952</v>
      </c>
      <c r="D9" s="13">
        <v>5.7392102846648299E-4</v>
      </c>
      <c r="E9" s="13">
        <v>0</v>
      </c>
      <c r="F9" s="13">
        <v>0</v>
      </c>
      <c r="G9" s="9">
        <f>SUM(Table5211[[#This Row],[Variable 4]:[Variable 3]])</f>
        <v>3.4527089072543617</v>
      </c>
      <c r="H9" s="14">
        <f t="shared" si="0"/>
        <v>22.493083077843419</v>
      </c>
    </row>
    <row r="10" spans="2:8" x14ac:dyDescent="0.2">
      <c r="B10" s="12">
        <v>40</v>
      </c>
      <c r="C10" s="13">
        <v>2.6107667584940319</v>
      </c>
      <c r="D10" s="13">
        <v>0</v>
      </c>
      <c r="E10" s="13">
        <v>0</v>
      </c>
      <c r="F10" s="13">
        <v>0</v>
      </c>
      <c r="G10" s="9">
        <f>SUM(Table5211[[#This Row],[Variable 4]:[Variable 3]])</f>
        <v>2.6107667584940319</v>
      </c>
      <c r="H10" s="14">
        <f t="shared" si="0"/>
        <v>17.008150751514254</v>
      </c>
    </row>
    <row r="11" spans="2:8" ht="13.5" customHeight="1" thickBot="1" x14ac:dyDescent="0.25">
      <c r="B11" s="12">
        <v>50</v>
      </c>
      <c r="C11" s="13">
        <v>0</v>
      </c>
      <c r="D11" s="13">
        <v>0</v>
      </c>
      <c r="E11" s="13">
        <v>0</v>
      </c>
      <c r="F11" s="13">
        <v>0</v>
      </c>
      <c r="G11" s="9">
        <f>SUM(Table5211[[#This Row],[Variable 4]:[Variable 3]])</f>
        <v>0</v>
      </c>
      <c r="H11" s="14">
        <f t="shared" si="0"/>
        <v>0</v>
      </c>
    </row>
    <row r="12" spans="2:8" ht="13.5" customHeight="1" thickTop="1" x14ac:dyDescent="0.2">
      <c r="B12" s="15" t="s">
        <v>2</v>
      </c>
      <c r="C12" s="7">
        <f>SUM(Table5211[Variable 4])</f>
        <v>9.3009641873278213</v>
      </c>
      <c r="D12" s="8">
        <f>SUM(Table5211[Variable 2])</f>
        <v>1.147842056932966E-3</v>
      </c>
      <c r="E12" s="8">
        <f>SUM(Table5211[Variable 1])</f>
        <v>6.0479797979797993</v>
      </c>
      <c r="F12" s="8">
        <f>SUM(Table5211[Variable 3])</f>
        <v>0</v>
      </c>
      <c r="G12" s="7">
        <f>SUM(C12:F12)</f>
        <v>15.350091827364553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60.592238091677252</v>
      </c>
      <c r="D13" s="18">
        <f>D12/$G$12*100</f>
        <v>7.4777536827936898E-3</v>
      </c>
      <c r="E13" s="18">
        <f>E12/$G$12*100</f>
        <v>39.400284154639955</v>
      </c>
      <c r="F13" s="18">
        <f>F12/$G$12*100</f>
        <v>0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73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3.7109375" style="1" customWidth="1"/>
    <col min="2" max="2" width="14" style="5" customWidth="1"/>
    <col min="3" max="6" width="12.140625" style="5" customWidth="1"/>
    <col min="7" max="7" width="5.7109375" style="5" customWidth="1"/>
    <col min="8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3.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28"/>
      <c r="H4" s="30"/>
    </row>
    <row r="5" spans="2:8" x14ac:dyDescent="0.2">
      <c r="B5" s="12">
        <v>5</v>
      </c>
      <c r="C5" s="13">
        <v>6.7722681359045037E-2</v>
      </c>
      <c r="D5" s="13">
        <v>0</v>
      </c>
      <c r="E5" s="13">
        <v>1.34641873278237</v>
      </c>
      <c r="F5" s="13">
        <v>1.147842056932966E-3</v>
      </c>
      <c r="G5" s="9">
        <f>SUM(Table52[[#This Row],[Variable 4]:[Variable 3]])</f>
        <v>1.4152892561983479</v>
      </c>
      <c r="H5" s="14">
        <f t="shared" ref="H5:H12" si="0">G5/$G$12*100</f>
        <v>7.7016771292045414</v>
      </c>
    </row>
    <row r="6" spans="2:8" x14ac:dyDescent="0.2">
      <c r="B6" s="12">
        <v>10</v>
      </c>
      <c r="C6" s="13">
        <v>0.21005509641873291</v>
      </c>
      <c r="D6" s="13">
        <v>0</v>
      </c>
      <c r="E6" s="13">
        <v>3.9692378328741968</v>
      </c>
      <c r="F6" s="13">
        <v>2.4678604224058771E-2</v>
      </c>
      <c r="G6" s="9">
        <f>SUM(Table52[[#This Row],[Variable 4]:[Variable 3]])</f>
        <v>4.2039715335169889</v>
      </c>
      <c r="H6" s="14">
        <f t="shared" si="0"/>
        <v>22.877041756457114</v>
      </c>
    </row>
    <row r="7" spans="2:8" x14ac:dyDescent="0.2">
      <c r="B7" s="12">
        <v>15</v>
      </c>
      <c r="C7" s="13">
        <v>0.34550045913682292</v>
      </c>
      <c r="D7" s="13">
        <v>1.090449954086318E-2</v>
      </c>
      <c r="E7" s="13">
        <v>3.328168044077136</v>
      </c>
      <c r="F7" s="13">
        <v>0.51308539944903608</v>
      </c>
      <c r="G7" s="9">
        <f>SUM(Table52[[#This Row],[Variable 4]:[Variable 3]])</f>
        <v>4.1976584022038583</v>
      </c>
      <c r="H7" s="14">
        <f t="shared" si="0"/>
        <v>22.842687154502027</v>
      </c>
    </row>
    <row r="8" spans="2:8" x14ac:dyDescent="0.2">
      <c r="B8" s="12">
        <v>20</v>
      </c>
      <c r="C8" s="13">
        <v>0.34664830119375611</v>
      </c>
      <c r="D8" s="13">
        <v>0.26228191000918277</v>
      </c>
      <c r="E8" s="13">
        <v>2.823117539026629</v>
      </c>
      <c r="F8" s="13">
        <v>0.33402203856749341</v>
      </c>
      <c r="G8" s="9">
        <f>SUM(Table52[[#This Row],[Variable 4]:[Variable 3]])</f>
        <v>3.7660697887970613</v>
      </c>
      <c r="H8" s="14">
        <f t="shared" si="0"/>
        <v>20.494081639026831</v>
      </c>
    </row>
    <row r="9" spans="2:8" x14ac:dyDescent="0.2">
      <c r="B9" s="12">
        <v>30</v>
      </c>
      <c r="C9" s="13">
        <v>0.38280532598714428</v>
      </c>
      <c r="D9" s="13">
        <v>1.5570477502295661</v>
      </c>
      <c r="E9" s="13">
        <v>7.4035812672176321E-2</v>
      </c>
      <c r="F9" s="13">
        <v>9.1827364554637279E-3</v>
      </c>
      <c r="G9" s="9">
        <f>SUM(Table52[[#This Row],[Variable 4]:[Variable 3]])</f>
        <v>2.0230716253443504</v>
      </c>
      <c r="H9" s="14">
        <f t="shared" si="0"/>
        <v>11.009088353789927</v>
      </c>
    </row>
    <row r="10" spans="2:8" x14ac:dyDescent="0.2">
      <c r="B10" s="12">
        <v>40</v>
      </c>
      <c r="C10" s="13">
        <v>0.10674931129476591</v>
      </c>
      <c r="D10" s="13">
        <v>1.710284664830116</v>
      </c>
      <c r="E10" s="13">
        <v>0</v>
      </c>
      <c r="F10" s="13">
        <v>2.295684113865932E-3</v>
      </c>
      <c r="G10" s="9">
        <f>SUM(Table52[[#This Row],[Variable 4]:[Variable 3]])</f>
        <v>1.8193296602387479</v>
      </c>
      <c r="H10" s="14">
        <f t="shared" si="0"/>
        <v>9.9003716543302254</v>
      </c>
    </row>
    <row r="11" spans="2:8" ht="13.5" customHeight="1" thickBot="1" x14ac:dyDescent="0.25">
      <c r="B11" s="12">
        <v>50</v>
      </c>
      <c r="C11" s="13">
        <v>7.0018365472910946E-2</v>
      </c>
      <c r="D11" s="13">
        <v>0.88096877869605195</v>
      </c>
      <c r="E11" s="13">
        <v>0</v>
      </c>
      <c r="F11" s="13">
        <v>0</v>
      </c>
      <c r="G11" s="9">
        <f>SUM(Table52[[#This Row],[Variable 4]:[Variable 3]])</f>
        <v>0.95098714416896291</v>
      </c>
      <c r="H11" s="14">
        <f t="shared" si="0"/>
        <v>5.1750523126893446</v>
      </c>
    </row>
    <row r="12" spans="2:8" ht="13.5" customHeight="1" thickTop="1" x14ac:dyDescent="0.2">
      <c r="B12" s="15" t="s">
        <v>2</v>
      </c>
      <c r="C12" s="7">
        <f>SUM(Table52[Variable 4])</f>
        <v>1.5294995408631782</v>
      </c>
      <c r="D12" s="8">
        <f>SUM(Table52[Variable 2])</f>
        <v>4.4214876033057804</v>
      </c>
      <c r="E12" s="8">
        <f>SUM(Table52[Variable 1])</f>
        <v>11.540977961432509</v>
      </c>
      <c r="F12" s="8">
        <f>SUM(Table52[Variable 3])</f>
        <v>0.88441230486685085</v>
      </c>
      <c r="G12" s="7">
        <f>SUM(C12:F12)</f>
        <v>18.376377410468315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8.3231831100284275</v>
      </c>
      <c r="D13" s="18">
        <f>D12/$G$12*100</f>
        <v>24.060713951091518</v>
      </c>
      <c r="E13" s="18">
        <f>E12/$G$12*100</f>
        <v>62.803335519535295</v>
      </c>
      <c r="F13" s="18">
        <f>F12/$G$12*100</f>
        <v>4.8127674193447687</v>
      </c>
      <c r="G13" s="19">
        <f>G12/$G$12*100</f>
        <v>100</v>
      </c>
      <c r="H13" s="20" t="s">
        <v>9</v>
      </c>
    </row>
    <row r="17" spans="2:2" x14ac:dyDescent="0.2">
      <c r="B17" s="6"/>
    </row>
    <row r="199" spans="9:9" x14ac:dyDescent="0.2">
      <c r="I199" s="4" t="s">
        <v>10</v>
      </c>
    </row>
    <row r="200" spans="9:9" x14ac:dyDescent="0.2">
      <c r="I200" s="4" t="s">
        <v>10</v>
      </c>
    </row>
    <row r="396" spans="9:9" x14ac:dyDescent="0.2">
      <c r="I396" s="4" t="s">
        <v>10</v>
      </c>
    </row>
    <row r="397" spans="9:9" x14ac:dyDescent="0.2">
      <c r="I397" s="4" t="s">
        <v>10</v>
      </c>
    </row>
    <row r="401" spans="9:9" x14ac:dyDescent="0.2">
      <c r="I401" s="4" t="s">
        <v>10</v>
      </c>
    </row>
    <row r="402" spans="9:9" x14ac:dyDescent="0.2">
      <c r="I402" s="4" t="s">
        <v>10</v>
      </c>
    </row>
    <row r="406" spans="9:9" x14ac:dyDescent="0.2">
      <c r="I406" s="4" t="s">
        <v>10</v>
      </c>
    </row>
    <row r="418" spans="9:9" x14ac:dyDescent="0.2">
      <c r="I418" s="4" t="s">
        <v>10</v>
      </c>
    </row>
    <row r="419" spans="9:9" x14ac:dyDescent="0.2">
      <c r="I419" s="4" t="s">
        <v>10</v>
      </c>
    </row>
    <row r="454" spans="9:9" x14ac:dyDescent="0.2">
      <c r="I454" s="4" t="s">
        <v>10</v>
      </c>
    </row>
    <row r="455" spans="9:9" x14ac:dyDescent="0.2">
      <c r="I455" s="4" t="s">
        <v>10</v>
      </c>
    </row>
    <row r="595" spans="9:9" x14ac:dyDescent="0.2">
      <c r="I595" s="4" t="s">
        <v>10</v>
      </c>
    </row>
    <row r="596" spans="9:9" x14ac:dyDescent="0.2">
      <c r="I596" s="4" t="s">
        <v>10</v>
      </c>
    </row>
    <row r="800" spans="9:9" x14ac:dyDescent="0.2">
      <c r="I800" s="4" t="s">
        <v>10</v>
      </c>
    </row>
    <row r="801" spans="9:9" x14ac:dyDescent="0.2">
      <c r="I801" s="4" t="s">
        <v>10</v>
      </c>
    </row>
    <row r="1042" spans="9:10" x14ac:dyDescent="0.2">
      <c r="I1042" s="4" t="s">
        <v>10</v>
      </c>
    </row>
    <row r="1043" spans="9:10" x14ac:dyDescent="0.2">
      <c r="I1043" s="4" t="s">
        <v>10</v>
      </c>
      <c r="J1043" s="4" t="s">
        <v>11</v>
      </c>
    </row>
    <row r="1100" spans="9:9" x14ac:dyDescent="0.2">
      <c r="I1100" s="4" t="s">
        <v>10</v>
      </c>
    </row>
    <row r="1101" spans="9:9" x14ac:dyDescent="0.2">
      <c r="I1101" s="4" t="s">
        <v>10</v>
      </c>
    </row>
    <row r="1177" spans="9:10" x14ac:dyDescent="0.2">
      <c r="I1177" s="4" t="s">
        <v>10</v>
      </c>
    </row>
    <row r="1178" spans="9:10" x14ac:dyDescent="0.2">
      <c r="I1178" s="4" t="s">
        <v>10</v>
      </c>
      <c r="J1178" s="4"/>
    </row>
    <row r="1221" spans="9:9" x14ac:dyDescent="0.2">
      <c r="I1221" s="4" t="s">
        <v>10</v>
      </c>
    </row>
    <row r="1222" spans="9:9" x14ac:dyDescent="0.2">
      <c r="I1222" s="4" t="s">
        <v>10</v>
      </c>
    </row>
    <row r="1371" spans="9:9" x14ac:dyDescent="0.2">
      <c r="I1371" s="4" t="s">
        <v>10</v>
      </c>
    </row>
    <row r="1372" spans="9:9" x14ac:dyDescent="0.2">
      <c r="I1372" s="4" t="s">
        <v>10</v>
      </c>
    </row>
    <row r="1485" spans="9:9" x14ac:dyDescent="0.2">
      <c r="I1485" s="4" t="s">
        <v>10</v>
      </c>
    </row>
    <row r="1486" spans="9:9" x14ac:dyDescent="0.2">
      <c r="I1486" s="4" t="s">
        <v>10</v>
      </c>
    </row>
    <row r="1531" spans="9:9" x14ac:dyDescent="0.2">
      <c r="I1531" s="4" t="s">
        <v>10</v>
      </c>
    </row>
    <row r="1532" spans="9:9" x14ac:dyDescent="0.2">
      <c r="I1532" s="4" t="s">
        <v>10</v>
      </c>
    </row>
    <row r="1572" spans="9:10" x14ac:dyDescent="0.2">
      <c r="I1572" s="4" t="s">
        <v>10</v>
      </c>
    </row>
    <row r="1573" spans="9:10" x14ac:dyDescent="0.2">
      <c r="I1573" s="4" t="s">
        <v>10</v>
      </c>
      <c r="J1573" s="4" t="s">
        <v>11</v>
      </c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3.4257812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5.1078971533517037E-2</v>
      </c>
      <c r="D5" s="13">
        <v>0</v>
      </c>
      <c r="E5" s="13">
        <v>1.6965105601469239</v>
      </c>
      <c r="F5" s="13">
        <v>0</v>
      </c>
      <c r="G5" s="9">
        <f>SUM(Table523[[#This Row],[Variable 4]:[Variable 3]])</f>
        <v>1.7475895316804411</v>
      </c>
      <c r="H5" s="14">
        <f t="shared" ref="H5:H12" si="0">G5/$G$12*100</f>
        <v>4.2795704969642472</v>
      </c>
    </row>
    <row r="6" spans="2:8" x14ac:dyDescent="0.2">
      <c r="B6" s="12">
        <v>10</v>
      </c>
      <c r="C6" s="13">
        <v>0.70821854912764026</v>
      </c>
      <c r="D6" s="13">
        <v>0</v>
      </c>
      <c r="E6" s="13">
        <v>11.30050505050504</v>
      </c>
      <c r="F6" s="13">
        <v>3.7878787878787887E-2</v>
      </c>
      <c r="G6" s="9">
        <f>SUM(Table523[[#This Row],[Variable 4]:[Variable 3]])</f>
        <v>12.046602387511467</v>
      </c>
      <c r="H6" s="14">
        <f t="shared" si="0"/>
        <v>29.500224870699327</v>
      </c>
    </row>
    <row r="7" spans="2:8" x14ac:dyDescent="0.2">
      <c r="B7" s="12">
        <v>15</v>
      </c>
      <c r="C7" s="13">
        <v>0.51136363636363635</v>
      </c>
      <c r="D7" s="13">
        <v>0</v>
      </c>
      <c r="E7" s="13">
        <v>6.6706841138659296</v>
      </c>
      <c r="F7" s="13">
        <v>2.6067493112947648</v>
      </c>
      <c r="G7" s="9">
        <f>SUM(Table523[[#This Row],[Variable 4]:[Variable 3]])</f>
        <v>9.7887970615243312</v>
      </c>
      <c r="H7" s="14">
        <f t="shared" si="0"/>
        <v>23.971216550483472</v>
      </c>
    </row>
    <row r="8" spans="2:8" x14ac:dyDescent="0.2">
      <c r="B8" s="12">
        <v>20</v>
      </c>
      <c r="C8" s="13">
        <v>2.7731864095500498</v>
      </c>
      <c r="D8" s="13">
        <v>1.0330578512396689E-2</v>
      </c>
      <c r="E8" s="13">
        <v>2.4058769513314942</v>
      </c>
      <c r="F8" s="13">
        <v>6.4985078053259837</v>
      </c>
      <c r="G8" s="9">
        <f>SUM(Table523[[#This Row],[Variable 4]:[Variable 3]])</f>
        <v>11.687901744719925</v>
      </c>
      <c r="H8" s="14">
        <f t="shared" si="0"/>
        <v>28.621823701371714</v>
      </c>
    </row>
    <row r="9" spans="2:8" x14ac:dyDescent="0.2">
      <c r="B9" s="12">
        <v>30</v>
      </c>
      <c r="C9" s="13">
        <v>0.80980257116620669</v>
      </c>
      <c r="D9" s="13">
        <v>0.36386593204775031</v>
      </c>
      <c r="E9" s="13">
        <v>0</v>
      </c>
      <c r="F9" s="13">
        <v>6.6000918273645556E-2</v>
      </c>
      <c r="G9" s="9">
        <f>SUM(Table523[[#This Row],[Variable 4]:[Variable 3]])</f>
        <v>1.2396694214876025</v>
      </c>
      <c r="H9" s="14">
        <f t="shared" si="0"/>
        <v>3.0357544411963109</v>
      </c>
    </row>
    <row r="10" spans="2:8" x14ac:dyDescent="0.2">
      <c r="B10" s="12">
        <v>40</v>
      </c>
      <c r="C10" s="13">
        <v>0.24276859504132231</v>
      </c>
      <c r="D10" s="13">
        <v>1.8727043158861321</v>
      </c>
      <c r="E10" s="13">
        <v>0</v>
      </c>
      <c r="F10" s="13">
        <v>1.147842056932966E-3</v>
      </c>
      <c r="G10" s="9">
        <f>SUM(Table523[[#This Row],[Variable 4]:[Variable 3]])</f>
        <v>2.1166207529843875</v>
      </c>
      <c r="H10" s="14">
        <f t="shared" si="0"/>
        <v>5.1832696199685149</v>
      </c>
    </row>
    <row r="11" spans="2:8" ht="13.5" customHeight="1" thickBot="1" x14ac:dyDescent="0.25">
      <c r="B11" s="12">
        <v>50</v>
      </c>
      <c r="C11" s="13">
        <v>8.3792470156106538E-2</v>
      </c>
      <c r="D11" s="13">
        <v>2.124655647382923</v>
      </c>
      <c r="E11" s="13">
        <v>0</v>
      </c>
      <c r="F11" s="13">
        <v>0</v>
      </c>
      <c r="G11" s="9">
        <f>SUM(Table523[[#This Row],[Variable 4]:[Variable 3]])</f>
        <v>2.2084481175390294</v>
      </c>
      <c r="H11" s="14">
        <f t="shared" si="0"/>
        <v>5.4081403193164013</v>
      </c>
    </row>
    <row r="12" spans="2:8" ht="13.5" customHeight="1" thickTop="1" x14ac:dyDescent="0.2">
      <c r="B12" s="15" t="s">
        <v>2</v>
      </c>
      <c r="C12" s="7">
        <f>SUM(Table523[Variable 4])</f>
        <v>5.1802112029384801</v>
      </c>
      <c r="D12" s="8">
        <f>SUM(Table523[Variable 2])</f>
        <v>4.3715564738292017</v>
      </c>
      <c r="E12" s="8">
        <f>SUM(Table523[Variable 1])</f>
        <v>22.073576675849388</v>
      </c>
      <c r="F12" s="8">
        <f>SUM(Table523[Variable 3])</f>
        <v>9.210284664830116</v>
      </c>
      <c r="G12" s="7">
        <f>SUM(C12:F12)</f>
        <v>40.835629017447189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12.685518326962011</v>
      </c>
      <c r="D13" s="18">
        <f>D12/$G$12*100</f>
        <v>10.705250730829777</v>
      </c>
      <c r="E13" s="18">
        <f>E12/$G$12*100</f>
        <v>54.054699797616344</v>
      </c>
      <c r="F13" s="18">
        <f>F12/$G$12*100</f>
        <v>22.554531144591859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5.1652892561983464E-3</v>
      </c>
      <c r="D5" s="13">
        <v>0</v>
      </c>
      <c r="E5" s="13">
        <v>0.2617079889807164</v>
      </c>
      <c r="F5" s="13">
        <v>0</v>
      </c>
      <c r="G5" s="9">
        <f>SUM(Table524[[#This Row],[Variable 4]:[Variable 3]])</f>
        <v>0.26687327823691476</v>
      </c>
      <c r="H5" s="14">
        <f t="shared" ref="H5:H12" si="0">G5/$G$12*100</f>
        <v>1.2239096675703438</v>
      </c>
    </row>
    <row r="6" spans="2:8" x14ac:dyDescent="0.2">
      <c r="B6" s="12">
        <v>10</v>
      </c>
      <c r="C6" s="13">
        <v>5.2226813590450012E-2</v>
      </c>
      <c r="D6" s="13">
        <v>0</v>
      </c>
      <c r="E6" s="13">
        <v>5.5561294765840126</v>
      </c>
      <c r="F6" s="13">
        <v>0.22210743801652899</v>
      </c>
      <c r="G6" s="9">
        <f>SUM(Table524[[#This Row],[Variable 4]:[Variable 3]])</f>
        <v>5.8304637281909919</v>
      </c>
      <c r="H6" s="14">
        <f t="shared" si="0"/>
        <v>26.739136156660422</v>
      </c>
    </row>
    <row r="7" spans="2:8" x14ac:dyDescent="0.2">
      <c r="B7" s="12">
        <v>15</v>
      </c>
      <c r="C7" s="13">
        <v>0.15610651974288339</v>
      </c>
      <c r="D7" s="13">
        <v>5.7392102846648299E-4</v>
      </c>
      <c r="E7" s="13">
        <v>5.4929981634526968</v>
      </c>
      <c r="F7" s="13">
        <v>1.887052341597798</v>
      </c>
      <c r="G7" s="9">
        <f>SUM(Table524[[#This Row],[Variable 4]:[Variable 3]])</f>
        <v>7.5367309458218443</v>
      </c>
      <c r="H7" s="14">
        <f t="shared" si="0"/>
        <v>34.56426183770693</v>
      </c>
    </row>
    <row r="8" spans="2:8" x14ac:dyDescent="0.2">
      <c r="B8" s="12">
        <v>20</v>
      </c>
      <c r="C8" s="13">
        <v>0.33803948576675857</v>
      </c>
      <c r="D8" s="13">
        <v>0</v>
      </c>
      <c r="E8" s="13">
        <v>1.973140495867769</v>
      </c>
      <c r="F8" s="13">
        <v>1.5392561983471069</v>
      </c>
      <c r="G8" s="9">
        <f>SUM(Table524[[#This Row],[Variable 4]:[Variable 3]])</f>
        <v>3.8504361799816342</v>
      </c>
      <c r="H8" s="14">
        <f t="shared" si="0"/>
        <v>17.658516042428882</v>
      </c>
    </row>
    <row r="9" spans="2:8" x14ac:dyDescent="0.2">
      <c r="B9" s="12">
        <v>30</v>
      </c>
      <c r="C9" s="13">
        <v>0.68813131313131315</v>
      </c>
      <c r="D9" s="13">
        <v>2.8696051423324149E-3</v>
      </c>
      <c r="E9" s="13">
        <v>0.14634986225895319</v>
      </c>
      <c r="F9" s="13">
        <v>2.2514921946740132</v>
      </c>
      <c r="G9" s="9">
        <f>SUM(Table524[[#This Row],[Variable 4]:[Variable 3]])</f>
        <v>3.088842975206612</v>
      </c>
      <c r="H9" s="14">
        <f t="shared" si="0"/>
        <v>14.165767378201261</v>
      </c>
    </row>
    <row r="10" spans="2:8" x14ac:dyDescent="0.2">
      <c r="B10" s="12">
        <v>40</v>
      </c>
      <c r="C10" s="13">
        <v>0.27490817263544542</v>
      </c>
      <c r="D10" s="13">
        <v>3.5583103764921957E-2</v>
      </c>
      <c r="E10" s="13">
        <v>7.9775022956841135E-2</v>
      </c>
      <c r="F10" s="13">
        <v>0.32943067033976131</v>
      </c>
      <c r="G10" s="9">
        <f>SUM(Table524[[#This Row],[Variable 4]:[Variable 3]])</f>
        <v>0.71969696969696983</v>
      </c>
      <c r="H10" s="14">
        <f t="shared" si="0"/>
        <v>3.3006080067380865</v>
      </c>
    </row>
    <row r="11" spans="2:8" ht="13.5" customHeight="1" thickBot="1" x14ac:dyDescent="0.25">
      <c r="B11" s="12">
        <v>50</v>
      </c>
      <c r="C11" s="13">
        <v>0.1159320477502296</v>
      </c>
      <c r="D11" s="13">
        <v>0.31852617079889822</v>
      </c>
      <c r="E11" s="13">
        <v>3.1565656565656568E-2</v>
      </c>
      <c r="F11" s="13">
        <v>4.5913682277318638E-2</v>
      </c>
      <c r="G11" s="9">
        <f>SUM(Table524[[#This Row],[Variable 4]:[Variable 3]])</f>
        <v>0.511937557392103</v>
      </c>
      <c r="H11" s="14">
        <f t="shared" si="0"/>
        <v>2.3478009106940778</v>
      </c>
    </row>
    <row r="12" spans="2:8" ht="13.5" customHeight="1" thickTop="1" x14ac:dyDescent="0.2">
      <c r="B12" s="15" t="s">
        <v>2</v>
      </c>
      <c r="C12" s="7">
        <f>SUM(Table524[Variable 4])</f>
        <v>1.6305096418732787</v>
      </c>
      <c r="D12" s="8">
        <f>SUM(Table524[Variable 2])</f>
        <v>0.35755280073461909</v>
      </c>
      <c r="E12" s="8">
        <f>SUM(Table524[Variable 1])</f>
        <v>13.541666666666645</v>
      </c>
      <c r="F12" s="8">
        <f>SUM(Table524[Variable 3])</f>
        <v>6.2752525252525269</v>
      </c>
      <c r="G12" s="7">
        <f>SUM(C12:F12)</f>
        <v>21.804981634527071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7.4776932592846137</v>
      </c>
      <c r="D13" s="18">
        <f>D12/$G$12*100</f>
        <v>1.639775748164138</v>
      </c>
      <c r="E13" s="18">
        <f>E12/$G$12*100</f>
        <v>62.103545389940209</v>
      </c>
      <c r="F13" s="18">
        <f>F12/$G$12*100</f>
        <v>28.778985602611041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4.8554687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4.2470156106519767E-2</v>
      </c>
      <c r="D5" s="13">
        <v>0</v>
      </c>
      <c r="E5" s="13">
        <v>2.2382920110192842E-2</v>
      </c>
      <c r="F5" s="13">
        <v>0</v>
      </c>
      <c r="G5" s="9">
        <f>SUM(Table525[[#This Row],[Variable 4]:[Variable 3]])</f>
        <v>6.4853076216712602E-2</v>
      </c>
      <c r="H5" s="14">
        <f t="shared" ref="H5:H12" si="0">G5/$G$12*100</f>
        <v>0.24724312970418358</v>
      </c>
    </row>
    <row r="6" spans="2:8" x14ac:dyDescent="0.2">
      <c r="B6" s="12">
        <v>10</v>
      </c>
      <c r="C6" s="13">
        <v>2.524678604224059</v>
      </c>
      <c r="D6" s="13">
        <v>0</v>
      </c>
      <c r="E6" s="13">
        <v>1.7114325068870511</v>
      </c>
      <c r="F6" s="13">
        <v>5.0505050505050518E-2</v>
      </c>
      <c r="G6" s="9">
        <f>SUM(Table525[[#This Row],[Variable 4]:[Variable 3]])</f>
        <v>4.28661616161616</v>
      </c>
      <c r="H6" s="14">
        <f t="shared" si="0"/>
        <v>16.342114475757043</v>
      </c>
    </row>
    <row r="7" spans="2:8" x14ac:dyDescent="0.2">
      <c r="B7" s="12">
        <v>15</v>
      </c>
      <c r="C7" s="13">
        <v>3.3809687786960549</v>
      </c>
      <c r="D7" s="13">
        <v>0</v>
      </c>
      <c r="E7" s="13">
        <v>3.0503902662993561</v>
      </c>
      <c r="F7" s="13">
        <v>1.7366850321395759</v>
      </c>
      <c r="G7" s="9">
        <f>SUM(Table525[[#This Row],[Variable 4]:[Variable 3]])</f>
        <v>8.1680440771349865</v>
      </c>
      <c r="H7" s="14">
        <f t="shared" si="0"/>
        <v>31.139506388937519</v>
      </c>
    </row>
    <row r="8" spans="2:8" x14ac:dyDescent="0.2">
      <c r="B8" s="12">
        <v>20</v>
      </c>
      <c r="C8" s="13">
        <v>2.0643939393939399</v>
      </c>
      <c r="D8" s="13">
        <v>0</v>
      </c>
      <c r="E8" s="13">
        <v>4.1368227731864087</v>
      </c>
      <c r="F8" s="13">
        <v>1.3619146005509639</v>
      </c>
      <c r="G8" s="9">
        <f>SUM(Table525[[#This Row],[Variable 4]:[Variable 3]])</f>
        <v>7.5631313131313131</v>
      </c>
      <c r="H8" s="14">
        <f t="shared" si="0"/>
        <v>28.833362506563986</v>
      </c>
    </row>
    <row r="9" spans="2:8" x14ac:dyDescent="0.2">
      <c r="B9" s="12">
        <v>30</v>
      </c>
      <c r="C9" s="13">
        <v>4.2693985307621602</v>
      </c>
      <c r="D9" s="13">
        <v>0</v>
      </c>
      <c r="E9" s="13">
        <v>3.8452708907254371E-2</v>
      </c>
      <c r="F9" s="13">
        <v>0.46372819100091839</v>
      </c>
      <c r="G9" s="9">
        <f>SUM(Table525[[#This Row],[Variable 4]:[Variable 3]])</f>
        <v>4.7715794306703332</v>
      </c>
      <c r="H9" s="14">
        <f t="shared" si="0"/>
        <v>18.19096796779273</v>
      </c>
    </row>
    <row r="10" spans="2:8" x14ac:dyDescent="0.2">
      <c r="B10" s="12">
        <v>40</v>
      </c>
      <c r="C10" s="13">
        <v>1.0646235078053261</v>
      </c>
      <c r="D10" s="13">
        <v>0</v>
      </c>
      <c r="E10" s="13">
        <v>5.4522497704315893E-2</v>
      </c>
      <c r="F10" s="13">
        <v>3.4435261707988982E-2</v>
      </c>
      <c r="G10" s="9">
        <f>SUM(Table525[[#This Row],[Variable 4]:[Variable 3]])</f>
        <v>1.1535812672176311</v>
      </c>
      <c r="H10" s="14">
        <f t="shared" si="0"/>
        <v>4.3978645195168937</v>
      </c>
    </row>
    <row r="11" spans="2:8" ht="13.5" customHeight="1" thickBot="1" x14ac:dyDescent="0.25">
      <c r="B11" s="12">
        <v>50</v>
      </c>
      <c r="C11" s="13">
        <v>0.20029843893480259</v>
      </c>
      <c r="D11" s="13">
        <v>0</v>
      </c>
      <c r="E11" s="13">
        <v>2.2382920110192842E-2</v>
      </c>
      <c r="F11" s="13">
        <v>0</v>
      </c>
      <c r="G11" s="9">
        <f>SUM(Table525[[#This Row],[Variable 4]:[Variable 3]])</f>
        <v>0.22268135904499542</v>
      </c>
      <c r="H11" s="14">
        <f t="shared" si="0"/>
        <v>0.84894101172763892</v>
      </c>
    </row>
    <row r="12" spans="2:8" ht="13.5" customHeight="1" thickTop="1" x14ac:dyDescent="0.2">
      <c r="B12" s="15" t="s">
        <v>2</v>
      </c>
      <c r="C12" s="7">
        <f>SUM(Table525[Variable 4])</f>
        <v>13.546831955922864</v>
      </c>
      <c r="D12" s="8">
        <f>SUM(Table525[Variable 2])</f>
        <v>0</v>
      </c>
      <c r="E12" s="8">
        <f>SUM(Table525[Variable 1])</f>
        <v>9.0363865932047709</v>
      </c>
      <c r="F12" s="8">
        <f>SUM(Table525[Variable 3])</f>
        <v>3.6472681359044974</v>
      </c>
      <c r="G12" s="7">
        <f>SUM(C12:F12)</f>
        <v>26.230486685032133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51.645370208296868</v>
      </c>
      <c r="D13" s="18">
        <f>D12/$G$12*100</f>
        <v>0</v>
      </c>
      <c r="E13" s="18">
        <f>E12/$G$12*100</f>
        <v>34.449938736215643</v>
      </c>
      <c r="F13" s="18">
        <f>F12/$G$12*100</f>
        <v>13.904691055487481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9.4123048668503226E-2</v>
      </c>
      <c r="D5" s="13">
        <v>0</v>
      </c>
      <c r="E5" s="13">
        <v>9.1827364554637296E-3</v>
      </c>
      <c r="F5" s="13">
        <v>9.7566574839302103E-3</v>
      </c>
      <c r="G5" s="9">
        <f>SUM(Table527[[#This Row],[Variable 4]:[Variable 3]])</f>
        <v>0.11306244260789716</v>
      </c>
      <c r="H5" s="14">
        <f t="shared" ref="H5:H12" si="0">G5/$G$12*100</f>
        <v>0.3121533829820945</v>
      </c>
    </row>
    <row r="6" spans="2:8" x14ac:dyDescent="0.2">
      <c r="B6" s="12">
        <v>10</v>
      </c>
      <c r="C6" s="13">
        <v>2.887970615243348</v>
      </c>
      <c r="D6" s="13">
        <v>0</v>
      </c>
      <c r="E6" s="13">
        <v>2.1108815426997261</v>
      </c>
      <c r="F6" s="13">
        <v>1.5955004591368229</v>
      </c>
      <c r="G6" s="9">
        <f>SUM(Table527[[#This Row],[Variable 4]:[Variable 3]])</f>
        <v>6.5943526170798972</v>
      </c>
      <c r="H6" s="14">
        <f t="shared" si="0"/>
        <v>18.206306449057205</v>
      </c>
    </row>
    <row r="7" spans="2:8" x14ac:dyDescent="0.2">
      <c r="B7" s="12">
        <v>15</v>
      </c>
      <c r="C7" s="13">
        <v>4.3417125803489443</v>
      </c>
      <c r="D7" s="13">
        <v>0</v>
      </c>
      <c r="E7" s="13">
        <v>2.314623507805329</v>
      </c>
      <c r="F7" s="13">
        <v>3.3155417814508792</v>
      </c>
      <c r="G7" s="9">
        <f>SUM(Table527[[#This Row],[Variable 4]:[Variable 3]])</f>
        <v>9.9718778696051515</v>
      </c>
      <c r="H7" s="14">
        <f t="shared" si="0"/>
        <v>27.531294565045162</v>
      </c>
    </row>
    <row r="8" spans="2:8" x14ac:dyDescent="0.2">
      <c r="B8" s="12">
        <v>20</v>
      </c>
      <c r="C8" s="13">
        <v>2.4781910009182728</v>
      </c>
      <c r="D8" s="13">
        <v>0</v>
      </c>
      <c r="E8" s="13">
        <v>3.5376492194674092</v>
      </c>
      <c r="F8" s="13">
        <v>3.4257346189164459</v>
      </c>
      <c r="G8" s="9">
        <f>SUM(Table527[[#This Row],[Variable 4]:[Variable 3]])</f>
        <v>9.4415748393021275</v>
      </c>
      <c r="H8" s="14">
        <f t="shared" si="0"/>
        <v>26.067184281413425</v>
      </c>
    </row>
    <row r="9" spans="2:8" x14ac:dyDescent="0.2">
      <c r="B9" s="12">
        <v>30</v>
      </c>
      <c r="C9" s="13">
        <v>3.4986225895316792</v>
      </c>
      <c r="D9" s="13">
        <v>0</v>
      </c>
      <c r="E9" s="13">
        <v>0.43101469237832868</v>
      </c>
      <c r="F9" s="13">
        <v>2.451790633608816</v>
      </c>
      <c r="G9" s="9">
        <f>SUM(Table527[[#This Row],[Variable 4]:[Variable 3]])</f>
        <v>6.3814279155188238</v>
      </c>
      <c r="H9" s="14">
        <f t="shared" si="0"/>
        <v>17.61844398668989</v>
      </c>
    </row>
    <row r="10" spans="2:8" x14ac:dyDescent="0.2">
      <c r="B10" s="12">
        <v>40</v>
      </c>
      <c r="C10" s="13">
        <v>1.4617768595041321</v>
      </c>
      <c r="D10" s="13">
        <v>0</v>
      </c>
      <c r="E10" s="13">
        <v>0.23129017447199271</v>
      </c>
      <c r="F10" s="13">
        <v>0.15036730945821861</v>
      </c>
      <c r="G10" s="9">
        <f>SUM(Table527[[#This Row],[Variable 4]:[Variable 3]])</f>
        <v>1.8434343434343432</v>
      </c>
      <c r="H10" s="14">
        <f t="shared" si="0"/>
        <v>5.0895262240532357</v>
      </c>
    </row>
    <row r="11" spans="2:8" ht="13.5" customHeight="1" thickBot="1" x14ac:dyDescent="0.25">
      <c r="B11" s="12">
        <v>50</v>
      </c>
      <c r="C11" s="13">
        <v>1.660927456382002</v>
      </c>
      <c r="D11" s="13">
        <v>0</v>
      </c>
      <c r="E11" s="13">
        <v>0.21292470156106519</v>
      </c>
      <c r="F11" s="13">
        <v>5.7392102846648299E-4</v>
      </c>
      <c r="G11" s="9">
        <f>SUM(Table527[[#This Row],[Variable 4]:[Variable 3]])</f>
        <v>1.8744260789715337</v>
      </c>
      <c r="H11" s="14">
        <f t="shared" si="0"/>
        <v>5.1750911107589888</v>
      </c>
    </row>
    <row r="12" spans="2:8" ht="13.5" customHeight="1" thickTop="1" x14ac:dyDescent="0.2">
      <c r="B12" s="15" t="s">
        <v>2</v>
      </c>
      <c r="C12" s="7">
        <f>SUM(Table527[Variable 4])</f>
        <v>16.423324150596883</v>
      </c>
      <c r="D12" s="8">
        <f>SUM(Table527[Variable 2])</f>
        <v>0</v>
      </c>
      <c r="E12" s="8">
        <f>SUM(Table527[Variable 1])</f>
        <v>8.8475665748393126</v>
      </c>
      <c r="F12" s="8">
        <f>SUM(Table527[Variable 3])</f>
        <v>10.949265381083579</v>
      </c>
      <c r="G12" s="7">
        <f>SUM(C12:F12)</f>
        <v>36.220156106519774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45.343051814292487</v>
      </c>
      <c r="D13" s="18">
        <f>D12/$G$12*100</f>
        <v>0</v>
      </c>
      <c r="E13" s="18">
        <f>E12/$G$12*100</f>
        <v>24.427190619553169</v>
      </c>
      <c r="F13" s="18">
        <f>F12/$G$12*100</f>
        <v>30.229757566154351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.710937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2.8696051423324171E-2</v>
      </c>
      <c r="D5" s="13">
        <v>0</v>
      </c>
      <c r="E5" s="13">
        <v>0.73060146923783265</v>
      </c>
      <c r="F5" s="13">
        <v>5.7392102846648306E-3</v>
      </c>
      <c r="G5" s="9">
        <f>SUM(Table528[[#This Row],[Variable 4]:[Variable 3]])</f>
        <v>0.7650367309458217</v>
      </c>
      <c r="H5" s="14">
        <f t="shared" ref="H5:H12" si="0">G5/$G$12*100</f>
        <v>3.3186446585505491</v>
      </c>
    </row>
    <row r="6" spans="2:8" x14ac:dyDescent="0.2">
      <c r="B6" s="12">
        <v>10</v>
      </c>
      <c r="C6" s="13">
        <v>0.54522497704315831</v>
      </c>
      <c r="D6" s="13">
        <v>0</v>
      </c>
      <c r="E6" s="13">
        <v>3.6891643709825561</v>
      </c>
      <c r="F6" s="13">
        <v>0.55670339761248833</v>
      </c>
      <c r="G6" s="9">
        <f>SUM(Table528[[#This Row],[Variable 4]:[Variable 3]])</f>
        <v>4.7910927456382026</v>
      </c>
      <c r="H6" s="14">
        <f t="shared" si="0"/>
        <v>20.783230014688677</v>
      </c>
    </row>
    <row r="7" spans="2:8" x14ac:dyDescent="0.2">
      <c r="B7" s="12">
        <v>15</v>
      </c>
      <c r="C7" s="13">
        <v>0.96820477502295565</v>
      </c>
      <c r="D7" s="13">
        <v>0</v>
      </c>
      <c r="E7" s="13">
        <v>4.2160238751147876</v>
      </c>
      <c r="F7" s="13">
        <v>2.7226813590449961</v>
      </c>
      <c r="G7" s="9">
        <f>SUM(Table528[[#This Row],[Variable 4]:[Variable 3]])</f>
        <v>7.9069100091827398</v>
      </c>
      <c r="H7" s="14">
        <f t="shared" si="0"/>
        <v>34.299300420743393</v>
      </c>
    </row>
    <row r="8" spans="2:8" x14ac:dyDescent="0.2">
      <c r="B8" s="12">
        <v>20</v>
      </c>
      <c r="C8" s="13">
        <v>0.67550505050505072</v>
      </c>
      <c r="D8" s="13">
        <v>1.147842056932966E-3</v>
      </c>
      <c r="E8" s="13">
        <v>2.3496326905417879</v>
      </c>
      <c r="F8" s="13">
        <v>1.98748852157943</v>
      </c>
      <c r="G8" s="9">
        <f>SUM(Table528[[#This Row],[Variable 4]:[Variable 3]])</f>
        <v>5.0137741046832014</v>
      </c>
      <c r="H8" s="14">
        <f t="shared" si="0"/>
        <v>21.749197102098751</v>
      </c>
    </row>
    <row r="9" spans="2:8" x14ac:dyDescent="0.2">
      <c r="B9" s="12">
        <v>30</v>
      </c>
      <c r="C9" s="13">
        <v>2.6555325987144172</v>
      </c>
      <c r="D9" s="13">
        <v>1.320018365472911E-2</v>
      </c>
      <c r="E9" s="13">
        <v>2.1808999081726361E-2</v>
      </c>
      <c r="F9" s="13">
        <v>0.73404499540863177</v>
      </c>
      <c r="G9" s="9">
        <f>SUM(Table528[[#This Row],[Variable 4]:[Variable 3]])</f>
        <v>3.4245867768595044</v>
      </c>
      <c r="H9" s="14">
        <f t="shared" si="0"/>
        <v>14.855478377772794</v>
      </c>
    </row>
    <row r="10" spans="2:8" x14ac:dyDescent="0.2">
      <c r="B10" s="12">
        <v>40</v>
      </c>
      <c r="C10" s="13">
        <v>1.081841138659321</v>
      </c>
      <c r="D10" s="13">
        <v>1.147842056932966E-3</v>
      </c>
      <c r="E10" s="13">
        <v>1.147842056932966E-3</v>
      </c>
      <c r="F10" s="13">
        <v>8.0348943985307612E-3</v>
      </c>
      <c r="G10" s="9">
        <f>SUM(Table528[[#This Row],[Variable 4]:[Variable 3]])</f>
        <v>1.0921717171717173</v>
      </c>
      <c r="H10" s="14">
        <f t="shared" si="0"/>
        <v>4.7377200189210029</v>
      </c>
    </row>
    <row r="11" spans="2:8" ht="13.5" customHeight="1" thickBot="1" x14ac:dyDescent="0.25">
      <c r="B11" s="12">
        <v>50</v>
      </c>
      <c r="C11" s="13">
        <v>5.4522497704315893E-2</v>
      </c>
      <c r="D11" s="13">
        <v>4.0174471992653806E-3</v>
      </c>
      <c r="E11" s="13">
        <v>0</v>
      </c>
      <c r="F11" s="13">
        <v>5.7392102846648299E-4</v>
      </c>
      <c r="G11" s="9">
        <f>SUM(Table528[[#This Row],[Variable 4]:[Variable 3]])</f>
        <v>5.911386593204776E-2</v>
      </c>
      <c r="H11" s="14">
        <f t="shared" si="0"/>
        <v>0.2564294072248362</v>
      </c>
    </row>
    <row r="12" spans="2:8" ht="13.5" customHeight="1" thickTop="1" x14ac:dyDescent="0.2">
      <c r="B12" s="15" t="s">
        <v>2</v>
      </c>
      <c r="C12" s="7">
        <f>SUM(Table528[Variable 4])</f>
        <v>6.0095270890725425</v>
      </c>
      <c r="D12" s="8">
        <f>SUM(Table528[Variable 2])</f>
        <v>1.9513314967860424E-2</v>
      </c>
      <c r="E12" s="8">
        <f>SUM(Table528[Variable 1])</f>
        <v>11.008379247015622</v>
      </c>
      <c r="F12" s="8">
        <f>SUM(Table528[Variable 3])</f>
        <v>6.0152662993572079</v>
      </c>
      <c r="G12" s="7">
        <f>SUM(C12:F12)</f>
        <v>23.052685950413235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26.068663330594749</v>
      </c>
      <c r="D13" s="18">
        <f>D12/$G$12*100</f>
        <v>8.4646600443149811E-2</v>
      </c>
      <c r="E13" s="18">
        <f>E12/$G$12*100</f>
        <v>47.753130679413474</v>
      </c>
      <c r="F13" s="18">
        <f>F12/$G$12*100</f>
        <v>26.09355938954862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F50" sqref="F50"/>
    </sheetView>
  </sheetViews>
  <sheetFormatPr defaultColWidth="9.140625" defaultRowHeight="12.75" x14ac:dyDescent="0.2"/>
  <cols>
    <col min="1" max="1" width="4.710937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0.85915977961432266</v>
      </c>
      <c r="D5" s="13">
        <v>0</v>
      </c>
      <c r="E5" s="13">
        <v>0.30417814508723612</v>
      </c>
      <c r="F5" s="13">
        <v>1.434802571166208E-2</v>
      </c>
      <c r="G5" s="9">
        <f>SUM(Table529[[#This Row],[Variable 4]:[Variable 3]])</f>
        <v>1.1776859504132209</v>
      </c>
      <c r="H5" s="14">
        <f t="shared" ref="H5:H12" si="0">G5/$G$12*100</f>
        <v>2.2345395345798291</v>
      </c>
    </row>
    <row r="6" spans="2:8" x14ac:dyDescent="0.2">
      <c r="B6" s="12">
        <v>10</v>
      </c>
      <c r="C6" s="13">
        <v>6.8956611570247492</v>
      </c>
      <c r="D6" s="13">
        <v>0</v>
      </c>
      <c r="E6" s="13">
        <v>2.5413223140495869</v>
      </c>
      <c r="F6" s="13">
        <v>1.326905417814507</v>
      </c>
      <c r="G6" s="9">
        <f>SUM(Table529[[#This Row],[Variable 4]:[Variable 3]])</f>
        <v>10.763888888888843</v>
      </c>
      <c r="H6" s="14">
        <f t="shared" si="0"/>
        <v>20.423386438130894</v>
      </c>
    </row>
    <row r="7" spans="2:8" x14ac:dyDescent="0.2">
      <c r="B7" s="12">
        <v>15</v>
      </c>
      <c r="C7" s="13">
        <v>5.3483700642790941</v>
      </c>
      <c r="D7" s="13">
        <v>0</v>
      </c>
      <c r="E7" s="13">
        <v>4.4645316804407758</v>
      </c>
      <c r="F7" s="13">
        <v>2.4615472910927441</v>
      </c>
      <c r="G7" s="9">
        <f>SUM(Table529[[#This Row],[Variable 4]:[Variable 3]])</f>
        <v>12.274449035812614</v>
      </c>
      <c r="H7" s="14">
        <f t="shared" si="0"/>
        <v>23.289520967864849</v>
      </c>
    </row>
    <row r="8" spans="2:8" x14ac:dyDescent="0.2">
      <c r="B8" s="12">
        <v>20</v>
      </c>
      <c r="C8" s="13">
        <v>5.1813590449953821</v>
      </c>
      <c r="D8" s="13">
        <v>0</v>
      </c>
      <c r="E8" s="13">
        <v>5.7954545454545423</v>
      </c>
      <c r="F8" s="13">
        <v>3.4131083562901789</v>
      </c>
      <c r="G8" s="9">
        <f>SUM(Table529[[#This Row],[Variable 4]:[Variable 3]])</f>
        <v>14.389921946740104</v>
      </c>
      <c r="H8" s="14">
        <f t="shared" si="0"/>
        <v>27.303416057758316</v>
      </c>
    </row>
    <row r="9" spans="2:8" x14ac:dyDescent="0.2">
      <c r="B9" s="12">
        <v>30</v>
      </c>
      <c r="C9" s="13">
        <v>6.6879017447198859</v>
      </c>
      <c r="D9" s="13">
        <v>0</v>
      </c>
      <c r="E9" s="13">
        <v>1.434802571166208E-2</v>
      </c>
      <c r="F9" s="13">
        <v>0.77249770431588527</v>
      </c>
      <c r="G9" s="9">
        <f>SUM(Table529[[#This Row],[Variable 4]:[Variable 3]])</f>
        <v>7.4747474747474332</v>
      </c>
      <c r="H9" s="14">
        <f t="shared" si="0"/>
        <v>14.182574511875043</v>
      </c>
    </row>
    <row r="10" spans="2:8" x14ac:dyDescent="0.2">
      <c r="B10" s="12">
        <v>40</v>
      </c>
      <c r="C10" s="13">
        <v>5.2312901744719849</v>
      </c>
      <c r="D10" s="13">
        <v>1.147842056932966E-3</v>
      </c>
      <c r="E10" s="13">
        <v>5.7392102846648306E-3</v>
      </c>
      <c r="F10" s="13">
        <v>7.7479338842975226E-2</v>
      </c>
      <c r="G10" s="9">
        <f>SUM(Table529[[#This Row],[Variable 4]:[Variable 3]])</f>
        <v>5.3156565656565578</v>
      </c>
      <c r="H10" s="14">
        <f t="shared" si="0"/>
        <v>10.085918698478745</v>
      </c>
    </row>
    <row r="11" spans="2:8" ht="13.5" customHeight="1" thickBot="1" x14ac:dyDescent="0.25">
      <c r="B11" s="12">
        <v>50</v>
      </c>
      <c r="C11" s="13">
        <v>1.30222681359045</v>
      </c>
      <c r="D11" s="13">
        <v>1.7217630853994491E-3</v>
      </c>
      <c r="E11" s="13">
        <v>2.8696051423324149E-3</v>
      </c>
      <c r="F11" s="13">
        <v>5.7392102846648299E-4</v>
      </c>
      <c r="G11" s="9">
        <f>SUM(Table529[[#This Row],[Variable 4]:[Variable 3]])</f>
        <v>1.3073921028466484</v>
      </c>
      <c r="H11" s="14">
        <f t="shared" si="0"/>
        <v>2.4806437913123101</v>
      </c>
    </row>
    <row r="12" spans="2:8" ht="13.5" customHeight="1" thickTop="1" x14ac:dyDescent="0.2">
      <c r="B12" s="15" t="s">
        <v>2</v>
      </c>
      <c r="C12" s="7">
        <f>SUM(Table529[Variable 4])</f>
        <v>31.505968778695873</v>
      </c>
      <c r="D12" s="8">
        <f>SUM(Table529[Variable 2])</f>
        <v>2.8696051423324149E-3</v>
      </c>
      <c r="E12" s="8">
        <f>SUM(Table529[Variable 1])</f>
        <v>13.1284435261708</v>
      </c>
      <c r="F12" s="8">
        <f>SUM(Table529[Variable 3])</f>
        <v>8.0664600550964192</v>
      </c>
      <c r="G12" s="7">
        <f>SUM(C12:F12)</f>
        <v>52.703741965105429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59.779377334451191</v>
      </c>
      <c r="D13" s="18">
        <f>D12/$G$12*100</f>
        <v>5.4447844409839987E-3</v>
      </c>
      <c r="E13" s="18">
        <f>E12/$G$12*100</f>
        <v>24.909888817501798</v>
      </c>
      <c r="F13" s="18">
        <f>F12/$G$12*100</f>
        <v>15.305289063606024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view="pageLayout" zoomScaleNormal="100" workbookViewId="0">
      <selection activeCell="C4" sqref="C4:F4"/>
    </sheetView>
  </sheetViews>
  <sheetFormatPr defaultColWidth="9.140625" defaultRowHeight="12.75" x14ac:dyDescent="0.2"/>
  <cols>
    <col min="1" max="1" width="5.85546875" style="1" customWidth="1"/>
    <col min="2" max="2" width="14" style="5" customWidth="1"/>
    <col min="3" max="6" width="12.140625" style="5" customWidth="1"/>
    <col min="7" max="8" width="5.7109375" style="1" customWidth="1"/>
    <col min="9" max="9" width="9.140625" style="1" customWidth="1"/>
    <col min="10" max="16384" width="9.140625" style="1"/>
  </cols>
  <sheetData>
    <row r="1" spans="2:8" x14ac:dyDescent="0.2">
      <c r="B1" s="2"/>
      <c r="D1" s="3"/>
    </row>
    <row r="3" spans="2:8" ht="15.75" customHeight="1" thickBot="1" x14ac:dyDescent="0.25">
      <c r="B3" s="10" t="s">
        <v>0</v>
      </c>
      <c r="C3" s="27" t="s">
        <v>1</v>
      </c>
      <c r="D3" s="28"/>
      <c r="E3" s="28"/>
      <c r="F3" s="28"/>
      <c r="G3" s="29" t="s">
        <v>2</v>
      </c>
      <c r="H3" s="31" t="s">
        <v>3</v>
      </c>
    </row>
    <row r="4" spans="2:8" ht="13.5" customHeight="1" thickBot="1" x14ac:dyDescent="0.25">
      <c r="B4" s="11" t="s">
        <v>4</v>
      </c>
      <c r="C4" s="26" t="s">
        <v>5</v>
      </c>
      <c r="D4" s="25" t="s">
        <v>6</v>
      </c>
      <c r="E4" s="26" t="s">
        <v>7</v>
      </c>
      <c r="F4" s="26" t="s">
        <v>8</v>
      </c>
      <c r="G4" s="30"/>
      <c r="H4" s="30"/>
    </row>
    <row r="5" spans="2:8" x14ac:dyDescent="0.2">
      <c r="B5" s="12">
        <v>5</v>
      </c>
      <c r="C5" s="13">
        <v>2.295684113865932E-3</v>
      </c>
      <c r="D5" s="13">
        <v>0</v>
      </c>
      <c r="E5" s="13">
        <v>9.6992653810835661E-2</v>
      </c>
      <c r="F5" s="13">
        <v>1.4921946740128559E-2</v>
      </c>
      <c r="G5" s="9">
        <f>SUM(Table5210[[#This Row],[Variable 4]:[Variable 3]])</f>
        <v>0.11421028466483016</v>
      </c>
      <c r="H5" s="14">
        <f t="shared" ref="H5:H12" si="0">G5/$G$12*100</f>
        <v>0.2469871293641635</v>
      </c>
    </row>
    <row r="6" spans="2:8" x14ac:dyDescent="0.2">
      <c r="B6" s="12">
        <v>10</v>
      </c>
      <c r="C6" s="13">
        <v>0.28523875114784242</v>
      </c>
      <c r="D6" s="13">
        <v>0</v>
      </c>
      <c r="E6" s="13">
        <v>3.47968319559229</v>
      </c>
      <c r="F6" s="13">
        <v>1.0106749311294749</v>
      </c>
      <c r="G6" s="9">
        <f>SUM(Table5210[[#This Row],[Variable 4]:[Variable 3]])</f>
        <v>4.7755968778696074</v>
      </c>
      <c r="H6" s="14">
        <f t="shared" si="0"/>
        <v>10.327537203212085</v>
      </c>
    </row>
    <row r="7" spans="2:8" x14ac:dyDescent="0.2">
      <c r="B7" s="12">
        <v>15</v>
      </c>
      <c r="C7" s="13">
        <v>0.52628558310376528</v>
      </c>
      <c r="D7" s="13">
        <v>0</v>
      </c>
      <c r="E7" s="13">
        <v>6.4973599632690426</v>
      </c>
      <c r="F7" s="13">
        <v>4.2837465564738242</v>
      </c>
      <c r="G7" s="9">
        <f>SUM(Table5210[[#This Row],[Variable 4]:[Variable 3]])</f>
        <v>11.307392102846631</v>
      </c>
      <c r="H7" s="14">
        <f t="shared" si="0"/>
        <v>24.452966948405731</v>
      </c>
    </row>
    <row r="8" spans="2:8" x14ac:dyDescent="0.2">
      <c r="B8" s="12">
        <v>20</v>
      </c>
      <c r="C8" s="13">
        <v>3.446395775941236</v>
      </c>
      <c r="D8" s="13">
        <v>0</v>
      </c>
      <c r="E8" s="13">
        <v>8.1318870523415843</v>
      </c>
      <c r="F8" s="13">
        <v>0.8539944903581238</v>
      </c>
      <c r="G8" s="9">
        <f>SUM(Table5210[[#This Row],[Variable 4]:[Variable 3]])</f>
        <v>12.432277318640944</v>
      </c>
      <c r="H8" s="14">
        <f t="shared" si="0"/>
        <v>26.885604001439717</v>
      </c>
    </row>
    <row r="9" spans="2:8" x14ac:dyDescent="0.2">
      <c r="B9" s="12">
        <v>30</v>
      </c>
      <c r="C9" s="13">
        <v>14.86971992653811</v>
      </c>
      <c r="D9" s="13">
        <v>0</v>
      </c>
      <c r="E9" s="13">
        <v>0</v>
      </c>
      <c r="F9" s="13">
        <v>2.8696051423324149E-3</v>
      </c>
      <c r="G9" s="9">
        <f>SUM(Table5210[[#This Row],[Variable 4]:[Variable 3]])</f>
        <v>14.872589531680443</v>
      </c>
      <c r="H9" s="14">
        <f t="shared" si="0"/>
        <v>32.162937036899159</v>
      </c>
    </row>
    <row r="10" spans="2:8" x14ac:dyDescent="0.2">
      <c r="B10" s="12">
        <v>40</v>
      </c>
      <c r="C10" s="13">
        <v>2.0798898071625338</v>
      </c>
      <c r="D10" s="13">
        <v>4.0174471992653806E-3</v>
      </c>
      <c r="E10" s="13">
        <v>0</v>
      </c>
      <c r="F10" s="13">
        <v>0</v>
      </c>
      <c r="G10" s="9">
        <f>SUM(Table5210[[#This Row],[Variable 4]:[Variable 3]])</f>
        <v>2.0839072543617991</v>
      </c>
      <c r="H10" s="14">
        <f t="shared" si="0"/>
        <v>4.5065842548807895</v>
      </c>
    </row>
    <row r="11" spans="2:8" ht="13.5" customHeight="1" thickBot="1" x14ac:dyDescent="0.25">
      <c r="B11" s="12">
        <v>50</v>
      </c>
      <c r="C11" s="13">
        <v>0.64279155188246062</v>
      </c>
      <c r="D11" s="13">
        <v>1.2626262626262621E-2</v>
      </c>
      <c r="E11" s="13">
        <v>0</v>
      </c>
      <c r="F11" s="13">
        <v>0</v>
      </c>
      <c r="G11" s="9">
        <f>SUM(Table5210[[#This Row],[Variable 4]:[Variable 3]])</f>
        <v>0.65541781450872327</v>
      </c>
      <c r="H11" s="14">
        <f t="shared" si="0"/>
        <v>1.4173834257983642</v>
      </c>
    </row>
    <row r="12" spans="2:8" ht="13.5" customHeight="1" thickTop="1" x14ac:dyDescent="0.2">
      <c r="B12" s="15" t="s">
        <v>2</v>
      </c>
      <c r="C12" s="7">
        <f>SUM(Table5210[Variable 4])</f>
        <v>21.852617079889814</v>
      </c>
      <c r="D12" s="8">
        <f>SUM(Table5210[Variable 2])</f>
        <v>1.6643709825528E-2</v>
      </c>
      <c r="E12" s="8">
        <f>SUM(Table5210[Variable 1])</f>
        <v>18.205922865013754</v>
      </c>
      <c r="F12" s="8">
        <f>SUM(Table5210[Variable 3])</f>
        <v>6.1662075298438834</v>
      </c>
      <c r="G12" s="7">
        <f>SUM(C12:F12)</f>
        <v>46.241391184572976</v>
      </c>
      <c r="H12" s="16">
        <f t="shared" si="0"/>
        <v>100</v>
      </c>
    </row>
    <row r="13" spans="2:8" x14ac:dyDescent="0.2">
      <c r="B13" s="17" t="s">
        <v>3</v>
      </c>
      <c r="C13" s="18">
        <f>C12/$G$12*100</f>
        <v>47.257698179245679</v>
      </c>
      <c r="D13" s="18">
        <f>D12/$G$12*100</f>
        <v>3.5993099254074054E-2</v>
      </c>
      <c r="E13" s="18">
        <f>E12/$G$12*100</f>
        <v>39.371486018542633</v>
      </c>
      <c r="F13" s="18">
        <f>F12/$G$12*100</f>
        <v>13.334822702957627</v>
      </c>
      <c r="G13" s="19">
        <f>G12/$G$12*100</f>
        <v>100</v>
      </c>
      <c r="H13" s="20" t="s">
        <v>9</v>
      </c>
    </row>
    <row r="17" spans="2:2" x14ac:dyDescent="0.2">
      <c r="B17" s="6"/>
    </row>
  </sheetData>
  <mergeCells count="3">
    <mergeCell ref="C3:F3"/>
    <mergeCell ref="G3:G4"/>
    <mergeCell ref="H3:H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</vt:lpstr>
      <vt:lpstr>Site 1</vt:lpstr>
      <vt:lpstr>Site 2</vt:lpstr>
      <vt:lpstr>Site 3</vt:lpstr>
      <vt:lpstr>Site 4</vt:lpstr>
      <vt:lpstr>Site 5</vt:lpstr>
      <vt:lpstr>Site 6</vt:lpstr>
      <vt:lpstr>Site 7</vt:lpstr>
      <vt:lpstr>Site 8</vt:lpstr>
      <vt:lpstr>Site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2019-01-10T22:56:37Z</cp:lastPrinted>
  <dcterms:created xsi:type="dcterms:W3CDTF">2019-01-10T22:46:25Z</dcterms:created>
  <dcterms:modified xsi:type="dcterms:W3CDTF">2019-04-01T23:58:55Z</dcterms:modified>
</cp:coreProperties>
</file>