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5125" windowHeight="12345" activeTab="3"/>
  </bookViews>
  <sheets>
    <sheet name="Zadatak1" sheetId="1" r:id="rId1"/>
    <sheet name="Zadatak2" sheetId="3" r:id="rId2"/>
    <sheet name="Zadatak3" sheetId="4" r:id="rId3"/>
    <sheet name="Zadatak4" sheetId="6" r:id="rId4"/>
    <sheet name="Zadatak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6" l="1"/>
  <c r="B17" i="6" s="1"/>
  <c r="B12" i="6"/>
  <c r="B13" i="6"/>
  <c r="B14" i="6"/>
  <c r="B15" i="6"/>
  <c r="B10" i="6"/>
  <c r="H21" i="7"/>
  <c r="I21" i="7" s="1"/>
  <c r="I22" i="7"/>
  <c r="I23" i="7"/>
  <c r="I24" i="7"/>
  <c r="I25" i="7"/>
  <c r="I26" i="7"/>
  <c r="I27" i="7"/>
  <c r="I28" i="7"/>
  <c r="I29" i="7"/>
  <c r="I30" i="7"/>
  <c r="I31" i="7"/>
  <c r="H23" i="7"/>
  <c r="H24" i="7"/>
  <c r="H25" i="7"/>
  <c r="H26" i="7"/>
  <c r="H27" i="7"/>
  <c r="H28" i="7"/>
  <c r="H29" i="7"/>
  <c r="H30" i="7"/>
  <c r="H31" i="7"/>
  <c r="H22" i="7"/>
  <c r="F23" i="7"/>
  <c r="F24" i="7"/>
  <c r="F25" i="7"/>
  <c r="F26" i="7"/>
  <c r="F27" i="7"/>
  <c r="F28" i="7"/>
  <c r="F29" i="7"/>
  <c r="F30" i="7"/>
  <c r="F31" i="7"/>
  <c r="F22" i="7"/>
  <c r="G21" i="7"/>
  <c r="E33" i="7"/>
  <c r="E21" i="7" a="1"/>
  <c r="E21" i="7" s="1"/>
  <c r="F21" i="7"/>
  <c r="B28" i="7"/>
  <c r="B26" i="7"/>
  <c r="B25" i="7"/>
  <c r="B22" i="7"/>
  <c r="B21" i="7"/>
  <c r="G22" i="7" l="1"/>
  <c r="G23" i="7"/>
  <c r="E28" i="7"/>
  <c r="E27" i="7"/>
  <c r="E25" i="7"/>
  <c r="E24" i="7"/>
  <c r="E26" i="7"/>
  <c r="E31" i="7"/>
  <c r="E23" i="7"/>
  <c r="E30" i="7"/>
  <c r="E22" i="7"/>
  <c r="E29" i="7"/>
  <c r="B30" i="4"/>
  <c r="B29" i="4"/>
  <c r="B28" i="4"/>
  <c r="B27" i="4"/>
  <c r="D24" i="4"/>
  <c r="B24" i="4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C12" i="3"/>
  <c r="B12" i="3"/>
  <c r="C5" i="3"/>
  <c r="C4" i="3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7" i="1"/>
  <c r="C27" i="1" a="1"/>
  <c r="C29" i="1" s="1"/>
  <c r="B24" i="1"/>
  <c r="B23" i="1"/>
  <c r="B22" i="1"/>
  <c r="B19" i="1"/>
  <c r="B20" i="1"/>
  <c r="B18" i="1"/>
  <c r="B17" i="1"/>
  <c r="G24" i="7" l="1"/>
  <c r="C41" i="1"/>
  <c r="C33" i="1"/>
  <c r="C40" i="1"/>
  <c r="C32" i="1"/>
  <c r="C44" i="1"/>
  <c r="C36" i="1"/>
  <c r="C28" i="1"/>
  <c r="C43" i="1"/>
  <c r="C35" i="1"/>
  <c r="C27" i="1"/>
  <c r="C42" i="1"/>
  <c r="C34" i="1"/>
  <c r="C39" i="1"/>
  <c r="C31" i="1"/>
  <c r="C38" i="1"/>
  <c r="C30" i="1"/>
  <c r="C45" i="1"/>
  <c r="C37" i="1"/>
  <c r="G25" i="7" l="1"/>
  <c r="G26" i="7" l="1"/>
  <c r="G27" i="7" l="1"/>
  <c r="G28" i="7" l="1"/>
  <c r="G29" i="7" l="1"/>
  <c r="G31" i="7" l="1"/>
  <c r="G30" i="7"/>
</calcChain>
</file>

<file path=xl/sharedStrings.xml><?xml version="1.0" encoding="utf-8"?>
<sst xmlns="http://schemas.openxmlformats.org/spreadsheetml/2006/main" count="77" uniqueCount="70">
  <si>
    <t>Broj poziva call-centru između 9 i 10 sati ravna se po Poissonovoj razdiobi. Analizom poslovanja kroz period od 30 dana</t>
  </si>
  <si>
    <t>dobiveni su sljedeći rezultati za broj poziva u danom vremenu:</t>
  </si>
  <si>
    <t>Odredite parametar razdiobe i odgovorite na sljedeća pitanja:</t>
  </si>
  <si>
    <t>1) Kolika je vjerojatnost da u navedenom vremenu bude najviše 20 poziva?</t>
  </si>
  <si>
    <t>2) Kolika je vjerojatnost da u navedenom vremenu bude barem 15 poziva?</t>
  </si>
  <si>
    <t>3) Kolika je vjerojatnost da u navedenom vremenu bude između 13 i 23 poziva?</t>
  </si>
  <si>
    <t>Prikažite na istom grafu histogramom empirijsku razdiobu, a krivuljom teorijsku razdiobu.</t>
  </si>
  <si>
    <t>n=25</t>
  </si>
  <si>
    <t>p=0.15</t>
  </si>
  <si>
    <t>Slučajna varijabla X ima binomnu razdiobu sa sljedećim parametrima:</t>
  </si>
  <si>
    <t>Izračunajte vjerojatnosti:</t>
  </si>
  <si>
    <t>P[10&lt;X&lt;=18]</t>
  </si>
  <si>
    <t>P[10&lt;=X&lt;=18]</t>
  </si>
  <si>
    <t>P[10&lt;=X&lt;18]</t>
  </si>
  <si>
    <t>P[10&lt;X&lt;18]</t>
  </si>
  <si>
    <t>Aproksimirajte zadanu razdiobu Poissonovom i grafički prikažite kvalitetu aproksimacije.</t>
  </si>
  <si>
    <t xml:space="preserve">Vrijeme izvršavanja nekog algoritma u sekundama normalno je distribuirana slučajna je varijabla. </t>
  </si>
  <si>
    <t>Prilikom testiranja algoritma dobiveni su sljedeći podaci o vremenu izvršavanja:</t>
  </si>
  <si>
    <t>Odredite parametre razdiobe i odgovorite na sljedeća pitanja:</t>
  </si>
  <si>
    <t>1) Je li ispravno reći da je vrijeme izvršavanja algoritma kraće od 4,5 sekundi?</t>
  </si>
  <si>
    <t>3) Je li ispravno reći da izvršavanje algoritma traje između 3 i 5 sekundi?</t>
  </si>
  <si>
    <t>2) Je li ispravno reći da izvršavanje algoritma traje dulje od 2 sekunde?</t>
  </si>
  <si>
    <t>4) Za koje minimalno vrijeme t s vjerojatnošću od 98% možemo reći da će se algoritam izvršiti do vremena t?</t>
  </si>
  <si>
    <t>Prikažite histogramom relativne kumulativne frekvencije empirijskih podataka po razredima širine 0,4</t>
  </si>
  <si>
    <t>Empirijsku razdiobu prikazanu relativnim kumulativnim frekvencijama grafički usporedite s teorijskom.</t>
  </si>
  <si>
    <t>U kontigentu od 100 proizvoda ima 20 neispravnih proizvoda. Radi kontrole kvalitete uzima se uzorak od 5 proizvoda.</t>
  </si>
  <si>
    <t>Prikažite histogramom teorijsku distribuciju vjerojatnosti za broj neispravnih proizvoda u uzorku.</t>
  </si>
  <si>
    <t>Prilikom testiranja novog uređaja bilježe se podaci o njegovom trajanju u satima.</t>
  </si>
  <si>
    <t>Dobiveni su sljedeći rezultati:</t>
  </si>
  <si>
    <t>Utvrdite grafičkom metodom je li kod analize trajanja ovog uređaja bolje koristiti eksponencijalnu ili normalnu razdiobu.</t>
  </si>
  <si>
    <t>lambda</t>
  </si>
  <si>
    <t>1)</t>
  </si>
  <si>
    <t>P[X&lt;=20]</t>
  </si>
  <si>
    <t>true-od 1 do 20</t>
  </si>
  <si>
    <t>false - točno 20</t>
  </si>
  <si>
    <t>cummulative</t>
  </si>
  <si>
    <t>2)</t>
  </si>
  <si>
    <t>3)</t>
  </si>
  <si>
    <t>P[X&gt;=15]</t>
  </si>
  <si>
    <t>1-P[x&lt;15]</t>
  </si>
  <si>
    <t>P[13&lt;=X&lt;=23]</t>
  </si>
  <si>
    <t>min</t>
  </si>
  <si>
    <t>max</t>
  </si>
  <si>
    <t>broj</t>
  </si>
  <si>
    <t>f(x)</t>
  </si>
  <si>
    <t>p(x)</t>
  </si>
  <si>
    <t>&gt;Ctrl+Shift+Enter za potvrditi frequency f-ju</t>
  </si>
  <si>
    <t>ft(x)</t>
  </si>
  <si>
    <t>x</t>
  </si>
  <si>
    <t>&gt; krivulja mora biti smoothed line</t>
  </si>
  <si>
    <t>&gt; desni klik na seriju za promjeniti stil grafa</t>
  </si>
  <si>
    <t>&lt; Radi se jer je lakše izračunati poissonovu nego binomni koeficijent koji se računa rekurzivno</t>
  </si>
  <si>
    <t>p_B(X)</t>
  </si>
  <si>
    <t>p_P(X)</t>
  </si>
  <si>
    <t>MEAN</t>
  </si>
  <si>
    <t>SIGMA</t>
  </si>
  <si>
    <t>&gt;s - SAMPLE; p- population</t>
  </si>
  <si>
    <t>4)</t>
  </si>
  <si>
    <t>s procjenjuje populaciju na temelju danog uzorka -&gt; koristiti</t>
  </si>
  <si>
    <t>hipergeometrijska</t>
  </si>
  <si>
    <t>eksponencijalna</t>
  </si>
  <si>
    <t>normalna</t>
  </si>
  <si>
    <t>r</t>
  </si>
  <si>
    <t>f</t>
  </si>
  <si>
    <t>std</t>
  </si>
  <si>
    <t>avg</t>
  </si>
  <si>
    <t>p_X x&lt;30</t>
  </si>
  <si>
    <t>f_e</t>
  </si>
  <si>
    <t>p_n</t>
  </si>
  <si>
    <t>f_n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</si>
</sst>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Zadatak1!$C$26</c:f>
              <c:strCache>
                <c:ptCount val="1"/>
                <c:pt idx="0">
                  <c:v>f(x)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Zadatak1!$B$27:$B$45</c:f>
              <c:numCache>
                <c:formatCode>General</c:formatCode>
                <c:ptCount val="1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</c:numCache>
            </c:numRef>
          </c:cat>
          <c:val>
            <c:numRef>
              <c:f>Zadatak1!$C$27:$C$45</c:f>
              <c:numCache>
                <c:formatCode>General</c:formatCode>
                <c:ptCount val="1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F-4261-B78D-1FD7A0990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85698720"/>
        <c:axId val="285698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Zadatak1!$D$26</c15:sqref>
                        </c15:formulaRef>
                      </c:ext>
                    </c:extLst>
                    <c:strCache>
                      <c:ptCount val="1"/>
                      <c:pt idx="0">
                        <c:v>p(x)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Zadatak1!$B$27:$B$45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  <c:pt idx="6">
                        <c:v>16</c:v>
                      </c:pt>
                      <c:pt idx="7">
                        <c:v>17</c:v>
                      </c:pt>
                      <c:pt idx="8">
                        <c:v>18</c:v>
                      </c:pt>
                      <c:pt idx="9">
                        <c:v>19</c:v>
                      </c:pt>
                      <c:pt idx="10">
                        <c:v>20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23</c:v>
                      </c:pt>
                      <c:pt idx="14">
                        <c:v>24</c:v>
                      </c:pt>
                      <c:pt idx="15">
                        <c:v>25</c:v>
                      </c:pt>
                      <c:pt idx="16">
                        <c:v>26</c:v>
                      </c:pt>
                      <c:pt idx="17">
                        <c:v>27</c:v>
                      </c:pt>
                      <c:pt idx="18">
                        <c:v>28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Zadatak1!$D$27:$D$45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3.3673401644391032E-2</c:v>
                      </c:pt>
                      <c:pt idx="1">
                        <c:v>4.9081533911976005E-2</c:v>
                      </c:pt>
                      <c:pt idx="2">
                        <c:v>6.5578382810167937E-2</c:v>
                      </c:pt>
                      <c:pt idx="3">
                        <c:v>8.0880005465873817E-2</c:v>
                      </c:pt>
                      <c:pt idx="4">
                        <c:v>9.2626863402584081E-2</c:v>
                      </c:pt>
                      <c:pt idx="5">
                        <c:v>9.9007825103650998E-2</c:v>
                      </c:pt>
                      <c:pt idx="6">
                        <c:v>9.9214091405950292E-2</c:v>
                      </c:pt>
                      <c:pt idx="7">
                        <c:v>9.3572505816200177E-2</c:v>
                      </c:pt>
                      <c:pt idx="8">
                        <c:v>8.3348843143689413E-2</c:v>
                      </c:pt>
                      <c:pt idx="9">
                        <c:v>7.0334725530025677E-2</c:v>
                      </c:pt>
                      <c:pt idx="10">
                        <c:v>5.6385004966570486E-2</c:v>
                      </c:pt>
                      <c:pt idx="11">
                        <c:v>4.3049503791937241E-2</c:v>
                      </c:pt>
                      <c:pt idx="12">
                        <c:v>3.1373956551396666E-2</c:v>
                      </c:pt>
                      <c:pt idx="13">
                        <c:v>2.1870830581480843E-2</c:v>
                      </c:pt>
                      <c:pt idx="14">
                        <c:v>1.4610929874572621E-2</c:v>
                      </c:pt>
                      <c:pt idx="15">
                        <c:v>9.3704763595592634E-3</c:v>
                      </c:pt>
                      <c:pt idx="16">
                        <c:v>5.778460421728201E-3</c:v>
                      </c:pt>
                      <c:pt idx="17">
                        <c:v>3.4314067442608228E-3</c:v>
                      </c:pt>
                      <c:pt idx="18">
                        <c:v>1.9648888618922083E-3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D2F-4261-B78D-1FD7A0990A9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Zadatak1!$E$26</c:f>
              <c:strCache>
                <c:ptCount val="1"/>
                <c:pt idx="0">
                  <c:v>ft(x)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Zadatak1!$B$27:$B$45</c:f>
              <c:numCache>
                <c:formatCode>General</c:formatCode>
                <c:ptCount val="1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</c:numCache>
            </c:numRef>
          </c:cat>
          <c:val>
            <c:numRef>
              <c:f>Zadatak1!$E$27:$E$45</c:f>
              <c:numCache>
                <c:formatCode>General</c:formatCode>
                <c:ptCount val="19"/>
                <c:pt idx="0">
                  <c:v>1.010202049331731</c:v>
                </c:pt>
                <c:pt idx="1">
                  <c:v>1.4724460173592802</c:v>
                </c:pt>
                <c:pt idx="2">
                  <c:v>1.9673514843050381</c:v>
                </c:pt>
                <c:pt idx="3">
                  <c:v>2.4264001639762145</c:v>
                </c:pt>
                <c:pt idx="4">
                  <c:v>2.7788059020775222</c:v>
                </c:pt>
                <c:pt idx="5">
                  <c:v>2.9702347531095299</c:v>
                </c:pt>
                <c:pt idx="6">
                  <c:v>2.9764227421785088</c:v>
                </c:pt>
                <c:pt idx="7">
                  <c:v>2.8071751744860052</c:v>
                </c:pt>
                <c:pt idx="8">
                  <c:v>2.5004652943106822</c:v>
                </c:pt>
                <c:pt idx="9">
                  <c:v>2.1100417659007702</c:v>
                </c:pt>
                <c:pt idx="10">
                  <c:v>1.6915501489971145</c:v>
                </c:pt>
                <c:pt idx="11">
                  <c:v>1.2914851137581171</c:v>
                </c:pt>
                <c:pt idx="12">
                  <c:v>0.94121869654189994</c:v>
                </c:pt>
                <c:pt idx="13">
                  <c:v>0.65612491744442525</c:v>
                </c:pt>
                <c:pt idx="14">
                  <c:v>0.4383278962371786</c:v>
                </c:pt>
                <c:pt idx="15">
                  <c:v>0.28111429078677791</c:v>
                </c:pt>
                <c:pt idx="16">
                  <c:v>0.17335381265184602</c:v>
                </c:pt>
                <c:pt idx="17">
                  <c:v>0.10294220232782468</c:v>
                </c:pt>
                <c:pt idx="18">
                  <c:v>5.894666585676625E-2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D2F-4261-B78D-1FD7A0990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698720"/>
        <c:axId val="285698304"/>
      </c:lineChart>
      <c:catAx>
        <c:axId val="28569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85698304"/>
        <c:crosses val="autoZero"/>
        <c:auto val="1"/>
        <c:lblAlgn val="ctr"/>
        <c:lblOffset val="100"/>
        <c:noMultiLvlLbl val="0"/>
      </c:catAx>
      <c:valAx>
        <c:axId val="2856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8569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Zadatak2!$B$11</c:f>
              <c:strCache>
                <c:ptCount val="1"/>
                <c:pt idx="0">
                  <c:v>p_B(X)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Zadatak2!$A$12:$A$37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Zadatak2!$B$12:$B$37</c:f>
              <c:numCache>
                <c:formatCode>General</c:formatCode>
                <c:ptCount val="26"/>
                <c:pt idx="0">
                  <c:v>1.719780985220792E-2</c:v>
                </c:pt>
                <c:pt idx="1">
                  <c:v>7.587269052444659E-2</c:v>
                </c:pt>
                <c:pt idx="2">
                  <c:v>0.16067157993412234</c:v>
                </c:pt>
                <c:pt idx="3">
                  <c:v>0.21737919638145956</c:v>
                </c:pt>
                <c:pt idx="4">
                  <c:v>0.21098569060553429</c:v>
                </c:pt>
                <c:pt idx="5">
                  <c:v>0.15637762950763132</c:v>
                </c:pt>
                <c:pt idx="6">
                  <c:v>9.1986840886841906E-2</c:v>
                </c:pt>
                <c:pt idx="7">
                  <c:v>4.4060923786134389E-2</c:v>
                </c:pt>
                <c:pt idx="8">
                  <c:v>1.7494778562141586E-2</c:v>
                </c:pt>
                <c:pt idx="9">
                  <c:v>5.8315928540471967E-3</c:v>
                </c:pt>
                <c:pt idx="10">
                  <c:v>1.646567394083917E-3</c:v>
                </c:pt>
                <c:pt idx="11">
                  <c:v>3.962327953677879E-4</c:v>
                </c:pt>
                <c:pt idx="12">
                  <c:v>8.1577340222779659E-5</c:v>
                </c:pt>
                <c:pt idx="13">
                  <c:v>1.4396001215784686E-5</c:v>
                </c:pt>
                <c:pt idx="14">
                  <c:v>2.1775464023875886E-6</c:v>
                </c:pt>
                <c:pt idx="15">
                  <c:v>2.8180012266192413E-7</c:v>
                </c:pt>
                <c:pt idx="16">
                  <c:v>3.1080895881829804E-8</c:v>
                </c:pt>
                <c:pt idx="17">
                  <c:v>2.9037515183716459E-9</c:v>
                </c:pt>
                <c:pt idx="18">
                  <c:v>2.2774521712718761E-10</c:v>
                </c:pt>
                <c:pt idx="19">
                  <c:v>1.4806964581024578E-11</c:v>
                </c:pt>
                <c:pt idx="20">
                  <c:v>7.8389812487777382E-13</c:v>
                </c:pt>
                <c:pt idx="21">
                  <c:v>3.2936896003267878E-14</c:v>
                </c:pt>
                <c:pt idx="22">
                  <c:v>1.0567988022438901E-15</c:v>
                </c:pt>
                <c:pt idx="23">
                  <c:v>2.4325292123260729E-17</c:v>
                </c:pt>
                <c:pt idx="24">
                  <c:v>3.5772488416560063E-19</c:v>
                </c:pt>
                <c:pt idx="25">
                  <c:v>2.5251168294042308E-21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7E-4A77-9FD6-B0550A7C585E}"/>
            </c:ext>
          </c:extLst>
        </c:ser>
        <c:ser>
          <c:idx val="1"/>
          <c:order val="1"/>
          <c:tx>
            <c:strRef>
              <c:f>Zadatak2!$C$11</c:f>
              <c:strCache>
                <c:ptCount val="1"/>
                <c:pt idx="0">
                  <c:v>p_P(X)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Zadatak2!$A$12:$A$37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Zadatak2!$C$12:$C$37</c:f>
              <c:numCache>
                <c:formatCode>General</c:formatCode>
                <c:ptCount val="26"/>
                <c:pt idx="0">
                  <c:v>2.3517745856009107E-2</c:v>
                </c:pt>
                <c:pt idx="1">
                  <c:v>8.8191546960034159E-2</c:v>
                </c:pt>
                <c:pt idx="2">
                  <c:v>0.16535915055006409</c:v>
                </c:pt>
                <c:pt idx="3">
                  <c:v>0.20669893818758009</c:v>
                </c:pt>
                <c:pt idx="4">
                  <c:v>0.19378025455085635</c:v>
                </c:pt>
                <c:pt idx="5">
                  <c:v>0.14533519091314226</c:v>
                </c:pt>
                <c:pt idx="6">
                  <c:v>9.083449432071386E-2</c:v>
                </c:pt>
                <c:pt idx="7">
                  <c:v>4.8661336243239581E-2</c:v>
                </c:pt>
                <c:pt idx="8">
                  <c:v>2.2810001364018558E-2</c:v>
                </c:pt>
                <c:pt idx="9">
                  <c:v>9.5041672350077364E-3</c:v>
                </c:pt>
                <c:pt idx="10">
                  <c:v>3.5640627131279003E-3</c:v>
                </c:pt>
                <c:pt idx="11">
                  <c:v>1.2150213794754224E-3</c:v>
                </c:pt>
                <c:pt idx="12">
                  <c:v>3.7969418108606929E-4</c:v>
                </c:pt>
                <c:pt idx="13">
                  <c:v>1.0952716762098163E-4</c:v>
                </c:pt>
                <c:pt idx="14">
                  <c:v>2.9337634184191436E-5</c:v>
                </c:pt>
                <c:pt idx="15">
                  <c:v>7.3344085460478717E-6</c:v>
                </c:pt>
                <c:pt idx="16">
                  <c:v>1.7190020029799668E-6</c:v>
                </c:pt>
                <c:pt idx="17">
                  <c:v>3.7919161830440457E-7</c:v>
                </c:pt>
                <c:pt idx="18">
                  <c:v>7.89982538134175E-8</c:v>
                </c:pt>
                <c:pt idx="19">
                  <c:v>1.5591760621069258E-8</c:v>
                </c:pt>
                <c:pt idx="20">
                  <c:v>2.9234551164504951E-9</c:v>
                </c:pt>
                <c:pt idx="21">
                  <c:v>5.2204555650901744E-10</c:v>
                </c:pt>
                <c:pt idx="22">
                  <c:v>8.8985038041309684E-11</c:v>
                </c:pt>
                <c:pt idx="23">
                  <c:v>1.4508430115430849E-11</c:v>
                </c:pt>
                <c:pt idx="24">
                  <c:v>2.2669422055360752E-12</c:v>
                </c:pt>
                <c:pt idx="25">
                  <c:v>3.4004133083041106E-13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7E-4A77-9FD6-B0550A7C5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248208"/>
        <c:axId val="295246960"/>
      </c:lineChart>
      <c:catAx>
        <c:axId val="29524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246960"/>
        <c:crosses val="autoZero"/>
        <c:auto val="1"/>
        <c:lblAlgn val="ctr"/>
        <c:lblOffset val="100"/>
        <c:noMultiLvlLbl val="0"/>
      </c:catAx>
      <c:valAx>
        <c:axId val="29524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24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Zadatak4!$A$10:$A$15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Zadatak4!$B$10:$B$15</c:f>
              <c:numCache>
                <c:formatCode>General</c:formatCode>
                <c:ptCount val="6"/>
                <c:pt idx="0">
                  <c:v>0.31930944198985428</c:v>
                </c:pt>
                <c:pt idx="1">
                  <c:v>0.42014400261822915</c:v>
                </c:pt>
                <c:pt idx="2">
                  <c:v>0.20734379349990534</c:v>
                </c:pt>
                <c:pt idx="3">
                  <c:v>4.7848567730747409E-2</c:v>
                </c:pt>
                <c:pt idx="4">
                  <c:v>5.1482636165994028E-3</c:v>
                </c:pt>
                <c:pt idx="5">
                  <c:v>2.0593054466397606E-4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7-477E-BE1A-3B54C058D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618352"/>
        <c:axId val="396617936"/>
      </c:barChart>
      <c:catAx>
        <c:axId val="39661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96617936"/>
        <c:crosses val="autoZero"/>
        <c:auto val="1"/>
        <c:lblAlgn val="ctr"/>
        <c:lblOffset val="100"/>
        <c:noMultiLvlLbl val="0"/>
      </c:catAx>
      <c:valAx>
        <c:axId val="39661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9661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Zadatak5!$E$20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Zadatak5!$D$21:$D$31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cat>
          <c:val>
            <c:numRef>
              <c:f>Zadatak5!$E$21:$E$31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11</c:v>
                </c:pt>
                <c:pt idx="5">
                  <c:v>20</c:v>
                </c:pt>
                <c:pt idx="6">
                  <c:v>22</c:v>
                </c:pt>
                <c:pt idx="7">
                  <c:v>12</c:v>
                </c:pt>
                <c:pt idx="8">
                  <c:v>13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7-42A2-838B-7033168CC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797840"/>
        <c:axId val="396798256"/>
      </c:barChart>
      <c:lineChart>
        <c:grouping val="standard"/>
        <c:varyColors val="0"/>
        <c:ser>
          <c:idx val="1"/>
          <c:order val="1"/>
          <c:tx>
            <c:strRef>
              <c:f>Zadatak5!$G$20</c:f>
              <c:strCache>
                <c:ptCount val="1"/>
                <c:pt idx="0">
                  <c:v>f_e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Zadatak5!$D$21:$D$31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cat>
          <c:val>
            <c:numRef>
              <c:f>Zadatak5!$G$21:$G$31</c:f>
              <c:numCache>
                <c:formatCode>General</c:formatCode>
                <c:ptCount val="11"/>
                <c:pt idx="0">
                  <c:v>51.929970619617109</c:v>
                </c:pt>
                <c:pt idx="1">
                  <c:v>2.2910597672151312</c:v>
                </c:pt>
                <c:pt idx="2">
                  <c:v>2.1818658489960341</c:v>
                </c:pt>
                <c:pt idx="3">
                  <c:v>2.0778762087039548</c:v>
                </c:pt>
                <c:pt idx="4">
                  <c:v>1.9788428058877372</c:v>
                </c:pt>
                <c:pt idx="5">
                  <c:v>1.8845294219216546</c:v>
                </c:pt>
                <c:pt idx="6">
                  <c:v>1.7947110965669255</c:v>
                </c:pt>
                <c:pt idx="7">
                  <c:v>1.7091735913871142</c:v>
                </c:pt>
                <c:pt idx="8">
                  <c:v>1.6277128787375084</c:v>
                </c:pt>
                <c:pt idx="9">
                  <c:v>1.5501346551099693</c:v>
                </c:pt>
                <c:pt idx="10">
                  <c:v>1.4762538776720069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737-42A2-838B-7033168CCE0B}"/>
            </c:ext>
          </c:extLst>
        </c:ser>
        <c:ser>
          <c:idx val="2"/>
          <c:order val="2"/>
          <c:tx>
            <c:strRef>
              <c:f>Zadatak5!$I$20</c:f>
              <c:strCache>
                <c:ptCount val="1"/>
                <c:pt idx="0">
                  <c:v>f_n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Zadatak5!$D$21:$D$31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cat>
          <c:val>
            <c:numRef>
              <c:f>Zadatak5!$I$21:$I$31</c:f>
              <c:numCache>
                <c:formatCode>General</c:formatCode>
                <c:ptCount val="11"/>
                <c:pt idx="0">
                  <c:v>0.3376011913244818</c:v>
                </c:pt>
                <c:pt idx="1">
                  <c:v>1.0028230411510823</c:v>
                </c:pt>
                <c:pt idx="2">
                  <c:v>2.9334083140240543</c:v>
                </c:pt>
                <c:pt idx="3">
                  <c:v>6.7508114601562159</c:v>
                </c:pt>
                <c:pt idx="4">
                  <c:v>12.224078657293047</c:v>
                </c:pt>
                <c:pt idx="5">
                  <c:v>17.417400576607591</c:v>
                </c:pt>
                <c:pt idx="6">
                  <c:v>19.52882112367519</c:v>
                </c:pt>
                <c:pt idx="7">
                  <c:v>17.230592444616178</c:v>
                </c:pt>
                <c:pt idx="8">
                  <c:v>11.963253641175896</c:v>
                </c:pt>
                <c:pt idx="9">
                  <c:v>6.5358841229603781</c:v>
                </c:pt>
                <c:pt idx="10">
                  <c:v>2.8095349528301949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737-42A2-838B-7033168CC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797840"/>
        <c:axId val="396798256"/>
      </c:lineChart>
      <c:catAx>
        <c:axId val="39679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96798256"/>
        <c:crosses val="autoZero"/>
        <c:auto val="1"/>
        <c:lblAlgn val="ctr"/>
        <c:lblOffset val="100"/>
        <c:noMultiLvlLbl val="0"/>
      </c:catAx>
      <c:valAx>
        <c:axId val="3967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9679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180974</xdr:colOff>
      <xdr:row>18</xdr:row>
      <xdr:rowOff>133350</xdr:rowOff>
    </xdr:from>
    <xdr:to>
      <xdr:col>23</xdr:col>
      <xdr:colOff>476249</xdr:colOff>
      <xdr:row>40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9</xdr:row>
      <xdr:rowOff>38100</xdr:rowOff>
    </xdr:from>
    <xdr:to>
      <xdr:col>21</xdr:col>
      <xdr:colOff>219074</xdr:colOff>
      <xdr:row>29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519112</xdr:colOff>
      <xdr:row>12</xdr:row>
      <xdr:rowOff>128587</xdr:rowOff>
    </xdr:from>
    <xdr:to>
      <xdr:col>16</xdr:col>
      <xdr:colOff>214312</xdr:colOff>
      <xdr:row>27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442911</xdr:colOff>
      <xdr:row>5</xdr:row>
      <xdr:rowOff>57150</xdr:rowOff>
    </xdr:from>
    <xdr:to>
      <xdr:col>23</xdr:col>
      <xdr:colOff>561974</xdr:colOff>
      <xdr:row>29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opLeftCell="A12" workbookViewId="0">
      <selection activeCell="J17" sqref="J17"/>
    </sheetView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4" spans="1:23" x14ac:dyDescent="0.25">
      <c r="A4">
        <v>28</v>
      </c>
      <c r="B4">
        <v>12</v>
      </c>
      <c r="C4">
        <v>19</v>
      </c>
      <c r="D4">
        <v>22</v>
      </c>
      <c r="E4">
        <v>19</v>
      </c>
      <c r="F4">
        <v>23</v>
      </c>
    </row>
    <row r="5" spans="1:23" x14ac:dyDescent="0.25">
      <c r="A5">
        <v>19</v>
      </c>
      <c r="B5">
        <v>19</v>
      </c>
      <c r="C5">
        <v>11</v>
      </c>
      <c r="D5">
        <v>14</v>
      </c>
      <c r="E5">
        <v>19</v>
      </c>
      <c r="F5">
        <v>12</v>
      </c>
    </row>
    <row r="6" spans="1:23" x14ac:dyDescent="0.25">
      <c r="A6">
        <v>10</v>
      </c>
      <c r="B6">
        <v>15</v>
      </c>
      <c r="C6">
        <v>11</v>
      </c>
      <c r="D6">
        <v>11</v>
      </c>
      <c r="E6">
        <v>18</v>
      </c>
      <c r="F6">
        <v>18</v>
      </c>
    </row>
    <row r="7" spans="1:23" x14ac:dyDescent="0.25">
      <c r="A7">
        <v>14</v>
      </c>
      <c r="B7">
        <v>14</v>
      </c>
      <c r="C7">
        <v>14</v>
      </c>
      <c r="D7">
        <v>21</v>
      </c>
      <c r="E7">
        <v>19</v>
      </c>
      <c r="F7">
        <v>10</v>
      </c>
    </row>
    <row r="8" spans="1:23" x14ac:dyDescent="0.25">
      <c r="A8">
        <v>18</v>
      </c>
      <c r="B8">
        <v>12</v>
      </c>
      <c r="C8">
        <v>15</v>
      </c>
      <c r="D8">
        <v>10</v>
      </c>
      <c r="E8">
        <v>17</v>
      </c>
      <c r="F8">
        <v>17</v>
      </c>
    </row>
    <row r="10" spans="1:23" x14ac:dyDescent="0.25">
      <c r="A10" t="s">
        <v>2</v>
      </c>
    </row>
    <row r="11" spans="1:23" x14ac:dyDescent="0.25">
      <c r="A11" t="s">
        <v>3</v>
      </c>
    </row>
    <row r="12" spans="1:23" x14ac:dyDescent="0.25">
      <c r="A12" t="s">
        <v>4</v>
      </c>
    </row>
    <row r="13" spans="1:23" x14ac:dyDescent="0.25">
      <c r="A13" t="s">
        <v>5</v>
      </c>
      <c r="T13" t="s">
        <v>35</v>
      </c>
      <c r="W13" t="s">
        <v>46</v>
      </c>
    </row>
    <row r="14" spans="1:23" x14ac:dyDescent="0.25">
      <c r="T14" t="s">
        <v>33</v>
      </c>
    </row>
    <row r="15" spans="1:23" x14ac:dyDescent="0.25">
      <c r="A15" t="s">
        <v>6</v>
      </c>
      <c r="J15" t="s">
        <v>49</v>
      </c>
      <c r="T15" t="s">
        <v>34</v>
      </c>
    </row>
    <row r="16" spans="1:23" x14ac:dyDescent="0.25">
      <c r="J16" t="s">
        <v>50</v>
      </c>
    </row>
    <row r="17" spans="1:5" x14ac:dyDescent="0.25">
      <c r="A17" t="s">
        <v>30</v>
      </c>
      <c r="B17">
        <f>AVERAGE(A4:F8)</f>
        <v>16.033333333333335</v>
      </c>
    </row>
    <row r="18" spans="1:5" x14ac:dyDescent="0.25">
      <c r="A18" t="s">
        <v>31</v>
      </c>
      <c r="B18">
        <f>_xlfn.POISSON.DIST(20,B17,TRUE)</f>
        <v>0.8662962896504377</v>
      </c>
      <c r="C18" t="s">
        <v>32</v>
      </c>
    </row>
    <row r="19" spans="1:5" x14ac:dyDescent="0.25">
      <c r="A19" t="s">
        <v>36</v>
      </c>
      <c r="B19">
        <f>1-_xlfn.POISSON.DIST(14,B17,TRUE)</f>
        <v>0.63556670631564938</v>
      </c>
      <c r="C19" t="s">
        <v>38</v>
      </c>
      <c r="D19" t="s">
        <v>39</v>
      </c>
    </row>
    <row r="20" spans="1:5" x14ac:dyDescent="0.25">
      <c r="A20" t="s">
        <v>37</v>
      </c>
      <c r="B20">
        <f>_xlfn.POISSON.DIST(23,B17,1)-_xlfn.POISSON.DIST(12,B17,1)</f>
        <v>0.77166415575935954</v>
      </c>
      <c r="C20" t="s">
        <v>40</v>
      </c>
    </row>
    <row r="22" spans="1:5" x14ac:dyDescent="0.25">
      <c r="A22" t="s">
        <v>41</v>
      </c>
      <c r="B22">
        <f>MIN(A4:F8)</f>
        <v>10</v>
      </c>
    </row>
    <row r="23" spans="1:5" x14ac:dyDescent="0.25">
      <c r="A23" t="s">
        <v>42</v>
      </c>
      <c r="B23">
        <f>MAX(A4:F8)</f>
        <v>28</v>
      </c>
    </row>
    <row r="24" spans="1:5" x14ac:dyDescent="0.25">
      <c r="A24" t="s">
        <v>43</v>
      </c>
      <c r="B24">
        <f>COUNT(A4:F8)</f>
        <v>30</v>
      </c>
    </row>
    <row r="26" spans="1:5" x14ac:dyDescent="0.25">
      <c r="B26" t="s">
        <v>48</v>
      </c>
      <c r="C26" t="s">
        <v>44</v>
      </c>
      <c r="D26" t="s">
        <v>45</v>
      </c>
      <c r="E26" t="s">
        <v>47</v>
      </c>
    </row>
    <row r="27" spans="1:5" x14ac:dyDescent="0.25">
      <c r="B27">
        <v>10</v>
      </c>
      <c r="C27">
        <f t="array" ref="C27:C45">FREQUENCY(A4:F8,B27:B45)</f>
        <v>3</v>
      </c>
      <c r="D27">
        <f>_xlfn.POISSON.DIST(B27,$B$17,FALSE)</f>
        <v>3.3673401644391032E-2</v>
      </c>
      <c r="E27">
        <f>D27*$B$24</f>
        <v>1.010202049331731</v>
      </c>
    </row>
    <row r="28" spans="1:5" x14ac:dyDescent="0.25">
      <c r="B28">
        <v>11</v>
      </c>
      <c r="C28">
        <v>3</v>
      </c>
      <c r="D28">
        <f t="shared" ref="D28:D45" si="0">_xlfn.POISSON.DIST(B28,$B$17,FALSE)</f>
        <v>4.9081533911976005E-2</v>
      </c>
      <c r="E28">
        <f t="shared" ref="E28:E45" si="1">D28*$B$24</f>
        <v>1.4724460173592802</v>
      </c>
    </row>
    <row r="29" spans="1:5" x14ac:dyDescent="0.25">
      <c r="B29">
        <v>12</v>
      </c>
      <c r="C29">
        <v>3</v>
      </c>
      <c r="D29">
        <f t="shared" si="0"/>
        <v>6.5578382810167937E-2</v>
      </c>
      <c r="E29">
        <f t="shared" si="1"/>
        <v>1.9673514843050381</v>
      </c>
    </row>
    <row r="30" spans="1:5" x14ac:dyDescent="0.25">
      <c r="B30">
        <v>13</v>
      </c>
      <c r="C30">
        <v>0</v>
      </c>
      <c r="D30">
        <f t="shared" si="0"/>
        <v>8.0880005465873817E-2</v>
      </c>
      <c r="E30">
        <f t="shared" si="1"/>
        <v>2.4264001639762145</v>
      </c>
    </row>
    <row r="31" spans="1:5" x14ac:dyDescent="0.25">
      <c r="B31">
        <v>14</v>
      </c>
      <c r="C31">
        <v>4</v>
      </c>
      <c r="D31">
        <f t="shared" si="0"/>
        <v>9.2626863402584081E-2</v>
      </c>
      <c r="E31">
        <f t="shared" si="1"/>
        <v>2.7788059020775222</v>
      </c>
    </row>
    <row r="32" spans="1:5" x14ac:dyDescent="0.25">
      <c r="B32">
        <v>15</v>
      </c>
      <c r="C32">
        <v>2</v>
      </c>
      <c r="D32">
        <f t="shared" si="0"/>
        <v>9.9007825103650998E-2</v>
      </c>
      <c r="E32">
        <f t="shared" si="1"/>
        <v>2.9702347531095299</v>
      </c>
    </row>
    <row r="33" spans="2:5" x14ac:dyDescent="0.25">
      <c r="B33">
        <v>16</v>
      </c>
      <c r="C33">
        <v>0</v>
      </c>
      <c r="D33">
        <f t="shared" si="0"/>
        <v>9.9214091405950292E-2</v>
      </c>
      <c r="E33">
        <f t="shared" si="1"/>
        <v>2.9764227421785088</v>
      </c>
    </row>
    <row r="34" spans="2:5" x14ac:dyDescent="0.25">
      <c r="B34">
        <v>17</v>
      </c>
      <c r="C34">
        <v>2</v>
      </c>
      <c r="D34">
        <f t="shared" si="0"/>
        <v>9.3572505816200177E-2</v>
      </c>
      <c r="E34">
        <f t="shared" si="1"/>
        <v>2.8071751744860052</v>
      </c>
    </row>
    <row r="35" spans="2:5" x14ac:dyDescent="0.25">
      <c r="B35">
        <v>18</v>
      </c>
      <c r="C35">
        <v>3</v>
      </c>
      <c r="D35">
        <f t="shared" si="0"/>
        <v>8.3348843143689413E-2</v>
      </c>
      <c r="E35">
        <f t="shared" si="1"/>
        <v>2.5004652943106822</v>
      </c>
    </row>
    <row r="36" spans="2:5" x14ac:dyDescent="0.25">
      <c r="B36">
        <v>19</v>
      </c>
      <c r="C36">
        <v>6</v>
      </c>
      <c r="D36">
        <f t="shared" si="0"/>
        <v>7.0334725530025677E-2</v>
      </c>
      <c r="E36">
        <f t="shared" si="1"/>
        <v>2.1100417659007702</v>
      </c>
    </row>
    <row r="37" spans="2:5" x14ac:dyDescent="0.25">
      <c r="B37">
        <v>20</v>
      </c>
      <c r="C37">
        <v>0</v>
      </c>
      <c r="D37">
        <f t="shared" si="0"/>
        <v>5.6385004966570486E-2</v>
      </c>
      <c r="E37">
        <f t="shared" si="1"/>
        <v>1.6915501489971145</v>
      </c>
    </row>
    <row r="38" spans="2:5" x14ac:dyDescent="0.25">
      <c r="B38">
        <v>21</v>
      </c>
      <c r="C38">
        <v>1</v>
      </c>
      <c r="D38">
        <f t="shared" si="0"/>
        <v>4.3049503791937241E-2</v>
      </c>
      <c r="E38">
        <f t="shared" si="1"/>
        <v>1.2914851137581171</v>
      </c>
    </row>
    <row r="39" spans="2:5" x14ac:dyDescent="0.25">
      <c r="B39">
        <v>22</v>
      </c>
      <c r="C39">
        <v>1</v>
      </c>
      <c r="D39">
        <f t="shared" si="0"/>
        <v>3.1373956551396666E-2</v>
      </c>
      <c r="E39">
        <f t="shared" si="1"/>
        <v>0.94121869654189994</v>
      </c>
    </row>
    <row r="40" spans="2:5" x14ac:dyDescent="0.25">
      <c r="B40">
        <v>23</v>
      </c>
      <c r="C40">
        <v>1</v>
      </c>
      <c r="D40">
        <f t="shared" si="0"/>
        <v>2.1870830581480843E-2</v>
      </c>
      <c r="E40">
        <f t="shared" si="1"/>
        <v>0.65612491744442525</v>
      </c>
    </row>
    <row r="41" spans="2:5" x14ac:dyDescent="0.25">
      <c r="B41">
        <v>24</v>
      </c>
      <c r="C41">
        <v>0</v>
      </c>
      <c r="D41">
        <f t="shared" si="0"/>
        <v>1.4610929874572621E-2</v>
      </c>
      <c r="E41">
        <f t="shared" si="1"/>
        <v>0.4383278962371786</v>
      </c>
    </row>
    <row r="42" spans="2:5" x14ac:dyDescent="0.25">
      <c r="B42">
        <v>25</v>
      </c>
      <c r="C42">
        <v>0</v>
      </c>
      <c r="D42">
        <f t="shared" si="0"/>
        <v>9.3704763595592634E-3</v>
      </c>
      <c r="E42">
        <f t="shared" si="1"/>
        <v>0.28111429078677791</v>
      </c>
    </row>
    <row r="43" spans="2:5" x14ac:dyDescent="0.25">
      <c r="B43">
        <v>26</v>
      </c>
      <c r="C43">
        <v>0</v>
      </c>
      <c r="D43">
        <f t="shared" si="0"/>
        <v>5.778460421728201E-3</v>
      </c>
      <c r="E43">
        <f t="shared" si="1"/>
        <v>0.17335381265184602</v>
      </c>
    </row>
    <row r="44" spans="2:5" x14ac:dyDescent="0.25">
      <c r="B44">
        <v>27</v>
      </c>
      <c r="C44">
        <v>0</v>
      </c>
      <c r="D44">
        <f t="shared" si="0"/>
        <v>3.4314067442608228E-3</v>
      </c>
      <c r="E44">
        <f t="shared" si="1"/>
        <v>0.10294220232782468</v>
      </c>
    </row>
    <row r="45" spans="2:5" x14ac:dyDescent="0.25">
      <c r="B45">
        <v>28</v>
      </c>
      <c r="C45">
        <v>1</v>
      </c>
      <c r="D45">
        <f t="shared" si="0"/>
        <v>1.9648888618922083E-3</v>
      </c>
      <c r="E45">
        <f t="shared" si="1"/>
        <v>5.894666585676625E-2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X23" sqref="X23"/>
    </sheetView>
  </sheetViews>
  <sheetFormatPr defaultRowHeight="15" x14ac:dyDescent="0.25"/>
  <sheetData>
    <row r="1" spans="1:11" x14ac:dyDescent="0.25">
      <c r="A1" t="s">
        <v>9</v>
      </c>
    </row>
    <row r="2" spans="1:11" x14ac:dyDescent="0.25">
      <c r="A2" t="s">
        <v>7</v>
      </c>
      <c r="B2" t="s">
        <v>8</v>
      </c>
    </row>
    <row r="3" spans="1:11" x14ac:dyDescent="0.25">
      <c r="A3" t="s">
        <v>10</v>
      </c>
    </row>
    <row r="4" spans="1:11" x14ac:dyDescent="0.25">
      <c r="A4" t="s">
        <v>11</v>
      </c>
      <c r="C4">
        <f>_xlfn.BINOM.DIST(18,25,0.15,TRUE)-_xlfn.BINOM.DIST(10,25,0.15,TRUE)</f>
        <v>4.9469969572402128E-4</v>
      </c>
    </row>
    <row r="5" spans="1:11" x14ac:dyDescent="0.25">
      <c r="A5" t="s">
        <v>12</v>
      </c>
      <c r="C5">
        <f>_xlfn.BINOM.DIST(18,25,0.15,TRUE)-_xlfn.BINOM.DIST(9,25,0.15,1)</f>
        <v>2.1412670898079966E-3</v>
      </c>
    </row>
    <row r="6" spans="1:11" x14ac:dyDescent="0.25">
      <c r="A6" t="s">
        <v>13</v>
      </c>
    </row>
    <row r="7" spans="1:11" x14ac:dyDescent="0.25">
      <c r="A7" t="s">
        <v>14</v>
      </c>
    </row>
    <row r="9" spans="1:11" x14ac:dyDescent="0.25">
      <c r="A9" t="s">
        <v>15</v>
      </c>
      <c r="K9" t="s">
        <v>51</v>
      </c>
    </row>
    <row r="11" spans="1:11" x14ac:dyDescent="0.25">
      <c r="A11" t="s">
        <v>48</v>
      </c>
      <c r="B11" t="s">
        <v>52</v>
      </c>
      <c r="C11" t="s">
        <v>53</v>
      </c>
    </row>
    <row r="12" spans="1:11" x14ac:dyDescent="0.25">
      <c r="A12">
        <v>0</v>
      </c>
      <c r="B12">
        <f>_xlfn.BINOM.DIST(A12,25,0.15,0)</f>
        <v>1.719780985220792E-2</v>
      </c>
      <c r="C12">
        <f>_xlfn.POISSON.DIST(A12,25*0.15,0)</f>
        <v>2.3517745856009107E-2</v>
      </c>
    </row>
    <row r="13" spans="1:11" x14ac:dyDescent="0.25">
      <c r="A13">
        <v>1</v>
      </c>
      <c r="B13">
        <f t="shared" ref="B13:B37" si="0">_xlfn.BINOM.DIST(A13,25,0.15,0)</f>
        <v>7.587269052444659E-2</v>
      </c>
      <c r="C13">
        <f t="shared" ref="C13:C37" si="1">_xlfn.POISSON.DIST(A13,25*0.15,0)</f>
        <v>8.8191546960034159E-2</v>
      </c>
    </row>
    <row r="14" spans="1:11" x14ac:dyDescent="0.25">
      <c r="A14">
        <v>2</v>
      </c>
      <c r="B14">
        <f t="shared" si="0"/>
        <v>0.16067157993412234</v>
      </c>
      <c r="C14">
        <f t="shared" si="1"/>
        <v>0.16535915055006409</v>
      </c>
    </row>
    <row r="15" spans="1:11" x14ac:dyDescent="0.25">
      <c r="A15">
        <v>3</v>
      </c>
      <c r="B15">
        <f t="shared" si="0"/>
        <v>0.21737919638145956</v>
      </c>
      <c r="C15">
        <f t="shared" si="1"/>
        <v>0.20669893818758009</v>
      </c>
    </row>
    <row r="16" spans="1:11" x14ac:dyDescent="0.25">
      <c r="A16">
        <v>4</v>
      </c>
      <c r="B16">
        <f t="shared" si="0"/>
        <v>0.21098569060553429</v>
      </c>
      <c r="C16">
        <f t="shared" si="1"/>
        <v>0.19378025455085635</v>
      </c>
    </row>
    <row r="17" spans="1:3" x14ac:dyDescent="0.25">
      <c r="A17">
        <v>5</v>
      </c>
      <c r="B17">
        <f t="shared" si="0"/>
        <v>0.15637762950763132</v>
      </c>
      <c r="C17">
        <f t="shared" si="1"/>
        <v>0.14533519091314226</v>
      </c>
    </row>
    <row r="18" spans="1:3" x14ac:dyDescent="0.25">
      <c r="A18">
        <v>6</v>
      </c>
      <c r="B18">
        <f t="shared" si="0"/>
        <v>9.1986840886841906E-2</v>
      </c>
      <c r="C18">
        <f t="shared" si="1"/>
        <v>9.083449432071386E-2</v>
      </c>
    </row>
    <row r="19" spans="1:3" x14ac:dyDescent="0.25">
      <c r="A19">
        <v>7</v>
      </c>
      <c r="B19">
        <f t="shared" si="0"/>
        <v>4.4060923786134389E-2</v>
      </c>
      <c r="C19">
        <f t="shared" si="1"/>
        <v>4.8661336243239581E-2</v>
      </c>
    </row>
    <row r="20" spans="1:3" x14ac:dyDescent="0.25">
      <c r="A20">
        <v>8</v>
      </c>
      <c r="B20">
        <f t="shared" si="0"/>
        <v>1.7494778562141586E-2</v>
      </c>
      <c r="C20">
        <f t="shared" si="1"/>
        <v>2.2810001364018558E-2</v>
      </c>
    </row>
    <row r="21" spans="1:3" x14ac:dyDescent="0.25">
      <c r="A21">
        <v>9</v>
      </c>
      <c r="B21">
        <f t="shared" si="0"/>
        <v>5.8315928540471967E-3</v>
      </c>
      <c r="C21">
        <f t="shared" si="1"/>
        <v>9.5041672350077364E-3</v>
      </c>
    </row>
    <row r="22" spans="1:3" x14ac:dyDescent="0.25">
      <c r="A22">
        <v>10</v>
      </c>
      <c r="B22">
        <f t="shared" si="0"/>
        <v>1.646567394083917E-3</v>
      </c>
      <c r="C22">
        <f t="shared" si="1"/>
        <v>3.5640627131279003E-3</v>
      </c>
    </row>
    <row r="23" spans="1:3" x14ac:dyDescent="0.25">
      <c r="A23">
        <v>11</v>
      </c>
      <c r="B23">
        <f t="shared" si="0"/>
        <v>3.962327953677879E-4</v>
      </c>
      <c r="C23">
        <f t="shared" si="1"/>
        <v>1.2150213794754224E-3</v>
      </c>
    </row>
    <row r="24" spans="1:3" x14ac:dyDescent="0.25">
      <c r="A24">
        <v>12</v>
      </c>
      <c r="B24">
        <f t="shared" si="0"/>
        <v>8.1577340222779659E-5</v>
      </c>
      <c r="C24">
        <f t="shared" si="1"/>
        <v>3.7969418108606929E-4</v>
      </c>
    </row>
    <row r="25" spans="1:3" x14ac:dyDescent="0.25">
      <c r="A25">
        <v>13</v>
      </c>
      <c r="B25">
        <f t="shared" si="0"/>
        <v>1.4396001215784686E-5</v>
      </c>
      <c r="C25">
        <f t="shared" si="1"/>
        <v>1.0952716762098163E-4</v>
      </c>
    </row>
    <row r="26" spans="1:3" x14ac:dyDescent="0.25">
      <c r="A26">
        <v>14</v>
      </c>
      <c r="B26">
        <f t="shared" si="0"/>
        <v>2.1775464023875886E-6</v>
      </c>
      <c r="C26">
        <f t="shared" si="1"/>
        <v>2.9337634184191436E-5</v>
      </c>
    </row>
    <row r="27" spans="1:3" x14ac:dyDescent="0.25">
      <c r="A27">
        <v>15</v>
      </c>
      <c r="B27">
        <f t="shared" si="0"/>
        <v>2.8180012266192413E-7</v>
      </c>
      <c r="C27">
        <f t="shared" si="1"/>
        <v>7.3344085460478717E-6</v>
      </c>
    </row>
    <row r="28" spans="1:3" x14ac:dyDescent="0.25">
      <c r="A28">
        <v>16</v>
      </c>
      <c r="B28">
        <f t="shared" si="0"/>
        <v>3.1080895881829804E-8</v>
      </c>
      <c r="C28">
        <f t="shared" si="1"/>
        <v>1.7190020029799668E-6</v>
      </c>
    </row>
    <row r="29" spans="1:3" x14ac:dyDescent="0.25">
      <c r="A29">
        <v>17</v>
      </c>
      <c r="B29">
        <f t="shared" si="0"/>
        <v>2.9037515183716459E-9</v>
      </c>
      <c r="C29">
        <f t="shared" si="1"/>
        <v>3.7919161830440457E-7</v>
      </c>
    </row>
    <row r="30" spans="1:3" x14ac:dyDescent="0.25">
      <c r="A30">
        <v>18</v>
      </c>
      <c r="B30">
        <f t="shared" si="0"/>
        <v>2.2774521712718761E-10</v>
      </c>
      <c r="C30">
        <f t="shared" si="1"/>
        <v>7.89982538134175E-8</v>
      </c>
    </row>
    <row r="31" spans="1:3" x14ac:dyDescent="0.25">
      <c r="A31">
        <v>19</v>
      </c>
      <c r="B31">
        <f t="shared" si="0"/>
        <v>1.4806964581024578E-11</v>
      </c>
      <c r="C31">
        <f t="shared" si="1"/>
        <v>1.5591760621069258E-8</v>
      </c>
    </row>
    <row r="32" spans="1:3" x14ac:dyDescent="0.25">
      <c r="A32">
        <v>20</v>
      </c>
      <c r="B32">
        <f t="shared" si="0"/>
        <v>7.8389812487777382E-13</v>
      </c>
      <c r="C32">
        <f t="shared" si="1"/>
        <v>2.9234551164504951E-9</v>
      </c>
    </row>
    <row r="33" spans="1:3" x14ac:dyDescent="0.25">
      <c r="A33">
        <v>21</v>
      </c>
      <c r="B33">
        <f t="shared" si="0"/>
        <v>3.2936896003267878E-14</v>
      </c>
      <c r="C33">
        <f t="shared" si="1"/>
        <v>5.2204555650901744E-10</v>
      </c>
    </row>
    <row r="34" spans="1:3" x14ac:dyDescent="0.25">
      <c r="A34">
        <v>22</v>
      </c>
      <c r="B34">
        <f t="shared" si="0"/>
        <v>1.0567988022438901E-15</v>
      </c>
      <c r="C34">
        <f t="shared" si="1"/>
        <v>8.8985038041309684E-11</v>
      </c>
    </row>
    <row r="35" spans="1:3" x14ac:dyDescent="0.25">
      <c r="A35">
        <v>23</v>
      </c>
      <c r="B35">
        <f t="shared" si="0"/>
        <v>2.4325292123260729E-17</v>
      </c>
      <c r="C35">
        <f t="shared" si="1"/>
        <v>1.4508430115430849E-11</v>
      </c>
    </row>
    <row r="36" spans="1:3" x14ac:dyDescent="0.25">
      <c r="A36">
        <v>24</v>
      </c>
      <c r="B36">
        <f t="shared" si="0"/>
        <v>3.5772488416560063E-19</v>
      </c>
      <c r="C36">
        <f t="shared" si="1"/>
        <v>2.2669422055360752E-12</v>
      </c>
    </row>
    <row r="37" spans="1:3" x14ac:dyDescent="0.25">
      <c r="A37">
        <v>25</v>
      </c>
      <c r="B37">
        <f t="shared" si="0"/>
        <v>2.5251168294042308E-21</v>
      </c>
      <c r="C37">
        <f t="shared" si="1"/>
        <v>3.4004133083041106E-13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5" zoomScale="160" zoomScaleNormal="160" workbookViewId="0">
      <selection activeCell="B31" sqref="B31"/>
    </sheetView>
  </sheetViews>
  <sheetFormatPr defaultRowHeight="15" x14ac:dyDescent="0.25"/>
  <sheetData>
    <row r="1" spans="1:10" x14ac:dyDescent="0.25">
      <c r="A1" t="s">
        <v>16</v>
      </c>
    </row>
    <row r="2" spans="1:10" x14ac:dyDescent="0.25">
      <c r="A2" t="s">
        <v>17</v>
      </c>
    </row>
    <row r="4" spans="1:10" x14ac:dyDescent="0.25">
      <c r="A4">
        <v>2.7925025379809085</v>
      </c>
      <c r="B4">
        <v>3.3148367138928734</v>
      </c>
      <c r="C4">
        <v>3.9584110810246784</v>
      </c>
      <c r="D4">
        <v>4.5911806510994211</v>
      </c>
      <c r="E4">
        <v>2.6252032613265328</v>
      </c>
      <c r="F4">
        <v>3.9287581431417493</v>
      </c>
      <c r="G4">
        <v>3.34442939775181</v>
      </c>
      <c r="H4">
        <v>3.9447015852638287</v>
      </c>
      <c r="I4">
        <v>3.6194992490927689</v>
      </c>
      <c r="J4">
        <v>4.9008135748445056</v>
      </c>
    </row>
    <row r="5" spans="1:10" x14ac:dyDescent="0.25">
      <c r="A5">
        <v>4.1300691110373009</v>
      </c>
      <c r="B5">
        <v>3.4764675648184493</v>
      </c>
      <c r="C5">
        <v>4.4248875029588817</v>
      </c>
      <c r="D5">
        <v>4.8925803740567062</v>
      </c>
      <c r="E5">
        <v>5.4325632946565747</v>
      </c>
      <c r="F5">
        <v>4.1638636604184285</v>
      </c>
      <c r="G5">
        <v>3.4470226738485508</v>
      </c>
      <c r="H5">
        <v>6.1430969354696572</v>
      </c>
      <c r="I5">
        <v>3.6245924194226973</v>
      </c>
      <c r="J5">
        <v>3.2166544870997313</v>
      </c>
    </row>
    <row r="6" spans="1:10" x14ac:dyDescent="0.25">
      <c r="A6">
        <v>3.2734183251741342</v>
      </c>
      <c r="B6">
        <v>3.4628205968183465</v>
      </c>
      <c r="C6">
        <v>3.9445481080329046</v>
      </c>
      <c r="D6">
        <v>3.1861363923817407</v>
      </c>
      <c r="E6">
        <v>4.1156558937509544</v>
      </c>
      <c r="F6">
        <v>3.6698602444666903</v>
      </c>
      <c r="G6">
        <v>4.2777392182906624</v>
      </c>
      <c r="H6">
        <v>4.164870925800642</v>
      </c>
      <c r="I6">
        <v>4.6750417469447711</v>
      </c>
      <c r="J6">
        <v>3.5537484664964722</v>
      </c>
    </row>
    <row r="7" spans="1:10" x14ac:dyDescent="0.25">
      <c r="A7">
        <v>4.9487985153100453</v>
      </c>
      <c r="B7">
        <v>3.2937887327570934</v>
      </c>
      <c r="C7">
        <v>5.3988096725370269</v>
      </c>
      <c r="D7">
        <v>4.4542096121440409</v>
      </c>
      <c r="E7">
        <v>5.4702891348861158</v>
      </c>
      <c r="F7">
        <v>3.7316308508743532</v>
      </c>
      <c r="G7">
        <v>3.834197978998418</v>
      </c>
      <c r="H7">
        <v>3.0036940289428458</v>
      </c>
      <c r="I7">
        <v>3.9951421614241553</v>
      </c>
      <c r="J7">
        <v>3.4389827406848781</v>
      </c>
    </row>
    <row r="8" spans="1:10" x14ac:dyDescent="0.25">
      <c r="A8">
        <v>5.7219099390786141</v>
      </c>
      <c r="B8">
        <v>5.9658364180941135</v>
      </c>
      <c r="C8">
        <v>5.3505996321327984</v>
      </c>
      <c r="D8">
        <v>3.7772829374298453</v>
      </c>
      <c r="E8">
        <v>4.3777881829591934</v>
      </c>
      <c r="F8">
        <v>3.2990797181846574</v>
      </c>
      <c r="G8">
        <v>4.0731597538106143</v>
      </c>
      <c r="H8">
        <v>2.2196277414914221</v>
      </c>
      <c r="I8">
        <v>2.9614639162027743</v>
      </c>
      <c r="J8">
        <v>2.9800426192232408</v>
      </c>
    </row>
    <row r="9" spans="1:10" x14ac:dyDescent="0.25">
      <c r="A9">
        <v>5.1045449355151504</v>
      </c>
      <c r="B9">
        <v>4.917934812605381</v>
      </c>
      <c r="C9">
        <v>3.7364648152142763</v>
      </c>
      <c r="D9">
        <v>4.5655897439282853</v>
      </c>
      <c r="E9">
        <v>1.9700351104838774</v>
      </c>
      <c r="F9">
        <v>4.3424440819799202</v>
      </c>
      <c r="G9">
        <v>4.6436675903387368</v>
      </c>
      <c r="H9">
        <v>3.8721682459290605</v>
      </c>
      <c r="I9">
        <v>2.9954926604696084</v>
      </c>
      <c r="J9">
        <v>3.3964752320607658</v>
      </c>
    </row>
    <row r="10" spans="1:10" x14ac:dyDescent="0.25">
      <c r="A10">
        <v>3.9031160768936388</v>
      </c>
      <c r="B10">
        <v>1.9441417963244021</v>
      </c>
      <c r="C10">
        <v>3.4460426933073904</v>
      </c>
      <c r="D10">
        <v>3.1448498803947587</v>
      </c>
      <c r="E10">
        <v>3.0528795024147257</v>
      </c>
      <c r="F10">
        <v>2.8771060088765807</v>
      </c>
      <c r="G10">
        <v>3.108672454894986</v>
      </c>
      <c r="H10">
        <v>5.6847116057761014</v>
      </c>
      <c r="I10">
        <v>2.9719003679056186</v>
      </c>
      <c r="J10">
        <v>4.3666377779154573</v>
      </c>
    </row>
    <row r="11" spans="1:10" x14ac:dyDescent="0.25">
      <c r="A11">
        <v>4.3914624358003493</v>
      </c>
      <c r="B11">
        <v>3.9092631242092466</v>
      </c>
      <c r="C11">
        <v>2.9703428582288325</v>
      </c>
      <c r="D11">
        <v>3.4771701494755689</v>
      </c>
      <c r="E11">
        <v>6.0198604033794254</v>
      </c>
      <c r="F11">
        <v>4.7980906957527623</v>
      </c>
      <c r="G11">
        <v>4.4768878625327488</v>
      </c>
      <c r="H11">
        <v>5.9126855477225035</v>
      </c>
      <c r="I11">
        <v>4.9846871762420051</v>
      </c>
      <c r="J11">
        <v>4.1667331162025221</v>
      </c>
    </row>
    <row r="12" spans="1:10" x14ac:dyDescent="0.25">
      <c r="A12">
        <v>3.5932955698663136</v>
      </c>
      <c r="B12">
        <v>4.9089944796869531</v>
      </c>
      <c r="C12">
        <v>3.7750865077250637</v>
      </c>
      <c r="D12">
        <v>4.7375820132438093</v>
      </c>
      <c r="E12">
        <v>3.0908895597385708</v>
      </c>
      <c r="F12">
        <v>3.4414883985882625</v>
      </c>
      <c r="G12">
        <v>1.9801395966205746</v>
      </c>
      <c r="H12">
        <v>5.3851058611180633</v>
      </c>
      <c r="I12">
        <v>4.4622813776222756</v>
      </c>
      <c r="J12">
        <v>3.6213898612040794</v>
      </c>
    </row>
    <row r="13" spans="1:10" x14ac:dyDescent="0.25">
      <c r="A13">
        <v>2.455136847042013</v>
      </c>
      <c r="B13">
        <v>3.8085468178032897</v>
      </c>
      <c r="C13">
        <v>3.5128882801509462</v>
      </c>
      <c r="D13">
        <v>5.1686097423080355</v>
      </c>
      <c r="E13">
        <v>3.968822521623224</v>
      </c>
      <c r="F13">
        <v>3.2733194176253164</v>
      </c>
      <c r="G13">
        <v>3.4975837580568623</v>
      </c>
      <c r="H13">
        <v>4.1410319327987963</v>
      </c>
      <c r="I13">
        <v>4.4592197910824325</v>
      </c>
      <c r="J13">
        <v>3.7093573256279342</v>
      </c>
    </row>
    <row r="15" spans="1:10" x14ac:dyDescent="0.25">
      <c r="A15" t="s">
        <v>18</v>
      </c>
    </row>
    <row r="16" spans="1:10" x14ac:dyDescent="0.25">
      <c r="A16" t="s">
        <v>19</v>
      </c>
    </row>
    <row r="17" spans="1:6" x14ac:dyDescent="0.25">
      <c r="A17" t="s">
        <v>21</v>
      </c>
    </row>
    <row r="18" spans="1:6" x14ac:dyDescent="0.25">
      <c r="A18" t="s">
        <v>20</v>
      </c>
    </row>
    <row r="19" spans="1:6" x14ac:dyDescent="0.25">
      <c r="A19" t="s">
        <v>22</v>
      </c>
    </row>
    <row r="21" spans="1:6" x14ac:dyDescent="0.25">
      <c r="A21" t="s">
        <v>23</v>
      </c>
    </row>
    <row r="22" spans="1:6" x14ac:dyDescent="0.25">
      <c r="A22" t="s">
        <v>24</v>
      </c>
    </row>
    <row r="24" spans="1:6" x14ac:dyDescent="0.25">
      <c r="A24" t="s">
        <v>54</v>
      </c>
      <c r="B24">
        <f>AVERAGE(A4:J13)</f>
        <v>3.9673513684683712</v>
      </c>
      <c r="C24" t="s">
        <v>55</v>
      </c>
      <c r="D24">
        <f>_xlfn.STDEV.S(A4:J13)</f>
        <v>0.92458094699149063</v>
      </c>
      <c r="F24" t="s">
        <v>56</v>
      </c>
    </row>
    <row r="25" spans="1:6" x14ac:dyDescent="0.25">
      <c r="F25" t="s">
        <v>58</v>
      </c>
    </row>
    <row r="27" spans="1:6" x14ac:dyDescent="0.25">
      <c r="A27" t="s">
        <v>31</v>
      </c>
      <c r="B27">
        <f>_xlfn.NORM.DIST(4.5,B24,D24,1)</f>
        <v>0.71772530803544277</v>
      </c>
    </row>
    <row r="28" spans="1:6" x14ac:dyDescent="0.25">
      <c r="A28" t="s">
        <v>36</v>
      </c>
      <c r="B28">
        <f>1-NORMDIST(2,B24,D24,1)</f>
        <v>0.98332442256926222</v>
      </c>
    </row>
    <row r="29" spans="1:6" x14ac:dyDescent="0.25">
      <c r="A29" t="s">
        <v>37</v>
      </c>
      <c r="B29">
        <f>_xlfn.NORM.DIST(5,B24,D24,1)-_xlfn.NORM.DIST(3,B24,D24,1)</f>
        <v>0.72025712045312895</v>
      </c>
    </row>
    <row r="30" spans="1:6" x14ac:dyDescent="0.25">
      <c r="A30" t="s">
        <v>57</v>
      </c>
      <c r="B30">
        <f>_xlfn.NORM.INV(0.98,B24,D24)</f>
        <v>5.866208481143083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0:B15"/>
    </sheetView>
  </sheetViews>
  <sheetFormatPr defaultRowHeight="15" x14ac:dyDescent="0.25"/>
  <sheetData>
    <row r="1" spans="1:2" x14ac:dyDescent="0.25">
      <c r="A1" t="s">
        <v>25</v>
      </c>
    </row>
    <row r="2" spans="1:2" x14ac:dyDescent="0.25">
      <c r="A2" t="s">
        <v>26</v>
      </c>
    </row>
    <row r="4" spans="1:2" x14ac:dyDescent="0.25">
      <c r="A4" t="s">
        <v>59</v>
      </c>
    </row>
    <row r="10" spans="1:2" x14ac:dyDescent="0.25">
      <c r="A10">
        <v>0</v>
      </c>
      <c r="B10">
        <f>_xlfn.HYPGEOM.DIST(A10,5,20,100,0)</f>
        <v>0.31930944198985428</v>
      </c>
    </row>
    <row r="11" spans="1:2" x14ac:dyDescent="0.25">
      <c r="A11">
        <v>1</v>
      </c>
      <c r="B11">
        <f t="shared" ref="B11:B15" si="0">_xlfn.HYPGEOM.DIST(A11,5,20,100,0)</f>
        <v>0.42014400261822915</v>
      </c>
    </row>
    <row r="12" spans="1:2" x14ac:dyDescent="0.25">
      <c r="A12">
        <v>2</v>
      </c>
      <c r="B12">
        <f t="shared" si="0"/>
        <v>0.20734379349990534</v>
      </c>
    </row>
    <row r="13" spans="1:2" x14ac:dyDescent="0.25">
      <c r="A13">
        <v>3</v>
      </c>
      <c r="B13">
        <f t="shared" si="0"/>
        <v>4.7848567730747409E-2</v>
      </c>
    </row>
    <row r="14" spans="1:2" x14ac:dyDescent="0.25">
      <c r="A14">
        <v>4</v>
      </c>
      <c r="B14">
        <f t="shared" si="0"/>
        <v>5.1482636165994028E-3</v>
      </c>
    </row>
    <row r="15" spans="1:2" x14ac:dyDescent="0.25">
      <c r="A15">
        <v>5</v>
      </c>
      <c r="B15">
        <f t="shared" si="0"/>
        <v>2.0593054466397606E-4</v>
      </c>
    </row>
    <row r="17" spans="2:2" x14ac:dyDescent="0.25">
      <c r="B17">
        <f>SUM(B10:B15)</f>
        <v>0.99999999999999956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V3" sqref="V3"/>
    </sheetView>
  </sheetViews>
  <sheetFormatPr defaultRowHeight="15" x14ac:dyDescent="0.25"/>
  <sheetData>
    <row r="1" spans="1:10" x14ac:dyDescent="0.25">
      <c r="A1" t="s">
        <v>27</v>
      </c>
    </row>
    <row r="2" spans="1:10" x14ac:dyDescent="0.25">
      <c r="A2" t="s">
        <v>28</v>
      </c>
    </row>
    <row r="4" spans="1:10" x14ac:dyDescent="0.25">
      <c r="A4">
        <v>40.61</v>
      </c>
      <c r="B4">
        <v>44.87</v>
      </c>
      <c r="C4">
        <v>45.44</v>
      </c>
      <c r="D4">
        <v>46.69</v>
      </c>
      <c r="E4">
        <v>40.85</v>
      </c>
      <c r="F4">
        <v>41.73</v>
      </c>
      <c r="G4">
        <v>38.03</v>
      </c>
      <c r="H4">
        <v>42.47</v>
      </c>
      <c r="I4">
        <v>43.52</v>
      </c>
      <c r="J4">
        <v>44.39</v>
      </c>
    </row>
    <row r="5" spans="1:10" x14ac:dyDescent="0.25">
      <c r="A5">
        <v>38.92</v>
      </c>
      <c r="B5">
        <v>40.44</v>
      </c>
      <c r="C5">
        <v>46.49</v>
      </c>
      <c r="D5">
        <v>39.5</v>
      </c>
      <c r="E5">
        <v>39.81</v>
      </c>
      <c r="F5">
        <v>37.06</v>
      </c>
      <c r="G5">
        <v>40.880000000000003</v>
      </c>
      <c r="H5">
        <v>43.48</v>
      </c>
      <c r="I5">
        <v>39.51</v>
      </c>
      <c r="J5">
        <v>40.79</v>
      </c>
    </row>
    <row r="6" spans="1:10" x14ac:dyDescent="0.25">
      <c r="A6">
        <v>40.869999999999997</v>
      </c>
      <c r="B6">
        <v>36.86</v>
      </c>
      <c r="C6">
        <v>39.06</v>
      </c>
      <c r="D6">
        <v>47.63</v>
      </c>
      <c r="E6">
        <v>37.07</v>
      </c>
      <c r="F6">
        <v>49.65</v>
      </c>
      <c r="G6">
        <v>38.69</v>
      </c>
      <c r="H6">
        <v>45.21</v>
      </c>
      <c r="I6">
        <v>43.95</v>
      </c>
      <c r="J6">
        <v>38.04</v>
      </c>
    </row>
    <row r="7" spans="1:10" x14ac:dyDescent="0.25">
      <c r="A7">
        <v>46.91</v>
      </c>
      <c r="B7">
        <v>41.2</v>
      </c>
      <c r="C7">
        <v>46.39</v>
      </c>
      <c r="D7">
        <v>37.26</v>
      </c>
      <c r="E7">
        <v>38.82</v>
      </c>
      <c r="F7">
        <v>41.72</v>
      </c>
      <c r="G7">
        <v>42.9</v>
      </c>
      <c r="H7">
        <v>32.950000000000003</v>
      </c>
      <c r="I7">
        <v>42.91</v>
      </c>
      <c r="J7">
        <v>41.73</v>
      </c>
    </row>
    <row r="8" spans="1:10" x14ac:dyDescent="0.25">
      <c r="A8">
        <v>33.32</v>
      </c>
      <c r="B8">
        <v>35.97</v>
      </c>
      <c r="C8">
        <v>34.46</v>
      </c>
      <c r="D8">
        <v>32.880000000000003</v>
      </c>
      <c r="E8">
        <v>49.01</v>
      </c>
      <c r="F8">
        <v>35.950000000000003</v>
      </c>
      <c r="G8">
        <v>42.29</v>
      </c>
      <c r="H8">
        <v>48.97</v>
      </c>
      <c r="I8">
        <v>38.79</v>
      </c>
      <c r="J8">
        <v>44.59</v>
      </c>
    </row>
    <row r="9" spans="1:10" x14ac:dyDescent="0.25">
      <c r="A9">
        <v>48.46</v>
      </c>
      <c r="B9">
        <v>40.58</v>
      </c>
      <c r="C9">
        <v>41.38</v>
      </c>
      <c r="D9">
        <v>30.1</v>
      </c>
      <c r="E9">
        <v>40.57</v>
      </c>
      <c r="F9">
        <v>47.74</v>
      </c>
      <c r="G9">
        <v>43.72</v>
      </c>
      <c r="H9">
        <v>40.64</v>
      </c>
      <c r="I9">
        <v>36.5</v>
      </c>
      <c r="J9">
        <v>35.1</v>
      </c>
    </row>
    <row r="10" spans="1:10" x14ac:dyDescent="0.25">
      <c r="A10">
        <v>39.32</v>
      </c>
      <c r="B10">
        <v>37.65</v>
      </c>
      <c r="C10">
        <v>41.45</v>
      </c>
      <c r="D10">
        <v>38.299999999999997</v>
      </c>
      <c r="E10">
        <v>46.19</v>
      </c>
      <c r="F10">
        <v>39.64</v>
      </c>
      <c r="G10">
        <v>36.770000000000003</v>
      </c>
      <c r="H10">
        <v>40.22</v>
      </c>
      <c r="I10">
        <v>45.33</v>
      </c>
      <c r="J10">
        <v>38.729999999999997</v>
      </c>
    </row>
    <row r="11" spans="1:10" x14ac:dyDescent="0.25">
      <c r="A11">
        <v>43.24</v>
      </c>
      <c r="B11">
        <v>40.07</v>
      </c>
      <c r="C11">
        <v>42.57</v>
      </c>
      <c r="D11">
        <v>40.86</v>
      </c>
      <c r="E11">
        <v>44.34</v>
      </c>
      <c r="F11">
        <v>43.11</v>
      </c>
      <c r="G11">
        <v>42.4</v>
      </c>
      <c r="H11">
        <v>39.26</v>
      </c>
      <c r="I11">
        <v>37.67</v>
      </c>
      <c r="J11">
        <v>41.9</v>
      </c>
    </row>
    <row r="12" spans="1:10" x14ac:dyDescent="0.25">
      <c r="A12">
        <v>40.880000000000003</v>
      </c>
      <c r="B12">
        <v>31.62</v>
      </c>
      <c r="C12">
        <v>38.35</v>
      </c>
      <c r="D12">
        <v>44.88</v>
      </c>
      <c r="E12">
        <v>35.590000000000003</v>
      </c>
      <c r="F12">
        <v>45.39</v>
      </c>
      <c r="G12">
        <v>46.68</v>
      </c>
      <c r="H12">
        <v>39.75</v>
      </c>
      <c r="I12">
        <v>36.76</v>
      </c>
      <c r="J12">
        <v>44.76</v>
      </c>
    </row>
    <row r="13" spans="1:10" x14ac:dyDescent="0.25">
      <c r="A13">
        <v>38.85</v>
      </c>
      <c r="B13">
        <v>38.229999999999997</v>
      </c>
      <c r="C13">
        <v>40.64</v>
      </c>
      <c r="D13">
        <v>45.53</v>
      </c>
      <c r="E13">
        <v>39.590000000000003</v>
      </c>
      <c r="F13">
        <v>36.65</v>
      </c>
      <c r="G13">
        <v>44.03</v>
      </c>
      <c r="H13">
        <v>44.93</v>
      </c>
      <c r="I13">
        <v>40.909999999999997</v>
      </c>
      <c r="J13">
        <v>36.14</v>
      </c>
    </row>
    <row r="15" spans="1:10" x14ac:dyDescent="0.25">
      <c r="A15" t="s">
        <v>29</v>
      </c>
    </row>
    <row r="18" spans="1:9" x14ac:dyDescent="0.25">
      <c r="A18" t="s">
        <v>60</v>
      </c>
    </row>
    <row r="19" spans="1:9" x14ac:dyDescent="0.25">
      <c r="A19" t="s">
        <v>61</v>
      </c>
    </row>
    <row r="20" spans="1:9" x14ac:dyDescent="0.25">
      <c r="D20" t="s">
        <v>62</v>
      </c>
      <c r="E20" t="s">
        <v>63</v>
      </c>
      <c r="F20" t="s">
        <v>66</v>
      </c>
      <c r="G20" t="s">
        <v>67</v>
      </c>
      <c r="H20" t="s">
        <v>68</v>
      </c>
      <c r="I20" t="s">
        <v>69</v>
      </c>
    </row>
    <row r="21" spans="1:9" x14ac:dyDescent="0.25">
      <c r="A21" t="s">
        <v>41</v>
      </c>
      <c r="B21">
        <f>MIN(A4:J13)</f>
        <v>30.1</v>
      </c>
      <c r="D21">
        <v>30</v>
      </c>
      <c r="E21">
        <f t="array" ref="E21:E31">FREQUENCY(A4:J13,D21:D31)</f>
        <v>0</v>
      </c>
      <c r="F21">
        <f>_xlfn.EXPON.DIST(D21,B28,1)</f>
        <v>0.51929970619617105</v>
      </c>
      <c r="G21">
        <f>$E$33*F21</f>
        <v>51.929970619617109</v>
      </c>
      <c r="H21">
        <f>_xlfn.NORM.DIST(D21,B25,B26,1)</f>
        <v>3.3760119132448178E-3</v>
      </c>
      <c r="I21">
        <f>H21*$E$33</f>
        <v>0.3376011913244818</v>
      </c>
    </row>
    <row r="22" spans="1:9" x14ac:dyDescent="0.25">
      <c r="A22" t="s">
        <v>42</v>
      </c>
      <c r="B22">
        <f>MAX(A4:J13)</f>
        <v>49.65</v>
      </c>
      <c r="D22">
        <v>32</v>
      </c>
      <c r="E22">
        <v>2</v>
      </c>
      <c r="F22">
        <f>_xlfn.EXPON.DIST(D22,$B$28,1)-_xlfn.EXPON.DIST(D21,$B$28,1)</f>
        <v>2.2910597672151312E-2</v>
      </c>
      <c r="G22">
        <f t="shared" ref="G22:G31" si="0">$E$33*F22</f>
        <v>2.2910597672151312</v>
      </c>
      <c r="H22">
        <f>_xlfn.NORM.DIST(D22,$B$25,$B$26,1)-_xlfn.NORM.DIST(D21,$B$25,$B$26,1)</f>
        <v>1.0028230411510823E-2</v>
      </c>
      <c r="I22">
        <f t="shared" ref="I22:I31" si="1">H22*$E$33</f>
        <v>1.0028230411510823</v>
      </c>
    </row>
    <row r="23" spans="1:9" x14ac:dyDescent="0.25">
      <c r="D23">
        <v>34</v>
      </c>
      <c r="E23">
        <v>3</v>
      </c>
      <c r="F23">
        <f t="shared" ref="F23:F31" si="2">_xlfn.EXPON.DIST(D23,$B$28,1)-_xlfn.EXPON.DIST(D22,$B$28,1)</f>
        <v>2.1818658489960341E-2</v>
      </c>
      <c r="G23">
        <f t="shared" si="0"/>
        <v>2.1818658489960341</v>
      </c>
      <c r="H23">
        <f t="shared" ref="H23:H31" si="3">_xlfn.NORM.DIST(D23,$B$25,$B$26,1)-_xlfn.NORM.DIST(D22,$B$25,$B$26,1)</f>
        <v>2.9334083140240545E-2</v>
      </c>
      <c r="I23">
        <f t="shared" si="1"/>
        <v>2.9334083140240543</v>
      </c>
    </row>
    <row r="24" spans="1:9" x14ac:dyDescent="0.25">
      <c r="D24">
        <v>36</v>
      </c>
      <c r="E24">
        <v>5</v>
      </c>
      <c r="F24">
        <f t="shared" si="2"/>
        <v>2.0778762087039548E-2</v>
      </c>
      <c r="G24">
        <f t="shared" si="0"/>
        <v>2.0778762087039548</v>
      </c>
      <c r="H24">
        <f t="shared" si="3"/>
        <v>6.7508114601562155E-2</v>
      </c>
      <c r="I24">
        <f t="shared" si="1"/>
        <v>6.7508114601562159</v>
      </c>
    </row>
    <row r="25" spans="1:9" x14ac:dyDescent="0.25">
      <c r="A25" t="s">
        <v>65</v>
      </c>
      <c r="B25">
        <f>AVERAGE(A4:J13)</f>
        <v>40.955000000000013</v>
      </c>
      <c r="D25">
        <v>38</v>
      </c>
      <c r="E25">
        <v>11</v>
      </c>
      <c r="F25">
        <f t="shared" si="2"/>
        <v>1.9788428058877372E-2</v>
      </c>
      <c r="G25">
        <f t="shared" si="0"/>
        <v>1.9788428058877372</v>
      </c>
      <c r="H25">
        <f t="shared" si="3"/>
        <v>0.12224078657293047</v>
      </c>
      <c r="I25">
        <f t="shared" si="1"/>
        <v>12.224078657293047</v>
      </c>
    </row>
    <row r="26" spans="1:9" x14ac:dyDescent="0.25">
      <c r="A26" t="s">
        <v>64</v>
      </c>
      <c r="B26">
        <f>_xlfn.STDEV.S(A4:J13)</f>
        <v>4.0441763841680576</v>
      </c>
      <c r="D26">
        <v>40</v>
      </c>
      <c r="E26">
        <v>20</v>
      </c>
      <c r="F26">
        <f t="shared" si="2"/>
        <v>1.8845294219216546E-2</v>
      </c>
      <c r="G26">
        <f t="shared" si="0"/>
        <v>1.8845294219216546</v>
      </c>
      <c r="H26">
        <f t="shared" si="3"/>
        <v>0.17417400576607592</v>
      </c>
      <c r="I26">
        <f t="shared" si="1"/>
        <v>17.417400576607591</v>
      </c>
    </row>
    <row r="27" spans="1:9" x14ac:dyDescent="0.25">
      <c r="D27">
        <v>42</v>
      </c>
      <c r="E27">
        <v>22</v>
      </c>
      <c r="F27">
        <f t="shared" si="2"/>
        <v>1.7947110965669255E-2</v>
      </c>
      <c r="G27">
        <f t="shared" si="0"/>
        <v>1.7947110965669255</v>
      </c>
      <c r="H27">
        <f t="shared" si="3"/>
        <v>0.19528821123675189</v>
      </c>
      <c r="I27">
        <f t="shared" si="1"/>
        <v>19.52882112367519</v>
      </c>
    </row>
    <row r="28" spans="1:9" x14ac:dyDescent="0.25">
      <c r="A28" t="s">
        <v>30</v>
      </c>
      <c r="B28">
        <f>1/B25</f>
        <v>2.4417043096081056E-2</v>
      </c>
      <c r="D28">
        <v>44</v>
      </c>
      <c r="E28">
        <v>12</v>
      </c>
      <c r="F28">
        <f t="shared" si="2"/>
        <v>1.7091735913871142E-2</v>
      </c>
      <c r="G28">
        <f t="shared" si="0"/>
        <v>1.7091735913871142</v>
      </c>
      <c r="H28">
        <f t="shared" si="3"/>
        <v>0.17230592444616177</v>
      </c>
      <c r="I28">
        <f t="shared" si="1"/>
        <v>17.230592444616178</v>
      </c>
    </row>
    <row r="29" spans="1:9" x14ac:dyDescent="0.25">
      <c r="D29">
        <v>46</v>
      </c>
      <c r="E29">
        <v>13</v>
      </c>
      <c r="F29">
        <f t="shared" si="2"/>
        <v>1.6277128787375084E-2</v>
      </c>
      <c r="G29">
        <f t="shared" si="0"/>
        <v>1.6277128787375084</v>
      </c>
      <c r="H29">
        <f t="shared" si="3"/>
        <v>0.11963253641175897</v>
      </c>
      <c r="I29">
        <f t="shared" si="1"/>
        <v>11.963253641175896</v>
      </c>
    </row>
    <row r="30" spans="1:9" x14ac:dyDescent="0.25">
      <c r="D30">
        <v>48</v>
      </c>
      <c r="E30">
        <v>8</v>
      </c>
      <c r="F30">
        <f t="shared" si="2"/>
        <v>1.5501346551099693E-2</v>
      </c>
      <c r="G30">
        <f t="shared" si="0"/>
        <v>1.5501346551099693</v>
      </c>
      <c r="H30">
        <f t="shared" si="3"/>
        <v>6.5358841229603781E-2</v>
      </c>
      <c r="I30">
        <f t="shared" si="1"/>
        <v>6.5358841229603781</v>
      </c>
    </row>
    <row r="31" spans="1:9" x14ac:dyDescent="0.25">
      <c r="D31">
        <v>50</v>
      </c>
      <c r="E31">
        <v>4</v>
      </c>
      <c r="F31">
        <f t="shared" si="2"/>
        <v>1.4762538776720069E-2</v>
      </c>
      <c r="G31">
        <f t="shared" si="0"/>
        <v>1.4762538776720069</v>
      </c>
      <c r="H31">
        <f t="shared" si="3"/>
        <v>2.8095349528301949E-2</v>
      </c>
      <c r="I31">
        <f t="shared" si="1"/>
        <v>2.8095349528301949</v>
      </c>
    </row>
    <row r="33" spans="5:5" x14ac:dyDescent="0.25">
      <c r="E33">
        <f>SUM(E21:E31)</f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Zadatak1</vt:lpstr>
      <vt:lpstr>Zadatak2</vt:lpstr>
      <vt:lpstr>Zadatak3</vt:lpstr>
      <vt:lpstr>Zadatak4</vt:lpstr>
      <vt:lpstr>Zadatak5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2017-10-24T08:11:36Z</dcterms:created>
  <dcterms:modified xsi:type="dcterms:W3CDTF">2017-10-31T11:02:39Z</dcterms:modified>
</cp:coreProperties>
</file>