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.sharepoint.com/sites/NationwideProactiveProposalCognizant/Shared Documents/General/ESS/"/>
    </mc:Choice>
  </mc:AlternateContent>
  <xr:revisionPtr revIDLastSave="210" documentId="8_{C9384395-D63F-4E1A-BE72-C876188A653B}" xr6:coauthVersionLast="47" xr6:coauthVersionMax="47" xr10:uidLastSave="{BB6BE1E9-B20C-49F9-B9C2-2B108076B02A}"/>
  <bookViews>
    <workbookView xWindow="-108" yWindow="-108" windowWidth="23256" windowHeight="12576" tabRatio="849" xr2:uid="{00000000-000D-0000-FFFF-FFFF00000000}"/>
  </bookViews>
  <sheets>
    <sheet name="Revised" sheetId="26" r:id="rId1"/>
    <sheet name="Parameters" sheetId="27" r:id="rId2"/>
    <sheet name="Investment " sheetId="2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26" l="1"/>
  <c r="E49" i="26"/>
  <c r="J3" i="28"/>
  <c r="K3" i="28" l="1"/>
  <c r="D48" i="26" l="1"/>
  <c r="D44" i="26"/>
  <c r="G9" i="27" l="1"/>
  <c r="E11" i="27"/>
  <c r="E12" i="27"/>
  <c r="F9" i="27"/>
  <c r="F12" i="27"/>
  <c r="F11" i="27"/>
  <c r="I10" i="27"/>
  <c r="I12" i="27" s="1"/>
  <c r="H10" i="27"/>
  <c r="H11" i="27" s="1"/>
  <c r="G11" i="27"/>
  <c r="G12" i="27"/>
  <c r="H9" i="27" l="1"/>
  <c r="I9" i="27"/>
  <c r="H12" i="27"/>
  <c r="I11" i="27"/>
  <c r="D28" i="26" l="1"/>
  <c r="X53" i="26" l="1"/>
  <c r="W53" i="26"/>
  <c r="V53" i="26"/>
  <c r="U53" i="26"/>
  <c r="AM28" i="26" l="1"/>
  <c r="AL28" i="26"/>
  <c r="AK28" i="26"/>
  <c r="AJ28" i="26"/>
  <c r="AI28" i="26"/>
  <c r="AH28" i="26"/>
  <c r="AG28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O28" i="26"/>
  <c r="N28" i="26"/>
  <c r="E13" i="26" l="1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D14" i="26"/>
  <c r="D13" i="26"/>
  <c r="D15" i="26" l="1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D32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E11" i="26"/>
  <c r="D11" i="26"/>
  <c r="D9" i="26"/>
  <c r="AO25" i="26"/>
  <c r="AO4" i="26"/>
  <c r="P28" i="26"/>
  <c r="N29" i="26" l="1"/>
  <c r="O29" i="26"/>
  <c r="P29" i="26"/>
  <c r="Q29" i="26"/>
  <c r="R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M31" i="26"/>
  <c r="AM33" i="26" s="1"/>
  <c r="AL31" i="26"/>
  <c r="AL33" i="26" s="1"/>
  <c r="AK31" i="26"/>
  <c r="AK33" i="26" s="1"/>
  <c r="AJ31" i="26"/>
  <c r="AJ33" i="26" s="1"/>
  <c r="AI31" i="26"/>
  <c r="AI33" i="26" s="1"/>
  <c r="AH31" i="26"/>
  <c r="AH33" i="26" s="1"/>
  <c r="AG31" i="26"/>
  <c r="AG33" i="26" s="1"/>
  <c r="AF31" i="26"/>
  <c r="AF33" i="26" s="1"/>
  <c r="AE31" i="26"/>
  <c r="AE33" i="26" s="1"/>
  <c r="AD31" i="26"/>
  <c r="AD33" i="26" s="1"/>
  <c r="AC31" i="26"/>
  <c r="AC33" i="26" s="1"/>
  <c r="AB31" i="26"/>
  <c r="AA31" i="26"/>
  <c r="AA33" i="26" s="1"/>
  <c r="Z31" i="26"/>
  <c r="Z33" i="26" s="1"/>
  <c r="Y31" i="26"/>
  <c r="Y33" i="26" s="1"/>
  <c r="X31" i="26"/>
  <c r="X33" i="26" s="1"/>
  <c r="W31" i="26"/>
  <c r="W33" i="26" s="1"/>
  <c r="V31" i="26"/>
  <c r="V33" i="26" s="1"/>
  <c r="U31" i="26"/>
  <c r="U33" i="26" s="1"/>
  <c r="T31" i="26"/>
  <c r="T33" i="26" s="1"/>
  <c r="S31" i="26"/>
  <c r="S33" i="26" s="1"/>
  <c r="R31" i="26"/>
  <c r="R33" i="26" s="1"/>
  <c r="Q31" i="26"/>
  <c r="Q33" i="26" s="1"/>
  <c r="P31" i="26"/>
  <c r="O31" i="26"/>
  <c r="O33" i="26" s="1"/>
  <c r="N31" i="26"/>
  <c r="N33" i="26" s="1"/>
  <c r="M31" i="26"/>
  <c r="M33" i="26" s="1"/>
  <c r="L31" i="26"/>
  <c r="L33" i="26" s="1"/>
  <c r="K31" i="26"/>
  <c r="K33" i="26" s="1"/>
  <c r="J31" i="26"/>
  <c r="J33" i="26" s="1"/>
  <c r="I31" i="26"/>
  <c r="I33" i="26" s="1"/>
  <c r="H31" i="26"/>
  <c r="H33" i="26" s="1"/>
  <c r="G31" i="26"/>
  <c r="G33" i="26" s="1"/>
  <c r="F31" i="26"/>
  <c r="F33" i="26" s="1"/>
  <c r="E31" i="26"/>
  <c r="E33" i="26" s="1"/>
  <c r="D31" i="26"/>
  <c r="D33" i="26" s="1"/>
  <c r="AM10" i="26"/>
  <c r="AM12" i="26" s="1"/>
  <c r="AL10" i="26"/>
  <c r="AL12" i="26" s="1"/>
  <c r="AK10" i="26"/>
  <c r="AK12" i="26" s="1"/>
  <c r="AJ10" i="26"/>
  <c r="AJ12" i="26" s="1"/>
  <c r="AI10" i="26"/>
  <c r="AI12" i="26" s="1"/>
  <c r="AH10" i="26"/>
  <c r="AH12" i="26" s="1"/>
  <c r="AG10" i="26"/>
  <c r="AG12" i="26" s="1"/>
  <c r="AF10" i="26"/>
  <c r="AF12" i="26" s="1"/>
  <c r="AE10" i="26"/>
  <c r="AE12" i="26" s="1"/>
  <c r="AD10" i="26"/>
  <c r="AD12" i="26" s="1"/>
  <c r="AC10" i="26"/>
  <c r="AC12" i="26" s="1"/>
  <c r="AB10" i="26"/>
  <c r="AB12" i="26" s="1"/>
  <c r="AA10" i="26"/>
  <c r="AA12" i="26" s="1"/>
  <c r="Z10" i="26"/>
  <c r="Z12" i="26" s="1"/>
  <c r="Y10" i="26"/>
  <c r="Y12" i="26" s="1"/>
  <c r="X10" i="26"/>
  <c r="X12" i="26" s="1"/>
  <c r="W10" i="26"/>
  <c r="W12" i="26" s="1"/>
  <c r="V10" i="26"/>
  <c r="V12" i="26" s="1"/>
  <c r="U10" i="26"/>
  <c r="U12" i="26" s="1"/>
  <c r="T10" i="26"/>
  <c r="T12" i="26" s="1"/>
  <c r="S10" i="26"/>
  <c r="S12" i="26" s="1"/>
  <c r="R10" i="26"/>
  <c r="R12" i="26" s="1"/>
  <c r="Q10" i="26"/>
  <c r="Q12" i="26" s="1"/>
  <c r="P10" i="26"/>
  <c r="P12" i="26" s="1"/>
  <c r="O10" i="26"/>
  <c r="O12" i="26" s="1"/>
  <c r="N10" i="26"/>
  <c r="N12" i="26" s="1"/>
  <c r="M10" i="26"/>
  <c r="M12" i="26" s="1"/>
  <c r="L10" i="26"/>
  <c r="L12" i="26" s="1"/>
  <c r="K10" i="26"/>
  <c r="K12" i="26" s="1"/>
  <c r="J10" i="26"/>
  <c r="J12" i="26" s="1"/>
  <c r="I10" i="26"/>
  <c r="I12" i="26" s="1"/>
  <c r="H10" i="26"/>
  <c r="H12" i="26" s="1"/>
  <c r="G10" i="26"/>
  <c r="G12" i="26" s="1"/>
  <c r="F10" i="26"/>
  <c r="F12" i="26" s="1"/>
  <c r="E10" i="26"/>
  <c r="E12" i="26" s="1"/>
  <c r="D10" i="26"/>
  <c r="AM30" i="26"/>
  <c r="AL30" i="26"/>
  <c r="AK30" i="26"/>
  <c r="AJ30" i="26"/>
  <c r="AI30" i="26"/>
  <c r="AH30" i="26"/>
  <c r="AG30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AM9" i="26"/>
  <c r="AL9" i="26"/>
  <c r="AK9" i="26"/>
  <c r="AJ9" i="26"/>
  <c r="AI9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E44" i="26" s="1"/>
  <c r="P9" i="26"/>
  <c r="O9" i="26"/>
  <c r="N9" i="26"/>
  <c r="M9" i="26"/>
  <c r="L9" i="26"/>
  <c r="K9" i="26"/>
  <c r="J9" i="26"/>
  <c r="I9" i="26"/>
  <c r="H9" i="26"/>
  <c r="G9" i="26"/>
  <c r="F9" i="26"/>
  <c r="E9" i="26"/>
  <c r="AO6" i="26"/>
  <c r="D49" i="26" l="1"/>
  <c r="P33" i="26"/>
  <c r="AB33" i="26"/>
  <c r="D12" i="26"/>
  <c r="D45" i="26" s="1"/>
  <c r="D16" i="26"/>
  <c r="X55" i="26"/>
  <c r="X54" i="26" s="1"/>
  <c r="X56" i="26" s="1"/>
  <c r="F45" i="26"/>
  <c r="E45" i="26"/>
  <c r="H44" i="26"/>
  <c r="J46" i="26"/>
  <c r="I46" i="26" l="1"/>
  <c r="H46" i="26"/>
  <c r="J44" i="26"/>
  <c r="I44" i="26"/>
  <c r="AO19" i="26"/>
  <c r="D7" i="26"/>
  <c r="D8" i="26" s="1"/>
  <c r="AM35" i="26"/>
  <c r="AL35" i="26"/>
  <c r="AK35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AM34" i="26"/>
  <c r="AL34" i="26"/>
  <c r="AK34" i="26"/>
  <c r="AJ34" i="26"/>
  <c r="AI34" i="26"/>
  <c r="AH34" i="26"/>
  <c r="AG34" i="26"/>
  <c r="AF34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W29" i="26"/>
  <c r="V29" i="26"/>
  <c r="U29" i="26"/>
  <c r="T29" i="26"/>
  <c r="S29" i="26"/>
  <c r="M28" i="26"/>
  <c r="M29" i="26" s="1"/>
  <c r="L28" i="26"/>
  <c r="L29" i="26" s="1"/>
  <c r="K28" i="26"/>
  <c r="K29" i="26" s="1"/>
  <c r="J28" i="26"/>
  <c r="J29" i="26" s="1"/>
  <c r="I28" i="26"/>
  <c r="I29" i="26" s="1"/>
  <c r="H28" i="26"/>
  <c r="H29" i="26" s="1"/>
  <c r="G28" i="26"/>
  <c r="G29" i="26" s="1"/>
  <c r="F28" i="26"/>
  <c r="F29" i="26" s="1"/>
  <c r="E28" i="26"/>
  <c r="E29" i="26" s="1"/>
  <c r="D29" i="26"/>
  <c r="AO27" i="26"/>
  <c r="AO26" i="26"/>
  <c r="AO24" i="26"/>
  <c r="AO23" i="26"/>
  <c r="AO5" i="26"/>
  <c r="AO3" i="26"/>
  <c r="AO2" i="26"/>
  <c r="AM7" i="26"/>
  <c r="AM8" i="26" s="1"/>
  <c r="AL7" i="26"/>
  <c r="AL8" i="26" s="1"/>
  <c r="AK7" i="26"/>
  <c r="AK8" i="26" s="1"/>
  <c r="AJ7" i="26"/>
  <c r="AJ8" i="26" s="1"/>
  <c r="AI7" i="26"/>
  <c r="AI8" i="26" s="1"/>
  <c r="AH7" i="26"/>
  <c r="AH8" i="26" s="1"/>
  <c r="AG7" i="26"/>
  <c r="AG8" i="26" s="1"/>
  <c r="AF7" i="26"/>
  <c r="AF8" i="26" s="1"/>
  <c r="AE7" i="26"/>
  <c r="AE8" i="26" s="1"/>
  <c r="AD7" i="26"/>
  <c r="AD8" i="26" s="1"/>
  <c r="AC7" i="26"/>
  <c r="AC8" i="26" s="1"/>
  <c r="AB7" i="26"/>
  <c r="AB8" i="26" s="1"/>
  <c r="AA7" i="26"/>
  <c r="AA8" i="26" s="1"/>
  <c r="Z7" i="26"/>
  <c r="Z8" i="26" s="1"/>
  <c r="Y7" i="26"/>
  <c r="Y8" i="26" s="1"/>
  <c r="X7" i="26"/>
  <c r="X8" i="26" s="1"/>
  <c r="W7" i="26"/>
  <c r="W8" i="26" s="1"/>
  <c r="V7" i="26"/>
  <c r="V8" i="26" s="1"/>
  <c r="U7" i="26"/>
  <c r="U8" i="26" s="1"/>
  <c r="T7" i="26"/>
  <c r="T8" i="26" s="1"/>
  <c r="S7" i="26"/>
  <c r="S8" i="26" s="1"/>
  <c r="R7" i="26"/>
  <c r="R8" i="26" s="1"/>
  <c r="Q7" i="26"/>
  <c r="Q8" i="26" s="1"/>
  <c r="P7" i="26"/>
  <c r="P8" i="26" s="1"/>
  <c r="O7" i="26"/>
  <c r="O8" i="26" s="1"/>
  <c r="N7" i="26"/>
  <c r="N8" i="26" s="1"/>
  <c r="M7" i="26"/>
  <c r="M8" i="26" s="1"/>
  <c r="L7" i="26"/>
  <c r="L8" i="26" s="1"/>
  <c r="K7" i="26"/>
  <c r="K8" i="26" s="1"/>
  <c r="J7" i="26"/>
  <c r="J8" i="26" s="1"/>
  <c r="I7" i="26"/>
  <c r="I8" i="26" s="1"/>
  <c r="H7" i="26"/>
  <c r="H8" i="26" s="1"/>
  <c r="G7" i="26"/>
  <c r="G8" i="26" s="1"/>
  <c r="F7" i="26"/>
  <c r="F8" i="26" s="1"/>
  <c r="E7" i="26"/>
  <c r="E8" i="26" s="1"/>
  <c r="W55" i="26" l="1"/>
  <c r="W54" i="26" s="1"/>
  <c r="W56" i="26" s="1"/>
  <c r="U55" i="26"/>
  <c r="U54" i="26" s="1"/>
  <c r="U56" i="26" s="1"/>
  <c r="V55" i="26"/>
  <c r="V54" i="26" s="1"/>
  <c r="V56" i="26" s="1"/>
  <c r="K44" i="26"/>
  <c r="F48" i="26"/>
  <c r="F44" i="26"/>
  <c r="E48" i="26"/>
  <c r="I15" i="26"/>
  <c r="I16" i="26" s="1"/>
  <c r="Q15" i="26"/>
  <c r="Q16" i="26" s="1"/>
  <c r="Y15" i="26"/>
  <c r="Y16" i="26" s="1"/>
  <c r="AG15" i="26"/>
  <c r="AG16" i="26" s="1"/>
  <c r="E36" i="26"/>
  <c r="M36" i="26"/>
  <c r="M37" i="26" s="1"/>
  <c r="U36" i="26"/>
  <c r="U37" i="26" s="1"/>
  <c r="AB15" i="26"/>
  <c r="AB16" i="26" s="1"/>
  <c r="AJ15" i="26"/>
  <c r="AJ16" i="26" s="1"/>
  <c r="H36" i="26"/>
  <c r="H37" i="26" s="1"/>
  <c r="P36" i="26"/>
  <c r="X36" i="26"/>
  <c r="X37" i="26" s="1"/>
  <c r="AO9" i="26"/>
  <c r="AO10" i="26"/>
  <c r="K15" i="26"/>
  <c r="K16" i="26" s="1"/>
  <c r="S15" i="26"/>
  <c r="S16" i="26" s="1"/>
  <c r="AA15" i="26"/>
  <c r="AA16" i="26" s="1"/>
  <c r="AI15" i="26"/>
  <c r="AI16" i="26" s="1"/>
  <c r="G15" i="26"/>
  <c r="G16" i="26" s="1"/>
  <c r="O15" i="26"/>
  <c r="O16" i="26" s="1"/>
  <c r="W15" i="26"/>
  <c r="W16" i="26" s="1"/>
  <c r="AE15" i="26"/>
  <c r="AE16" i="26" s="1"/>
  <c r="AM15" i="26"/>
  <c r="AM16" i="26" s="1"/>
  <c r="S36" i="26"/>
  <c r="S37" i="26" s="1"/>
  <c r="AA36" i="26"/>
  <c r="AA37" i="26" s="1"/>
  <c r="L15" i="26"/>
  <c r="L16" i="26" s="1"/>
  <c r="T15" i="26"/>
  <c r="T16" i="26" s="1"/>
  <c r="AK36" i="26"/>
  <c r="AK37" i="26" s="1"/>
  <c r="Y36" i="26"/>
  <c r="Y37" i="26" s="1"/>
  <c r="AG36" i="26"/>
  <c r="AG37" i="26" s="1"/>
  <c r="F15" i="26"/>
  <c r="F16" i="26" s="1"/>
  <c r="N15" i="26"/>
  <c r="N16" i="26" s="1"/>
  <c r="V15" i="26"/>
  <c r="V16" i="26" s="1"/>
  <c r="AD15" i="26"/>
  <c r="AD16" i="26" s="1"/>
  <c r="AL15" i="26"/>
  <c r="AL16" i="26" s="1"/>
  <c r="AC36" i="26"/>
  <c r="AC37" i="26" s="1"/>
  <c r="AO13" i="26"/>
  <c r="M15" i="26"/>
  <c r="M16" i="26" s="1"/>
  <c r="U15" i="26"/>
  <c r="U16" i="26" s="1"/>
  <c r="AC15" i="26"/>
  <c r="AC16" i="26" s="1"/>
  <c r="AK15" i="26"/>
  <c r="AK16" i="26" s="1"/>
  <c r="G36" i="26"/>
  <c r="G37" i="26" s="1"/>
  <c r="O36" i="26"/>
  <c r="O37" i="26" s="1"/>
  <c r="W36" i="26"/>
  <c r="W37" i="26" s="1"/>
  <c r="AE36" i="26"/>
  <c r="AE37" i="26" s="1"/>
  <c r="AM36" i="26"/>
  <c r="AM37" i="26" s="1"/>
  <c r="I36" i="26"/>
  <c r="I37" i="26" s="1"/>
  <c r="Q36" i="26"/>
  <c r="Q37" i="26" s="1"/>
  <c r="H15" i="26"/>
  <c r="H16" i="26" s="1"/>
  <c r="P15" i="26"/>
  <c r="P16" i="26" s="1"/>
  <c r="X15" i="26"/>
  <c r="X16" i="26" s="1"/>
  <c r="AF15" i="26"/>
  <c r="AF16" i="26" s="1"/>
  <c r="J36" i="26"/>
  <c r="J37" i="26" s="1"/>
  <c r="R36" i="26"/>
  <c r="R37" i="26" s="1"/>
  <c r="Z36" i="26"/>
  <c r="Z37" i="26" s="1"/>
  <c r="AH36" i="26"/>
  <c r="AH37" i="26" s="1"/>
  <c r="V36" i="26"/>
  <c r="V37" i="26" s="1"/>
  <c r="J15" i="26"/>
  <c r="J16" i="26" s="1"/>
  <c r="R15" i="26"/>
  <c r="R16" i="26" s="1"/>
  <c r="Z15" i="26"/>
  <c r="Z16" i="26" s="1"/>
  <c r="AH15" i="26"/>
  <c r="AH16" i="26" s="1"/>
  <c r="AJ36" i="26"/>
  <c r="AJ37" i="26" s="1"/>
  <c r="AO30" i="26"/>
  <c r="E15" i="26"/>
  <c r="AO8" i="26"/>
  <c r="AO14" i="26"/>
  <c r="AO7" i="26"/>
  <c r="AF36" i="26"/>
  <c r="AF37" i="26" s="1"/>
  <c r="AD36" i="26"/>
  <c r="AD37" i="26" s="1"/>
  <c r="AL36" i="26"/>
  <c r="AL37" i="26" s="1"/>
  <c r="AI36" i="26"/>
  <c r="AI37" i="26" s="1"/>
  <c r="AB36" i="26"/>
  <c r="F50" i="26" s="1"/>
  <c r="T36" i="26"/>
  <c r="T37" i="26" s="1"/>
  <c r="N36" i="26"/>
  <c r="N37" i="26" s="1"/>
  <c r="F36" i="26"/>
  <c r="K36" i="26"/>
  <c r="K37" i="26" s="1"/>
  <c r="AO35" i="26"/>
  <c r="L36" i="26"/>
  <c r="L37" i="26" s="1"/>
  <c r="D36" i="26"/>
  <c r="AO29" i="26"/>
  <c r="AO34" i="26"/>
  <c r="AO28" i="26"/>
  <c r="AO31" i="26"/>
  <c r="E50" i="26" l="1"/>
  <c r="E37" i="26"/>
  <c r="D50" i="26"/>
  <c r="D60" i="26" s="1"/>
  <c r="E16" i="26"/>
  <c r="AO16" i="26" s="1"/>
  <c r="D46" i="26"/>
  <c r="D47" i="26" s="1"/>
  <c r="D37" i="26"/>
  <c r="D39" i="26" s="1"/>
  <c r="AO36" i="26"/>
  <c r="F60" i="26"/>
  <c r="E60" i="26"/>
  <c r="AB37" i="26"/>
  <c r="AM38" i="26" s="1"/>
  <c r="P37" i="26"/>
  <c r="AA38" i="26" s="1"/>
  <c r="F37" i="26"/>
  <c r="AM39" i="26" s="1"/>
  <c r="G45" i="26"/>
  <c r="G49" i="26"/>
  <c r="G44" i="26"/>
  <c r="G48" i="26"/>
  <c r="F46" i="26"/>
  <c r="F47" i="26" s="1"/>
  <c r="E46" i="26"/>
  <c r="E47" i="26" s="1"/>
  <c r="AO15" i="26"/>
  <c r="AM17" i="26"/>
  <c r="O17" i="26"/>
  <c r="E39" i="26" l="1"/>
  <c r="D51" i="26"/>
  <c r="D62" i="26" s="1"/>
  <c r="D56" i="26" s="1"/>
  <c r="F51" i="26"/>
  <c r="F62" i="26" s="1"/>
  <c r="G60" i="26"/>
  <c r="D61" i="26"/>
  <c r="D40" i="26"/>
  <c r="AM42" i="26"/>
  <c r="F61" i="26"/>
  <c r="E61" i="26"/>
  <c r="Z39" i="26"/>
  <c r="N39" i="26"/>
  <c r="N40" i="26" s="1"/>
  <c r="N41" i="26" s="1"/>
  <c r="AH39" i="26"/>
  <c r="K39" i="26"/>
  <c r="K40" i="26" s="1"/>
  <c r="X39" i="26"/>
  <c r="X40" i="26" s="1"/>
  <c r="X41" i="26" s="1"/>
  <c r="F39" i="26"/>
  <c r="AF39" i="26"/>
  <c r="AF40" i="26" s="1"/>
  <c r="V39" i="26"/>
  <c r="V40" i="26" s="1"/>
  <c r="V41" i="26" s="1"/>
  <c r="AB39" i="26"/>
  <c r="AA39" i="26"/>
  <c r="AA40" i="26" s="1"/>
  <c r="AA41" i="26" s="1"/>
  <c r="Q39" i="26"/>
  <c r="AJ39" i="26"/>
  <c r="AL39" i="26"/>
  <c r="G39" i="26"/>
  <c r="G40" i="26" s="1"/>
  <c r="G41" i="26" s="1"/>
  <c r="AD39" i="26"/>
  <c r="AD40" i="26" s="1"/>
  <c r="AD41" i="26" s="1"/>
  <c r="AI39" i="26"/>
  <c r="AI40" i="26" s="1"/>
  <c r="AI41" i="26" s="1"/>
  <c r="Y39" i="26"/>
  <c r="M39" i="26"/>
  <c r="O39" i="26"/>
  <c r="O40" i="26" s="1"/>
  <c r="O41" i="26" s="1"/>
  <c r="L39" i="26"/>
  <c r="AG39" i="26"/>
  <c r="U39" i="26"/>
  <c r="W39" i="26"/>
  <c r="W40" i="26" s="1"/>
  <c r="W41" i="26" s="1"/>
  <c r="T39" i="26"/>
  <c r="I39" i="26"/>
  <c r="I40" i="26" s="1"/>
  <c r="I41" i="26" s="1"/>
  <c r="H39" i="26"/>
  <c r="R39" i="26"/>
  <c r="AC39" i="26"/>
  <c r="AE39" i="26"/>
  <c r="S39" i="26"/>
  <c r="P39" i="26"/>
  <c r="P40" i="26" s="1"/>
  <c r="J39" i="26"/>
  <c r="J40" i="26" s="1"/>
  <c r="J41" i="26" s="1"/>
  <c r="AK39" i="26"/>
  <c r="E51" i="26"/>
  <c r="E62" i="26" s="1"/>
  <c r="G50" i="26"/>
  <c r="J47" i="26"/>
  <c r="M54" i="26"/>
  <c r="F54" i="26" s="1"/>
  <c r="I47" i="26"/>
  <c r="L54" i="26"/>
  <c r="E54" i="26" s="1"/>
  <c r="G46" i="26"/>
  <c r="O38" i="26"/>
  <c r="AA17" i="26"/>
  <c r="AO37" i="26"/>
  <c r="L44" i="26" l="1"/>
  <c r="L48" i="26" s="1"/>
  <c r="L49" i="26" s="1"/>
  <c r="N44" i="26"/>
  <c r="N48" i="26" s="1"/>
  <c r="N49" i="26" s="1"/>
  <c r="H58" i="26"/>
  <c r="D52" i="26"/>
  <c r="D53" i="26" s="1"/>
  <c r="D59" i="26"/>
  <c r="D57" i="26"/>
  <c r="D58" i="26" s="1"/>
  <c r="H47" i="26"/>
  <c r="K54" i="26"/>
  <c r="N54" i="26" s="1"/>
  <c r="G51" i="26"/>
  <c r="A52" i="26"/>
  <c r="G62" i="26"/>
  <c r="AO17" i="26"/>
  <c r="AA42" i="26"/>
  <c r="L56" i="26"/>
  <c r="E56" i="26"/>
  <c r="E57" i="26" s="1"/>
  <c r="M56" i="26"/>
  <c r="M57" i="26" s="1"/>
  <c r="M58" i="26" s="1"/>
  <c r="F56" i="26"/>
  <c r="AO38" i="26"/>
  <c r="O42" i="26"/>
  <c r="K56" i="26"/>
  <c r="I50" i="26"/>
  <c r="M44" i="26"/>
  <c r="M48" i="26" s="1"/>
  <c r="M49" i="26" s="1"/>
  <c r="G61" i="26"/>
  <c r="G47" i="26"/>
  <c r="D41" i="26"/>
  <c r="AF41" i="26"/>
  <c r="AO39" i="26"/>
  <c r="AP39" i="26" s="1"/>
  <c r="AH40" i="26"/>
  <c r="AH41" i="26" s="1"/>
  <c r="Q40" i="26"/>
  <c r="Q41" i="26" s="1"/>
  <c r="AC40" i="26"/>
  <c r="AC41" i="26" s="1"/>
  <c r="E40" i="26"/>
  <c r="M40" i="26"/>
  <c r="M41" i="26" s="1"/>
  <c r="U40" i="26"/>
  <c r="U41" i="26" s="1"/>
  <c r="F40" i="26"/>
  <c r="AE40" i="26"/>
  <c r="AE41" i="26" s="1"/>
  <c r="F52" i="26"/>
  <c r="AB40" i="26"/>
  <c r="AB41" i="26" s="1"/>
  <c r="AL40" i="26"/>
  <c r="AL41" i="26" s="1"/>
  <c r="T40" i="26"/>
  <c r="T41" i="26" s="1"/>
  <c r="AJ40" i="26"/>
  <c r="AJ41" i="26" s="1"/>
  <c r="K41" i="26"/>
  <c r="S40" i="26"/>
  <c r="S41" i="26" s="1"/>
  <c r="R40" i="26"/>
  <c r="R41" i="26" s="1"/>
  <c r="L40" i="26"/>
  <c r="L41" i="26" s="1"/>
  <c r="E52" i="26"/>
  <c r="H40" i="26"/>
  <c r="AG40" i="26"/>
  <c r="AG41" i="26" s="1"/>
  <c r="AK40" i="26"/>
  <c r="AK41" i="26" s="1"/>
  <c r="Y40" i="26"/>
  <c r="Y41" i="26" s="1"/>
  <c r="AM40" i="26"/>
  <c r="AM41" i="26" s="1"/>
  <c r="Z40" i="26"/>
  <c r="Z41" i="26" s="1"/>
  <c r="P41" i="26"/>
  <c r="AQ38" i="26" l="1"/>
  <c r="H51" i="26"/>
  <c r="AP34" i="26"/>
  <c r="O44" i="26"/>
  <c r="O48" i="26" s="1"/>
  <c r="O49" i="26" s="1"/>
  <c r="D54" i="26"/>
  <c r="G56" i="26"/>
  <c r="Q52" i="26"/>
  <c r="L57" i="26"/>
  <c r="L58" i="26" s="1"/>
  <c r="Q54" i="26"/>
  <c r="N56" i="26"/>
  <c r="N57" i="26" s="1"/>
  <c r="K57" i="26"/>
  <c r="K58" i="26" s="1"/>
  <c r="H62" i="26"/>
  <c r="G59" i="26" s="1"/>
  <c r="H41" i="26"/>
  <c r="D55" i="26"/>
  <c r="F41" i="26"/>
  <c r="N55" i="26"/>
  <c r="E53" i="26"/>
  <c r="F53" i="26"/>
  <c r="AO40" i="26"/>
  <c r="AP40" i="26" s="1"/>
  <c r="F59" i="26"/>
  <c r="E55" i="26"/>
  <c r="G52" i="26"/>
  <c r="F55" i="26"/>
  <c r="E41" i="26"/>
  <c r="G57" i="26" l="1"/>
  <c r="G54" i="26"/>
  <c r="G55" i="26" s="1"/>
  <c r="E59" i="26"/>
  <c r="F57" i="26"/>
  <c r="M52" i="26"/>
  <c r="M53" i="26" s="1"/>
  <c r="L52" i="26"/>
  <c r="L53" i="26" s="1"/>
  <c r="G53" i="26"/>
  <c r="AO41" i="26"/>
  <c r="AP41" i="26" s="1"/>
  <c r="K52" i="26" l="1"/>
  <c r="E58" i="26"/>
  <c r="F58" i="26"/>
  <c r="K53" i="26" l="1"/>
  <c r="Q53" i="26"/>
  <c r="Q55" i="26" s="1"/>
  <c r="Q56" i="26" s="1"/>
  <c r="N52" i="26"/>
  <c r="N53" i="26" s="1"/>
</calcChain>
</file>

<file path=xl/sharedStrings.xml><?xml version="1.0" encoding="utf-8"?>
<sst xmlns="http://schemas.openxmlformats.org/spreadsheetml/2006/main" count="155" uniqueCount="83">
  <si>
    <t>NW</t>
  </si>
  <si>
    <t>Total</t>
  </si>
  <si>
    <t>Vendor</t>
  </si>
  <si>
    <t>Year 1</t>
  </si>
  <si>
    <t>Year 2</t>
  </si>
  <si>
    <t>Year 3</t>
  </si>
  <si>
    <t>Cognizant</t>
  </si>
  <si>
    <t>Current</t>
  </si>
  <si>
    <t>Proposed</t>
  </si>
  <si>
    <t>Onsite</t>
  </si>
  <si>
    <t>Offshore</t>
  </si>
  <si>
    <t>Total Savings</t>
  </si>
  <si>
    <t>Nationwide</t>
  </si>
  <si>
    <t>Current - Resouce</t>
  </si>
  <si>
    <t>Current - Cost</t>
  </si>
  <si>
    <t>Cog-Total</t>
  </si>
  <si>
    <t>Hrs</t>
  </si>
  <si>
    <t>Rate</t>
  </si>
  <si>
    <t>Yearly</t>
  </si>
  <si>
    <t>Proposed - Resouce</t>
  </si>
  <si>
    <t>Proposed - Cost</t>
  </si>
  <si>
    <t>Savings %</t>
  </si>
  <si>
    <t>Monthly Cost Savings 
(Resource Optimization)</t>
  </si>
  <si>
    <t>Monthly Cost Savings 
(Automation Savings)</t>
  </si>
  <si>
    <t>Monthly Cost Savings 
(Total)</t>
  </si>
  <si>
    <t>Savings - Resource optimization</t>
  </si>
  <si>
    <t>Savings - Total</t>
  </si>
  <si>
    <t>Run Rate Reduction</t>
  </si>
  <si>
    <t>Savings % - Resource optimization</t>
  </si>
  <si>
    <t>Savings - Automation</t>
  </si>
  <si>
    <t>Savings % - Automation</t>
  </si>
  <si>
    <t>Old Rate</t>
  </si>
  <si>
    <t>NW Onsite</t>
  </si>
  <si>
    <t>Final Calc For Deck</t>
  </si>
  <si>
    <t>Vendor Offshore</t>
  </si>
  <si>
    <t>Vendor Total</t>
  </si>
  <si>
    <t>Months</t>
  </si>
  <si>
    <t>Offshore Leverage</t>
  </si>
  <si>
    <t>Cognizant - Revised Cost as per model</t>
  </si>
  <si>
    <t>Cognizant Net Rev</t>
  </si>
  <si>
    <t>Savings % GSP only</t>
  </si>
  <si>
    <t>Automation Cost</t>
  </si>
  <si>
    <t>2023 Calendar Year Savings</t>
  </si>
  <si>
    <t>Automation savings Jan - Jun</t>
  </si>
  <si>
    <t>Resource optimization savings Jan - Jun</t>
  </si>
  <si>
    <t>Combined Savings Jul-Dec</t>
  </si>
  <si>
    <t>Offshore Leverage Calc</t>
  </si>
  <si>
    <t>Total Onsite</t>
  </si>
  <si>
    <t>Total Offshore</t>
  </si>
  <si>
    <t>Offshore leverage</t>
  </si>
  <si>
    <t>Run Budget Savings (25% of total)</t>
  </si>
  <si>
    <t>CP</t>
  </si>
  <si>
    <t>Prem Disc</t>
  </si>
  <si>
    <t>With Penalty 5%</t>
  </si>
  <si>
    <t>Additional 50K</t>
  </si>
  <si>
    <t>Total RL</t>
  </si>
  <si>
    <t>Blended Rate for Cognizant</t>
  </si>
  <si>
    <t>Blended Rate for NW</t>
  </si>
  <si>
    <t>Revenue</t>
  </si>
  <si>
    <t>Discount</t>
  </si>
  <si>
    <t>Delivery Team RL</t>
  </si>
  <si>
    <t>Benchmark no penalty</t>
  </si>
  <si>
    <t>2022 CP</t>
  </si>
  <si>
    <t>Current discounted at 590K</t>
  </si>
  <si>
    <t>For NW</t>
  </si>
  <si>
    <t>Blended Rate</t>
  </si>
  <si>
    <t>Points to be highlighted</t>
  </si>
  <si>
    <t>Penalty we added as 5% --&gt; $260K. We did not consider this during our proposal</t>
  </si>
  <si>
    <t>No impact on cost for future rate negotiations</t>
  </si>
  <si>
    <t>Discount of $433K -&gt; KT + Transformation</t>
  </si>
  <si>
    <t>Onsite % is ~22% for servicing whereas ESS was 15%</t>
  </si>
  <si>
    <t>Overall team size (Steady State) for ESS was 33 whereas servicing is 20</t>
  </si>
  <si>
    <t>Nov</t>
  </si>
  <si>
    <t>Dec</t>
  </si>
  <si>
    <t>Jan</t>
  </si>
  <si>
    <t>Feb</t>
  </si>
  <si>
    <t>Mar</t>
  </si>
  <si>
    <t>Apr</t>
  </si>
  <si>
    <t xml:space="preserve">Total Investment </t>
  </si>
  <si>
    <t>Jr. QE</t>
  </si>
  <si>
    <t>Oct</t>
  </si>
  <si>
    <t>QE</t>
  </si>
  <si>
    <t>Base Rate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</si>
</sst>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%"/>
    <numFmt numFmtId="166" formatCode="_-[$$-409]* #,##0_ ;_-[$$-409]* \-#,##0\ ;_-[$$-409]* &quot;-&quot;??_ ;_-@_ "/>
    <numFmt numFmtId="167" formatCode="_-[$$-409]* #,##0.00_ ;_-[$$-409]* \-#,##0.00\ ;_-[$$-409]* &quot;-&quot;??_ ;_-@_ "/>
    <numFmt numFmtId="168" formatCode="_-[$$-409]* #,##0.0_ ;_-[$$-409]* \-#,##0.0\ ;_-[$$-409]* &quot;-&quot;??_ ;_-@_ "/>
    <numFmt numFmtId="169" formatCode="_(&quot;$&quot;* #,##0_);_(&quot;$&quot;* \(#,##0\);_(&quot;$&quot;* &quot;-&quot;??_);_(@_)"/>
    <numFmt numFmtId="170" formatCode="_(* #,##0.0_);_(* \(#,##0.0\);_(* &quot;-&quot;_);_(@_)"/>
    <numFmt numFmtId="171" formatCode="_ * #,##0.0_ ;_ * \-#,##0.0_ ;_ * &quot;-&quot;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164" fontId="0" fillId="0" borderId="1" xfId="1" applyFont="1" applyBorder="1"/>
    <xf numFmtId="9" fontId="0" fillId="0" borderId="0" xfId="2" applyFont="1"/>
    <xf numFmtId="0" fontId="0" fillId="0" borderId="1" xfId="0" applyFill="1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166" fontId="0" fillId="0" borderId="0" xfId="0" applyNumberFormat="1"/>
    <xf numFmtId="165" fontId="0" fillId="0" borderId="0" xfId="2" applyNumberFormat="1" applyFont="1"/>
    <xf numFmtId="17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0" fillId="3" borderId="0" xfId="0" applyFill="1"/>
    <xf numFmtId="166" fontId="0" fillId="3" borderId="0" xfId="0" applyNumberFormat="1" applyFill="1"/>
    <xf numFmtId="0" fontId="0" fillId="5" borderId="1" xfId="0" applyFill="1" applyBorder="1" applyAlignment="1">
      <alignment horizontal="center"/>
    </xf>
    <xf numFmtId="9" fontId="0" fillId="0" borderId="1" xfId="2" applyFont="1" applyBorder="1"/>
    <xf numFmtId="0" fontId="0" fillId="2" borderId="0" xfId="0" applyFill="1"/>
    <xf numFmtId="0" fontId="0" fillId="0" borderId="0" xfId="0" applyAlignment="1">
      <alignment horizontal="center"/>
    </xf>
    <xf numFmtId="0" fontId="0" fillId="7" borderId="0" xfId="0" applyFill="1"/>
    <xf numFmtId="10" fontId="0" fillId="0" borderId="0" xfId="2" applyNumberFormat="1" applyFont="1"/>
    <xf numFmtId="10" fontId="0" fillId="2" borderId="0" xfId="2" applyNumberFormat="1" applyFont="1" applyFill="1"/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16" fontId="0" fillId="0" borderId="0" xfId="0" applyNumberFormat="1"/>
    <xf numFmtId="10" fontId="0" fillId="0" borderId="1" xfId="0" applyNumberFormat="1" applyBorder="1"/>
    <xf numFmtId="165" fontId="0" fillId="4" borderId="0" xfId="0" applyNumberFormat="1" applyFill="1"/>
    <xf numFmtId="166" fontId="0" fillId="4" borderId="0" xfId="0" applyNumberFormat="1" applyFill="1"/>
    <xf numFmtId="167" fontId="0" fillId="0" borderId="0" xfId="0" applyNumberFormat="1"/>
    <xf numFmtId="168" fontId="0" fillId="2" borderId="0" xfId="0" applyNumberFormat="1" applyFill="1"/>
    <xf numFmtId="0" fontId="0" fillId="10" borderId="0" xfId="0" applyFill="1"/>
    <xf numFmtId="166" fontId="0" fillId="10" borderId="0" xfId="0" applyNumberFormat="1" applyFill="1"/>
    <xf numFmtId="10" fontId="0" fillId="10" borderId="0" xfId="2" applyNumberFormat="1" applyFont="1" applyFill="1"/>
    <xf numFmtId="9" fontId="0" fillId="10" borderId="0" xfId="2" applyFont="1" applyFill="1"/>
    <xf numFmtId="167" fontId="0" fillId="2" borderId="0" xfId="0" applyNumberFormat="1" applyFill="1"/>
    <xf numFmtId="2" fontId="0" fillId="0" borderId="0" xfId="0" applyNumberFormat="1"/>
    <xf numFmtId="1" fontId="0" fillId="0" borderId="0" xfId="0" applyNumberFormat="1"/>
    <xf numFmtId="167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0" fontId="0" fillId="9" borderId="1" xfId="0" applyFill="1" applyBorder="1" applyAlignment="1">
      <alignment wrapText="1"/>
    </xf>
    <xf numFmtId="166" fontId="0" fillId="9" borderId="1" xfId="0" applyNumberFormat="1" applyFill="1" applyBorder="1"/>
    <xf numFmtId="167" fontId="0" fillId="9" borderId="1" xfId="0" applyNumberFormat="1" applyFill="1" applyBorder="1"/>
    <xf numFmtId="10" fontId="0" fillId="9" borderId="1" xfId="0" applyNumberFormat="1" applyFill="1" applyBorder="1"/>
    <xf numFmtId="10" fontId="2" fillId="0" borderId="1" xfId="0" applyNumberFormat="1" applyFont="1" applyBorder="1"/>
    <xf numFmtId="169" fontId="0" fillId="0" borderId="1" xfId="1" applyNumberFormat="1" applyFont="1" applyBorder="1"/>
    <xf numFmtId="164" fontId="0" fillId="0" borderId="1" xfId="1" applyNumberFormat="1" applyFont="1" applyBorder="1"/>
    <xf numFmtId="0" fontId="0" fillId="6" borderId="1" xfId="0" applyFill="1" applyBorder="1" applyAlignment="1">
      <alignment horizontal="center" vertical="center"/>
    </xf>
    <xf numFmtId="0" fontId="0" fillId="0" borderId="0" xfId="0" applyAlignment="1"/>
    <xf numFmtId="165" fontId="0" fillId="10" borderId="0" xfId="2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3" fillId="11" borderId="2" xfId="3" applyNumberFormat="1" applyFont="1" applyFill="1" applyBorder="1" applyAlignment="1">
      <alignment horizontal="left" vertical="center"/>
    </xf>
    <xf numFmtId="164" fontId="3" fillId="11" borderId="0" xfId="3" applyNumberFormat="1" applyFont="1" applyFill="1" applyBorder="1" applyAlignment="1">
      <alignment horizontal="left" vertical="center"/>
    </xf>
    <xf numFmtId="170" fontId="3" fillId="12" borderId="2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71" fontId="0" fillId="0" borderId="0" xfId="0" applyNumberFormat="1"/>
    <xf numFmtId="166" fontId="4" fillId="0" borderId="0" xfId="0" applyNumberFormat="1" applyFont="1"/>
    <xf numFmtId="166" fontId="0" fillId="14" borderId="0" xfId="0" applyNumberFormat="1" applyFill="1"/>
    <xf numFmtId="166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13" borderId="3" xfId="0" applyFill="1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71"/>
  <sheetViews>
    <sheetView tabSelected="1" topLeftCell="A10" workbookViewId="0">
      <selection activeCell="F34" sqref="F34"/>
    </sheetView>
  </sheetViews>
  <sheetFormatPr defaultRowHeight="14.4" x14ac:dyDescent="0.3"/>
  <cols>
    <col min="1" max="1" width="15.77734375" bestFit="1" customWidth="1"/>
    <col min="2" max="2" width="10.33203125" bestFit="1" customWidth="1"/>
    <col min="3" max="3" width="12.77734375" bestFit="1" customWidth="1"/>
    <col min="4" max="6" width="11" bestFit="1" customWidth="1"/>
    <col min="7" max="7" width="12.21875" bestFit="1" customWidth="1"/>
    <col min="8" max="8" width="13.44140625" bestFit="1" customWidth="1"/>
    <col min="9" max="9" width="13.44140625" customWidth="1"/>
    <col min="10" max="10" width="10.77734375" bestFit="1" customWidth="1"/>
    <col min="11" max="11" width="11.21875" customWidth="1"/>
    <col min="12" max="12" width="13.6640625" bestFit="1" customWidth="1"/>
    <col min="13" max="13" width="16.109375" bestFit="1" customWidth="1"/>
    <col min="14" max="14" width="13.6640625" bestFit="1" customWidth="1"/>
    <col min="15" max="15" width="15.109375" bestFit="1" customWidth="1"/>
    <col min="16" max="16" width="12.6640625" customWidth="1"/>
    <col min="17" max="17" width="12.33203125" bestFit="1" customWidth="1"/>
    <col min="18" max="26" width="9.77734375" bestFit="1" customWidth="1"/>
    <col min="27" max="27" width="10.77734375" bestFit="1" customWidth="1"/>
    <col min="28" max="38" width="9.77734375" bestFit="1" customWidth="1"/>
    <col min="39" max="39" width="10.77734375" bestFit="1" customWidth="1"/>
    <col min="41" max="41" width="12.44140625" bestFit="1" customWidth="1"/>
    <col min="42" max="42" width="11" bestFit="1" customWidth="1"/>
    <col min="43" max="43" width="11.5546875" customWidth="1"/>
    <col min="44" max="44" width="11" bestFit="1" customWidth="1"/>
  </cols>
  <sheetData>
    <row r="1" spans="1:41" x14ac:dyDescent="0.3">
      <c r="D1" s="9">
        <v>44805</v>
      </c>
      <c r="E1" s="9">
        <v>44835</v>
      </c>
      <c r="F1" s="9">
        <v>44866</v>
      </c>
      <c r="G1" s="9">
        <v>44896</v>
      </c>
      <c r="H1" s="9">
        <v>44927</v>
      </c>
      <c r="I1" s="9">
        <v>44958</v>
      </c>
      <c r="J1" s="9">
        <v>44986</v>
      </c>
      <c r="K1" s="9">
        <v>45017</v>
      </c>
      <c r="L1" s="9">
        <v>45047</v>
      </c>
      <c r="M1" s="9">
        <v>45078</v>
      </c>
      <c r="N1" s="9">
        <v>45108</v>
      </c>
      <c r="O1" s="9">
        <v>45139</v>
      </c>
      <c r="P1" s="9">
        <v>45170</v>
      </c>
      <c r="Q1" s="9">
        <v>45200</v>
      </c>
      <c r="R1" s="9">
        <v>45231</v>
      </c>
      <c r="S1" s="9">
        <v>45261</v>
      </c>
      <c r="T1" s="9">
        <v>45292</v>
      </c>
      <c r="U1" s="9">
        <v>45323</v>
      </c>
      <c r="V1" s="9">
        <v>45352</v>
      </c>
      <c r="W1" s="9">
        <v>45383</v>
      </c>
      <c r="X1" s="9">
        <v>45413</v>
      </c>
      <c r="Y1" s="9">
        <v>45444</v>
      </c>
      <c r="Z1" s="9">
        <v>45474</v>
      </c>
      <c r="AA1" s="9">
        <v>45505</v>
      </c>
      <c r="AB1" s="9">
        <v>45536</v>
      </c>
      <c r="AC1" s="9">
        <v>45566</v>
      </c>
      <c r="AD1" s="9">
        <v>45597</v>
      </c>
      <c r="AE1" s="9">
        <v>45627</v>
      </c>
      <c r="AF1" s="9">
        <v>45658</v>
      </c>
      <c r="AG1" s="9">
        <v>45689</v>
      </c>
      <c r="AH1" s="9">
        <v>45717</v>
      </c>
      <c r="AI1" s="9">
        <v>45748</v>
      </c>
      <c r="AJ1" s="9">
        <v>45778</v>
      </c>
      <c r="AK1" s="9">
        <v>45809</v>
      </c>
      <c r="AL1" s="9">
        <v>45839</v>
      </c>
      <c r="AM1" s="9">
        <v>45870</v>
      </c>
      <c r="AO1" t="s">
        <v>1</v>
      </c>
    </row>
    <row r="2" spans="1:41" x14ac:dyDescent="0.3">
      <c r="A2" s="62" t="s">
        <v>13</v>
      </c>
      <c r="B2" t="s">
        <v>12</v>
      </c>
      <c r="C2" t="s">
        <v>9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O2">
        <f t="shared" ref="AO2:AO16" si="0">SUM(D2:AM2)</f>
        <v>0</v>
      </c>
    </row>
    <row r="3" spans="1:41" x14ac:dyDescent="0.3">
      <c r="A3" s="62"/>
      <c r="B3" s="63" t="s">
        <v>2</v>
      </c>
      <c r="C3" t="s">
        <v>9</v>
      </c>
      <c r="D3" s="17">
        <v>11</v>
      </c>
      <c r="E3" s="17">
        <v>11</v>
      </c>
      <c r="F3" s="17">
        <v>11</v>
      </c>
      <c r="G3" s="17">
        <v>11</v>
      </c>
      <c r="H3" s="17">
        <v>11</v>
      </c>
      <c r="I3" s="17">
        <v>11</v>
      </c>
      <c r="J3" s="17">
        <v>11</v>
      </c>
      <c r="K3" s="17">
        <v>11</v>
      </c>
      <c r="L3" s="17">
        <v>11</v>
      </c>
      <c r="M3" s="17">
        <v>11</v>
      </c>
      <c r="N3" s="17">
        <v>11</v>
      </c>
      <c r="O3" s="17">
        <v>11</v>
      </c>
      <c r="P3" s="17">
        <v>11</v>
      </c>
      <c r="Q3" s="17">
        <v>11</v>
      </c>
      <c r="R3" s="17">
        <v>11</v>
      </c>
      <c r="S3" s="17">
        <v>11</v>
      </c>
      <c r="T3" s="17">
        <v>11</v>
      </c>
      <c r="U3" s="17">
        <v>11</v>
      </c>
      <c r="V3" s="17">
        <v>11</v>
      </c>
      <c r="W3" s="17">
        <v>11</v>
      </c>
      <c r="X3" s="17">
        <v>11</v>
      </c>
      <c r="Y3" s="17">
        <v>11</v>
      </c>
      <c r="Z3" s="17">
        <v>11</v>
      </c>
      <c r="AA3" s="17">
        <v>11</v>
      </c>
      <c r="AB3" s="17">
        <v>11</v>
      </c>
      <c r="AC3" s="17">
        <v>11</v>
      </c>
      <c r="AD3" s="17">
        <v>11</v>
      </c>
      <c r="AE3" s="17">
        <v>11</v>
      </c>
      <c r="AF3" s="17">
        <v>11</v>
      </c>
      <c r="AG3" s="17">
        <v>11</v>
      </c>
      <c r="AH3" s="17">
        <v>11</v>
      </c>
      <c r="AI3" s="17">
        <v>11</v>
      </c>
      <c r="AJ3" s="17">
        <v>11</v>
      </c>
      <c r="AK3" s="17">
        <v>11</v>
      </c>
      <c r="AL3" s="17">
        <v>11</v>
      </c>
      <c r="AM3" s="17">
        <v>11</v>
      </c>
      <c r="AO3">
        <f t="shared" si="0"/>
        <v>396</v>
      </c>
    </row>
    <row r="4" spans="1:41" s="19" customFormat="1" x14ac:dyDescent="0.3">
      <c r="A4" s="62"/>
      <c r="B4" s="63"/>
      <c r="C4" s="11" t="s">
        <v>10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>
        <v>1</v>
      </c>
      <c r="AK4" s="11">
        <v>1</v>
      </c>
      <c r="AL4" s="11">
        <v>1</v>
      </c>
      <c r="AM4" s="11">
        <v>1</v>
      </c>
      <c r="AN4" s="11"/>
      <c r="AO4" s="11">
        <f t="shared" si="0"/>
        <v>36</v>
      </c>
    </row>
    <row r="5" spans="1:41" x14ac:dyDescent="0.3">
      <c r="A5" s="62"/>
      <c r="B5" s="64" t="s">
        <v>6</v>
      </c>
      <c r="C5" t="s">
        <v>9</v>
      </c>
      <c r="D5" s="17">
        <v>3</v>
      </c>
      <c r="E5" s="17">
        <v>3</v>
      </c>
      <c r="F5" s="17">
        <v>3</v>
      </c>
      <c r="G5" s="17">
        <v>3</v>
      </c>
      <c r="H5" s="17">
        <v>3</v>
      </c>
      <c r="I5" s="17">
        <v>3</v>
      </c>
      <c r="J5" s="17">
        <v>3</v>
      </c>
      <c r="K5" s="17">
        <v>3</v>
      </c>
      <c r="L5" s="17">
        <v>3</v>
      </c>
      <c r="M5" s="17">
        <v>3</v>
      </c>
      <c r="N5" s="17">
        <v>3</v>
      </c>
      <c r="O5" s="17">
        <v>3</v>
      </c>
      <c r="P5" s="17">
        <v>3</v>
      </c>
      <c r="Q5" s="17">
        <v>3</v>
      </c>
      <c r="R5" s="17">
        <v>3</v>
      </c>
      <c r="S5" s="17">
        <v>3</v>
      </c>
      <c r="T5" s="17">
        <v>3</v>
      </c>
      <c r="U5" s="17">
        <v>3</v>
      </c>
      <c r="V5" s="17">
        <v>3</v>
      </c>
      <c r="W5" s="17">
        <v>3</v>
      </c>
      <c r="X5" s="17">
        <v>3</v>
      </c>
      <c r="Y5" s="17">
        <v>3</v>
      </c>
      <c r="Z5" s="17">
        <v>3</v>
      </c>
      <c r="AA5" s="17">
        <v>3</v>
      </c>
      <c r="AB5" s="17">
        <v>3</v>
      </c>
      <c r="AC5" s="17">
        <v>3</v>
      </c>
      <c r="AD5" s="17">
        <v>3</v>
      </c>
      <c r="AE5" s="17">
        <v>3</v>
      </c>
      <c r="AF5" s="17">
        <v>3</v>
      </c>
      <c r="AG5" s="17">
        <v>3</v>
      </c>
      <c r="AH5" s="17">
        <v>3</v>
      </c>
      <c r="AI5" s="17">
        <v>3</v>
      </c>
      <c r="AJ5" s="17">
        <v>3</v>
      </c>
      <c r="AK5" s="17">
        <v>3</v>
      </c>
      <c r="AL5" s="17">
        <v>3</v>
      </c>
      <c r="AM5" s="17">
        <v>3</v>
      </c>
      <c r="AO5">
        <f t="shared" si="0"/>
        <v>108</v>
      </c>
    </row>
    <row r="6" spans="1:41" x14ac:dyDescent="0.3">
      <c r="A6" s="62"/>
      <c r="B6" s="64"/>
      <c r="C6" t="s">
        <v>10</v>
      </c>
      <c r="D6" s="17">
        <v>11</v>
      </c>
      <c r="E6" s="17">
        <v>11</v>
      </c>
      <c r="F6" s="17">
        <v>11</v>
      </c>
      <c r="G6" s="17">
        <v>11</v>
      </c>
      <c r="H6" s="17">
        <v>11</v>
      </c>
      <c r="I6" s="17">
        <v>11</v>
      </c>
      <c r="J6" s="17">
        <v>11</v>
      </c>
      <c r="K6" s="17">
        <v>11</v>
      </c>
      <c r="L6" s="17">
        <v>11</v>
      </c>
      <c r="M6" s="17">
        <v>11</v>
      </c>
      <c r="N6" s="17">
        <v>11</v>
      </c>
      <c r="O6" s="17">
        <v>11</v>
      </c>
      <c r="P6" s="17">
        <v>11</v>
      </c>
      <c r="Q6" s="17">
        <v>11</v>
      </c>
      <c r="R6" s="17">
        <v>11</v>
      </c>
      <c r="S6" s="17">
        <v>11</v>
      </c>
      <c r="T6" s="17">
        <v>11</v>
      </c>
      <c r="U6" s="17">
        <v>11</v>
      </c>
      <c r="V6" s="17">
        <v>11</v>
      </c>
      <c r="W6" s="17">
        <v>11</v>
      </c>
      <c r="X6" s="17">
        <v>11</v>
      </c>
      <c r="Y6" s="17">
        <v>11</v>
      </c>
      <c r="Z6" s="17">
        <v>11</v>
      </c>
      <c r="AA6" s="17">
        <v>11</v>
      </c>
      <c r="AB6" s="17">
        <v>11</v>
      </c>
      <c r="AC6" s="17">
        <v>11</v>
      </c>
      <c r="AD6" s="17">
        <v>11</v>
      </c>
      <c r="AE6" s="17">
        <v>11</v>
      </c>
      <c r="AF6" s="17">
        <v>11</v>
      </c>
      <c r="AG6" s="17">
        <v>11</v>
      </c>
      <c r="AH6" s="17">
        <v>11</v>
      </c>
      <c r="AI6" s="17">
        <v>11</v>
      </c>
      <c r="AJ6" s="17">
        <v>11</v>
      </c>
      <c r="AK6" s="17">
        <v>11</v>
      </c>
      <c r="AL6" s="17">
        <v>11</v>
      </c>
      <c r="AM6" s="17">
        <v>11</v>
      </c>
      <c r="AO6">
        <f t="shared" si="0"/>
        <v>396</v>
      </c>
    </row>
    <row r="7" spans="1:41" x14ac:dyDescent="0.3">
      <c r="A7" s="62"/>
      <c r="B7" s="64"/>
      <c r="C7" t="s">
        <v>15</v>
      </c>
      <c r="D7">
        <f>D5+D6</f>
        <v>14</v>
      </c>
      <c r="E7">
        <f t="shared" ref="E7:AM7" si="1">E5+E6</f>
        <v>14</v>
      </c>
      <c r="F7">
        <f t="shared" si="1"/>
        <v>14</v>
      </c>
      <c r="G7">
        <f t="shared" si="1"/>
        <v>14</v>
      </c>
      <c r="H7">
        <f t="shared" si="1"/>
        <v>14</v>
      </c>
      <c r="I7">
        <f t="shared" si="1"/>
        <v>14</v>
      </c>
      <c r="J7">
        <f t="shared" si="1"/>
        <v>14</v>
      </c>
      <c r="K7">
        <f t="shared" si="1"/>
        <v>14</v>
      </c>
      <c r="L7">
        <f t="shared" si="1"/>
        <v>14</v>
      </c>
      <c r="M7">
        <f t="shared" si="1"/>
        <v>14</v>
      </c>
      <c r="N7">
        <f t="shared" si="1"/>
        <v>14</v>
      </c>
      <c r="O7">
        <f t="shared" si="1"/>
        <v>14</v>
      </c>
      <c r="P7">
        <f t="shared" si="1"/>
        <v>14</v>
      </c>
      <c r="Q7">
        <f t="shared" si="1"/>
        <v>14</v>
      </c>
      <c r="R7">
        <f t="shared" si="1"/>
        <v>14</v>
      </c>
      <c r="S7">
        <f t="shared" si="1"/>
        <v>14</v>
      </c>
      <c r="T7">
        <f t="shared" si="1"/>
        <v>14</v>
      </c>
      <c r="U7">
        <f t="shared" si="1"/>
        <v>14</v>
      </c>
      <c r="V7">
        <f t="shared" si="1"/>
        <v>14</v>
      </c>
      <c r="W7">
        <f t="shared" si="1"/>
        <v>14</v>
      </c>
      <c r="X7">
        <f t="shared" si="1"/>
        <v>14</v>
      </c>
      <c r="Y7">
        <f t="shared" si="1"/>
        <v>14</v>
      </c>
      <c r="Z7">
        <f t="shared" si="1"/>
        <v>14</v>
      </c>
      <c r="AA7">
        <f t="shared" si="1"/>
        <v>14</v>
      </c>
      <c r="AB7">
        <f t="shared" si="1"/>
        <v>14</v>
      </c>
      <c r="AC7">
        <f t="shared" si="1"/>
        <v>14</v>
      </c>
      <c r="AD7">
        <f t="shared" si="1"/>
        <v>14</v>
      </c>
      <c r="AE7">
        <f t="shared" si="1"/>
        <v>14</v>
      </c>
      <c r="AF7">
        <f t="shared" si="1"/>
        <v>14</v>
      </c>
      <c r="AG7">
        <f t="shared" si="1"/>
        <v>14</v>
      </c>
      <c r="AH7">
        <f t="shared" si="1"/>
        <v>14</v>
      </c>
      <c r="AI7">
        <f t="shared" si="1"/>
        <v>14</v>
      </c>
      <c r="AJ7">
        <f t="shared" si="1"/>
        <v>14</v>
      </c>
      <c r="AK7">
        <f t="shared" si="1"/>
        <v>14</v>
      </c>
      <c r="AL7">
        <f t="shared" si="1"/>
        <v>14</v>
      </c>
      <c r="AM7">
        <f t="shared" si="1"/>
        <v>14</v>
      </c>
      <c r="AO7">
        <f t="shared" si="0"/>
        <v>504</v>
      </c>
    </row>
    <row r="8" spans="1:41" x14ac:dyDescent="0.3">
      <c r="A8" s="62"/>
      <c r="B8" s="63" t="s">
        <v>1</v>
      </c>
      <c r="C8" s="63"/>
      <c r="D8">
        <f>D2+D3+D4+D7</f>
        <v>26</v>
      </c>
      <c r="E8">
        <f t="shared" ref="E8:AM8" si="2">E2+E3+E4+E7</f>
        <v>26</v>
      </c>
      <c r="F8">
        <f t="shared" si="2"/>
        <v>26</v>
      </c>
      <c r="G8">
        <f t="shared" si="2"/>
        <v>26</v>
      </c>
      <c r="H8">
        <f t="shared" si="2"/>
        <v>26</v>
      </c>
      <c r="I8">
        <f t="shared" si="2"/>
        <v>26</v>
      </c>
      <c r="J8">
        <f t="shared" si="2"/>
        <v>26</v>
      </c>
      <c r="K8">
        <f t="shared" si="2"/>
        <v>26</v>
      </c>
      <c r="L8">
        <f t="shared" si="2"/>
        <v>26</v>
      </c>
      <c r="M8">
        <f t="shared" si="2"/>
        <v>26</v>
      </c>
      <c r="N8">
        <f t="shared" si="2"/>
        <v>26</v>
      </c>
      <c r="O8">
        <f t="shared" si="2"/>
        <v>26</v>
      </c>
      <c r="P8">
        <f t="shared" si="2"/>
        <v>26</v>
      </c>
      <c r="Q8">
        <f t="shared" si="2"/>
        <v>26</v>
      </c>
      <c r="R8">
        <f t="shared" si="2"/>
        <v>26</v>
      </c>
      <c r="S8">
        <f t="shared" si="2"/>
        <v>26</v>
      </c>
      <c r="T8">
        <f t="shared" si="2"/>
        <v>26</v>
      </c>
      <c r="U8">
        <f t="shared" si="2"/>
        <v>26</v>
      </c>
      <c r="V8">
        <f t="shared" si="2"/>
        <v>26</v>
      </c>
      <c r="W8">
        <f t="shared" si="2"/>
        <v>26</v>
      </c>
      <c r="X8">
        <f t="shared" si="2"/>
        <v>26</v>
      </c>
      <c r="Y8">
        <f t="shared" si="2"/>
        <v>26</v>
      </c>
      <c r="Z8">
        <f t="shared" si="2"/>
        <v>26</v>
      </c>
      <c r="AA8">
        <f t="shared" si="2"/>
        <v>26</v>
      </c>
      <c r="AB8">
        <f t="shared" si="2"/>
        <v>26</v>
      </c>
      <c r="AC8">
        <f t="shared" si="2"/>
        <v>26</v>
      </c>
      <c r="AD8">
        <f t="shared" si="2"/>
        <v>26</v>
      </c>
      <c r="AE8">
        <f t="shared" si="2"/>
        <v>26</v>
      </c>
      <c r="AF8">
        <f t="shared" si="2"/>
        <v>26</v>
      </c>
      <c r="AG8">
        <f t="shared" si="2"/>
        <v>26</v>
      </c>
      <c r="AH8">
        <f t="shared" si="2"/>
        <v>26</v>
      </c>
      <c r="AI8">
        <f t="shared" si="2"/>
        <v>26</v>
      </c>
      <c r="AJ8">
        <f t="shared" si="2"/>
        <v>26</v>
      </c>
      <c r="AK8">
        <f t="shared" si="2"/>
        <v>26</v>
      </c>
      <c r="AL8">
        <f t="shared" si="2"/>
        <v>26</v>
      </c>
      <c r="AM8">
        <f t="shared" si="2"/>
        <v>26</v>
      </c>
      <c r="AO8">
        <f t="shared" si="0"/>
        <v>936</v>
      </c>
    </row>
    <row r="9" spans="1:41" x14ac:dyDescent="0.3">
      <c r="A9" s="62" t="s">
        <v>14</v>
      </c>
      <c r="B9" t="s">
        <v>12</v>
      </c>
      <c r="C9" t="s">
        <v>9</v>
      </c>
      <c r="D9" s="7">
        <f>D2*Parameters!$C$4*Parameters!$D$4</f>
        <v>0</v>
      </c>
      <c r="E9" s="7">
        <f>E2*Parameters!$C$4*Parameters!$D$4</f>
        <v>0</v>
      </c>
      <c r="F9" s="7">
        <f>F2*Parameters!$C$4*Parameters!$D$4</f>
        <v>0</v>
      </c>
      <c r="G9" s="7">
        <f>G2*Parameters!$C$4*Parameters!$D$4</f>
        <v>0</v>
      </c>
      <c r="H9" s="7">
        <f>H2*Parameters!$C$4*Parameters!$D$4</f>
        <v>0</v>
      </c>
      <c r="I9" s="7">
        <f>I2*Parameters!$C$4*Parameters!$D$4</f>
        <v>0</v>
      </c>
      <c r="J9" s="7">
        <f>J2*Parameters!$C$4*Parameters!$D$4</f>
        <v>0</v>
      </c>
      <c r="K9" s="7">
        <f>K2*Parameters!$C$4*Parameters!$D$4</f>
        <v>0</v>
      </c>
      <c r="L9" s="7">
        <f>L2*Parameters!$C$4*Parameters!$D$4</f>
        <v>0</v>
      </c>
      <c r="M9" s="7">
        <f>M2*Parameters!$C$4*Parameters!$D$4</f>
        <v>0</v>
      </c>
      <c r="N9" s="7">
        <f>N2*Parameters!$C$4*Parameters!$D$4</f>
        <v>0</v>
      </c>
      <c r="O9" s="7">
        <f>O2*Parameters!$C$4*Parameters!$D$4</f>
        <v>0</v>
      </c>
      <c r="P9" s="7">
        <f>P2*Parameters!$C$4*Parameters!$D$4</f>
        <v>0</v>
      </c>
      <c r="Q9" s="7">
        <f>Q2*Parameters!$C$4*Parameters!$D$4</f>
        <v>0</v>
      </c>
      <c r="R9" s="7">
        <f>R2*Parameters!$C$4*Parameters!$D$4</f>
        <v>0</v>
      </c>
      <c r="S9" s="7">
        <f>S2*Parameters!$C$4*Parameters!$D$4</f>
        <v>0</v>
      </c>
      <c r="T9" s="7">
        <f>T2*Parameters!$C$4*Parameters!$D$4</f>
        <v>0</v>
      </c>
      <c r="U9" s="7">
        <f>U2*Parameters!$C$4*Parameters!$D$4</f>
        <v>0</v>
      </c>
      <c r="V9" s="7">
        <f>V2*Parameters!$C$4*Parameters!$D$4</f>
        <v>0</v>
      </c>
      <c r="W9" s="7">
        <f>W2*Parameters!$C$4*Parameters!$D$4</f>
        <v>0</v>
      </c>
      <c r="X9" s="7">
        <f>X2*Parameters!$C$4*Parameters!$D$4</f>
        <v>0</v>
      </c>
      <c r="Y9" s="7">
        <f>Y2*Parameters!$C$4*Parameters!$D$4</f>
        <v>0</v>
      </c>
      <c r="Z9" s="7">
        <f>Z2*Parameters!$C$4*Parameters!$D$4</f>
        <v>0</v>
      </c>
      <c r="AA9" s="7">
        <f>AA2*Parameters!$C$4*Parameters!$D$4</f>
        <v>0</v>
      </c>
      <c r="AB9" s="7">
        <f>AB2*Parameters!$C$4*Parameters!$D$4</f>
        <v>0</v>
      </c>
      <c r="AC9" s="7">
        <f>AC2*Parameters!$C$4*Parameters!$D$4</f>
        <v>0</v>
      </c>
      <c r="AD9" s="7">
        <f>AD2*Parameters!$C$4*Parameters!$D$4</f>
        <v>0</v>
      </c>
      <c r="AE9" s="7">
        <f>AE2*Parameters!$C$4*Parameters!$D$4</f>
        <v>0</v>
      </c>
      <c r="AF9" s="7">
        <f>AF2*Parameters!$C$4*Parameters!$D$4</f>
        <v>0</v>
      </c>
      <c r="AG9" s="7">
        <f>AG2*Parameters!$C$4*Parameters!$D$4</f>
        <v>0</v>
      </c>
      <c r="AH9" s="7">
        <f>AH2*Parameters!$C$4*Parameters!$D$4</f>
        <v>0</v>
      </c>
      <c r="AI9" s="7">
        <f>AI2*Parameters!$C$4*Parameters!$D$4</f>
        <v>0</v>
      </c>
      <c r="AJ9" s="7">
        <f>AJ2*Parameters!$C$4*Parameters!$D$4</f>
        <v>0</v>
      </c>
      <c r="AK9" s="7">
        <f>AK2*Parameters!$C$4*Parameters!$D$4</f>
        <v>0</v>
      </c>
      <c r="AL9" s="7">
        <f>AL2*Parameters!$C$4*Parameters!$D$4</f>
        <v>0</v>
      </c>
      <c r="AM9" s="7">
        <f>AM2*Parameters!$C$4*Parameters!$D$4</f>
        <v>0</v>
      </c>
      <c r="AO9" s="7">
        <f t="shared" si="0"/>
        <v>0</v>
      </c>
    </row>
    <row r="10" spans="1:41" x14ac:dyDescent="0.3">
      <c r="A10" s="62"/>
      <c r="B10" s="64" t="s">
        <v>2</v>
      </c>
      <c r="C10" t="s">
        <v>9</v>
      </c>
      <c r="D10" s="7">
        <f>D3*Parameters!$C$5*Parameters!$D$5</f>
        <v>132000</v>
      </c>
      <c r="E10" s="7">
        <f>E3*Parameters!$C$5*Parameters!$D$5</f>
        <v>132000</v>
      </c>
      <c r="F10" s="7">
        <f>F3*Parameters!$C$5*Parameters!$D$5</f>
        <v>132000</v>
      </c>
      <c r="G10" s="7">
        <f>G3*Parameters!$C$5*Parameters!$D$5</f>
        <v>132000</v>
      </c>
      <c r="H10" s="7">
        <f>H3*Parameters!$C$5*Parameters!$D$5</f>
        <v>132000</v>
      </c>
      <c r="I10" s="7">
        <f>I3*Parameters!$C$5*Parameters!$D$5</f>
        <v>132000</v>
      </c>
      <c r="J10" s="7">
        <f>J3*Parameters!$C$5*Parameters!$D$5</f>
        <v>132000</v>
      </c>
      <c r="K10" s="7">
        <f>K3*Parameters!$C$5*Parameters!$D$5</f>
        <v>132000</v>
      </c>
      <c r="L10" s="7">
        <f>L3*Parameters!$C$5*Parameters!$D$5</f>
        <v>132000</v>
      </c>
      <c r="M10" s="7">
        <f>M3*Parameters!$C$5*Parameters!$D$5</f>
        <v>132000</v>
      </c>
      <c r="N10" s="7">
        <f>N3*Parameters!$C$5*Parameters!$D$5</f>
        <v>132000</v>
      </c>
      <c r="O10" s="7">
        <f>O3*Parameters!$C$5*Parameters!$D$5</f>
        <v>132000</v>
      </c>
      <c r="P10" s="7">
        <f>P3*Parameters!$C$5*Parameters!$D$5</f>
        <v>132000</v>
      </c>
      <c r="Q10" s="7">
        <f>Q3*Parameters!$C$5*Parameters!$D$5</f>
        <v>132000</v>
      </c>
      <c r="R10" s="7">
        <f>R3*Parameters!$C$5*Parameters!$D$5</f>
        <v>132000</v>
      </c>
      <c r="S10" s="7">
        <f>S3*Parameters!$C$5*Parameters!$D$5</f>
        <v>132000</v>
      </c>
      <c r="T10" s="7">
        <f>T3*Parameters!$C$5*Parameters!$D$5</f>
        <v>132000</v>
      </c>
      <c r="U10" s="7">
        <f>U3*Parameters!$C$5*Parameters!$D$5</f>
        <v>132000</v>
      </c>
      <c r="V10" s="7">
        <f>V3*Parameters!$C$5*Parameters!$D$5</f>
        <v>132000</v>
      </c>
      <c r="W10" s="7">
        <f>W3*Parameters!$C$5*Parameters!$D$5</f>
        <v>132000</v>
      </c>
      <c r="X10" s="7">
        <f>X3*Parameters!$C$5*Parameters!$D$5</f>
        <v>132000</v>
      </c>
      <c r="Y10" s="7">
        <f>Y3*Parameters!$C$5*Parameters!$D$5</f>
        <v>132000</v>
      </c>
      <c r="Z10" s="7">
        <f>Z3*Parameters!$C$5*Parameters!$D$5</f>
        <v>132000</v>
      </c>
      <c r="AA10" s="7">
        <f>AA3*Parameters!$C$5*Parameters!$D$5</f>
        <v>132000</v>
      </c>
      <c r="AB10" s="7">
        <f>AB3*Parameters!$C$5*Parameters!$D$5</f>
        <v>132000</v>
      </c>
      <c r="AC10" s="7">
        <f>AC3*Parameters!$C$5*Parameters!$D$5</f>
        <v>132000</v>
      </c>
      <c r="AD10" s="7">
        <f>AD3*Parameters!$C$5*Parameters!$D$5</f>
        <v>132000</v>
      </c>
      <c r="AE10" s="7">
        <f>AE3*Parameters!$C$5*Parameters!$D$5</f>
        <v>132000</v>
      </c>
      <c r="AF10" s="7">
        <f>AF3*Parameters!$C$5*Parameters!$D$5</f>
        <v>132000</v>
      </c>
      <c r="AG10" s="7">
        <f>AG3*Parameters!$C$5*Parameters!$D$5</f>
        <v>132000</v>
      </c>
      <c r="AH10" s="7">
        <f>AH3*Parameters!$C$5*Parameters!$D$5</f>
        <v>132000</v>
      </c>
      <c r="AI10" s="7">
        <f>AI3*Parameters!$C$5*Parameters!$D$5</f>
        <v>132000</v>
      </c>
      <c r="AJ10" s="7">
        <f>AJ3*Parameters!$C$5*Parameters!$D$5</f>
        <v>132000</v>
      </c>
      <c r="AK10" s="7">
        <f>AK3*Parameters!$C$5*Parameters!$D$5</f>
        <v>132000</v>
      </c>
      <c r="AL10" s="7">
        <f>AL3*Parameters!$C$5*Parameters!$D$5</f>
        <v>132000</v>
      </c>
      <c r="AM10" s="7">
        <f>AM3*Parameters!$C$5*Parameters!$D$5</f>
        <v>132000</v>
      </c>
      <c r="AO10" s="7">
        <f t="shared" si="0"/>
        <v>4752000</v>
      </c>
    </row>
    <row r="11" spans="1:41" x14ac:dyDescent="0.3">
      <c r="A11" s="62"/>
      <c r="B11" s="64"/>
      <c r="C11" t="s">
        <v>10</v>
      </c>
      <c r="D11" s="7">
        <f>D4*Parameters!$C$6*Parameters!$D$6</f>
        <v>4725</v>
      </c>
      <c r="E11" s="7">
        <f>E4*Parameters!$C$6*Parameters!$D$6</f>
        <v>4725</v>
      </c>
      <c r="F11" s="7">
        <f>F4*Parameters!$C$6*Parameters!$D$6</f>
        <v>4725</v>
      </c>
      <c r="G11" s="7">
        <f>G4*Parameters!$C$6*Parameters!$D$6</f>
        <v>4725</v>
      </c>
      <c r="H11" s="7">
        <f>H4*Parameters!$C$6*Parameters!$D$6</f>
        <v>4725</v>
      </c>
      <c r="I11" s="7">
        <f>I4*Parameters!$C$6*Parameters!$D$6</f>
        <v>4725</v>
      </c>
      <c r="J11" s="7">
        <f>J4*Parameters!$C$6*Parameters!$D$6</f>
        <v>4725</v>
      </c>
      <c r="K11" s="7">
        <f>K4*Parameters!$C$6*Parameters!$D$6</f>
        <v>4725</v>
      </c>
      <c r="L11" s="7">
        <f>L4*Parameters!$C$6*Parameters!$D$6</f>
        <v>4725</v>
      </c>
      <c r="M11" s="7">
        <f>M4*Parameters!$C$6*Parameters!$D$6</f>
        <v>4725</v>
      </c>
      <c r="N11" s="7">
        <f>N4*Parameters!$C$6*Parameters!$D$6</f>
        <v>4725</v>
      </c>
      <c r="O11" s="7">
        <f>O4*Parameters!$C$6*Parameters!$D$6</f>
        <v>4725</v>
      </c>
      <c r="P11" s="7">
        <f>P4*Parameters!$C$6*Parameters!$D$6</f>
        <v>4725</v>
      </c>
      <c r="Q11" s="7">
        <f>Q4*Parameters!$C$6*Parameters!$D$6</f>
        <v>4725</v>
      </c>
      <c r="R11" s="7">
        <f>R4*Parameters!$C$6*Parameters!$D$6</f>
        <v>4725</v>
      </c>
      <c r="S11" s="7">
        <f>S4*Parameters!$C$6*Parameters!$D$6</f>
        <v>4725</v>
      </c>
      <c r="T11" s="7">
        <f>T4*Parameters!$C$6*Parameters!$D$6</f>
        <v>4725</v>
      </c>
      <c r="U11" s="7">
        <f>U4*Parameters!$C$6*Parameters!$D$6</f>
        <v>4725</v>
      </c>
      <c r="V11" s="7">
        <f>V4*Parameters!$C$6*Parameters!$D$6</f>
        <v>4725</v>
      </c>
      <c r="W11" s="7">
        <f>W4*Parameters!$C$6*Parameters!$D$6</f>
        <v>4725</v>
      </c>
      <c r="X11" s="7">
        <f>X4*Parameters!$C$6*Parameters!$D$6</f>
        <v>4725</v>
      </c>
      <c r="Y11" s="7">
        <f>Y4*Parameters!$C$6*Parameters!$D$6</f>
        <v>4725</v>
      </c>
      <c r="Z11" s="7">
        <f>Z4*Parameters!$C$6*Parameters!$D$6</f>
        <v>4725</v>
      </c>
      <c r="AA11" s="7">
        <f>AA4*Parameters!$C$6*Parameters!$D$6</f>
        <v>4725</v>
      </c>
      <c r="AB11" s="7">
        <f>AB4*Parameters!$C$6*Parameters!$D$6</f>
        <v>4725</v>
      </c>
      <c r="AC11" s="7">
        <f>AC4*Parameters!$C$6*Parameters!$D$6</f>
        <v>4725</v>
      </c>
      <c r="AD11" s="7">
        <f>AD4*Parameters!$C$6*Parameters!$D$6</f>
        <v>4725</v>
      </c>
      <c r="AE11" s="7">
        <f>AE4*Parameters!$C$6*Parameters!$D$6</f>
        <v>4725</v>
      </c>
      <c r="AF11" s="7">
        <f>AF4*Parameters!$C$6*Parameters!$D$6</f>
        <v>4725</v>
      </c>
      <c r="AG11" s="7">
        <f>AG4*Parameters!$C$6*Parameters!$D$6</f>
        <v>4725</v>
      </c>
      <c r="AH11" s="7">
        <f>AH4*Parameters!$C$6*Parameters!$D$6</f>
        <v>4725</v>
      </c>
      <c r="AI11" s="7">
        <f>AI4*Parameters!$C$6*Parameters!$D$6</f>
        <v>4725</v>
      </c>
      <c r="AJ11" s="7">
        <f>AJ4*Parameters!$C$6*Parameters!$D$6</f>
        <v>4725</v>
      </c>
      <c r="AK11" s="7">
        <f>AK4*Parameters!$C$6*Parameters!$D$6</f>
        <v>4725</v>
      </c>
      <c r="AL11" s="7">
        <f>AL4*Parameters!$C$6*Parameters!$D$6</f>
        <v>4725</v>
      </c>
      <c r="AM11" s="7">
        <f>AM4*Parameters!$C$6*Parameters!$D$6</f>
        <v>4725</v>
      </c>
      <c r="AO11" s="7"/>
    </row>
    <row r="12" spans="1:41" x14ac:dyDescent="0.3">
      <c r="A12" s="62"/>
      <c r="B12" s="18"/>
      <c r="C12" s="18" t="s">
        <v>35</v>
      </c>
      <c r="D12" s="7">
        <f>SUM(D10:D11)</f>
        <v>136725</v>
      </c>
      <c r="E12" s="7">
        <f t="shared" ref="E12:AM12" si="3">SUM(E10:E11)</f>
        <v>136725</v>
      </c>
      <c r="F12" s="7">
        <f t="shared" si="3"/>
        <v>136725</v>
      </c>
      <c r="G12" s="7">
        <f t="shared" si="3"/>
        <v>136725</v>
      </c>
      <c r="H12" s="7">
        <f t="shared" si="3"/>
        <v>136725</v>
      </c>
      <c r="I12" s="7">
        <f t="shared" si="3"/>
        <v>136725</v>
      </c>
      <c r="J12" s="7">
        <f t="shared" si="3"/>
        <v>136725</v>
      </c>
      <c r="K12" s="7">
        <f t="shared" si="3"/>
        <v>136725</v>
      </c>
      <c r="L12" s="7">
        <f t="shared" si="3"/>
        <v>136725</v>
      </c>
      <c r="M12" s="7">
        <f t="shared" si="3"/>
        <v>136725</v>
      </c>
      <c r="N12" s="7">
        <f t="shared" si="3"/>
        <v>136725</v>
      </c>
      <c r="O12" s="7">
        <f t="shared" si="3"/>
        <v>136725</v>
      </c>
      <c r="P12" s="7">
        <f t="shared" si="3"/>
        <v>136725</v>
      </c>
      <c r="Q12" s="7">
        <f t="shared" si="3"/>
        <v>136725</v>
      </c>
      <c r="R12" s="7">
        <f t="shared" si="3"/>
        <v>136725</v>
      </c>
      <c r="S12" s="7">
        <f t="shared" si="3"/>
        <v>136725</v>
      </c>
      <c r="T12" s="7">
        <f t="shared" si="3"/>
        <v>136725</v>
      </c>
      <c r="U12" s="7">
        <f t="shared" si="3"/>
        <v>136725</v>
      </c>
      <c r="V12" s="7">
        <f t="shared" si="3"/>
        <v>136725</v>
      </c>
      <c r="W12" s="7">
        <f t="shared" si="3"/>
        <v>136725</v>
      </c>
      <c r="X12" s="7">
        <f t="shared" si="3"/>
        <v>136725</v>
      </c>
      <c r="Y12" s="7">
        <f t="shared" si="3"/>
        <v>136725</v>
      </c>
      <c r="Z12" s="7">
        <f t="shared" si="3"/>
        <v>136725</v>
      </c>
      <c r="AA12" s="7">
        <f t="shared" si="3"/>
        <v>136725</v>
      </c>
      <c r="AB12" s="7">
        <f t="shared" si="3"/>
        <v>136725</v>
      </c>
      <c r="AC12" s="7">
        <f t="shared" si="3"/>
        <v>136725</v>
      </c>
      <c r="AD12" s="7">
        <f t="shared" si="3"/>
        <v>136725</v>
      </c>
      <c r="AE12" s="7">
        <f t="shared" si="3"/>
        <v>136725</v>
      </c>
      <c r="AF12" s="7">
        <f t="shared" si="3"/>
        <v>136725</v>
      </c>
      <c r="AG12" s="7">
        <f t="shared" si="3"/>
        <v>136725</v>
      </c>
      <c r="AH12" s="7">
        <f t="shared" si="3"/>
        <v>136725</v>
      </c>
      <c r="AI12" s="7">
        <f t="shared" si="3"/>
        <v>136725</v>
      </c>
      <c r="AJ12" s="7">
        <f t="shared" si="3"/>
        <v>136725</v>
      </c>
      <c r="AK12" s="7">
        <f t="shared" si="3"/>
        <v>136725</v>
      </c>
      <c r="AL12" s="7">
        <f t="shared" si="3"/>
        <v>136725</v>
      </c>
      <c r="AM12" s="7">
        <f t="shared" si="3"/>
        <v>136725</v>
      </c>
      <c r="AO12" s="7"/>
    </row>
    <row r="13" spans="1:41" x14ac:dyDescent="0.3">
      <c r="A13" s="62"/>
      <c r="B13" s="64" t="s">
        <v>6</v>
      </c>
      <c r="C13" t="s">
        <v>9</v>
      </c>
      <c r="D13" s="7">
        <f>D5*Parameters!$C$2*Parameters!$E$2</f>
        <v>31200</v>
      </c>
      <c r="E13" s="7">
        <f>E5*Parameters!$C$2*Parameters!$E$2</f>
        <v>31200</v>
      </c>
      <c r="F13" s="7">
        <f>F5*Parameters!$C$2*Parameters!$E$2</f>
        <v>31200</v>
      </c>
      <c r="G13" s="7">
        <f>G5*Parameters!$C$2*Parameters!$E$2</f>
        <v>31200</v>
      </c>
      <c r="H13" s="7">
        <f>H5*Parameters!$C$2*Parameters!$E$2</f>
        <v>31200</v>
      </c>
      <c r="I13" s="7">
        <f>I5*Parameters!$C$2*Parameters!$E$2</f>
        <v>31200</v>
      </c>
      <c r="J13" s="7">
        <f>J5*Parameters!$C$2*Parameters!$E$2</f>
        <v>31200</v>
      </c>
      <c r="K13" s="7">
        <f>K5*Parameters!$C$2*Parameters!$E$2</f>
        <v>31200</v>
      </c>
      <c r="L13" s="7">
        <f>L5*Parameters!$C$2*Parameters!$E$2</f>
        <v>31200</v>
      </c>
      <c r="M13" s="7">
        <f>M5*Parameters!$C$2*Parameters!$E$2</f>
        <v>31200</v>
      </c>
      <c r="N13" s="7">
        <f>N5*Parameters!$C$2*Parameters!$E$2</f>
        <v>31200</v>
      </c>
      <c r="O13" s="7">
        <f>O5*Parameters!$C$2*Parameters!$E$2</f>
        <v>31200</v>
      </c>
      <c r="P13" s="7">
        <f>P5*Parameters!$C$2*Parameters!$E$2</f>
        <v>31200</v>
      </c>
      <c r="Q13" s="7">
        <f>Q5*Parameters!$C$2*Parameters!$E$2</f>
        <v>31200</v>
      </c>
      <c r="R13" s="7">
        <f>R5*Parameters!$C$2*Parameters!$E$2</f>
        <v>31200</v>
      </c>
      <c r="S13" s="7">
        <f>S5*Parameters!$C$2*Parameters!$E$2</f>
        <v>31200</v>
      </c>
      <c r="T13" s="7">
        <f>T5*Parameters!$C$2*Parameters!$E$2</f>
        <v>31200</v>
      </c>
      <c r="U13" s="7">
        <f>U5*Parameters!$C$2*Parameters!$E$2</f>
        <v>31200</v>
      </c>
      <c r="V13" s="7">
        <f>V5*Parameters!$C$2*Parameters!$E$2</f>
        <v>31200</v>
      </c>
      <c r="W13" s="7">
        <f>W5*Parameters!$C$2*Parameters!$E$2</f>
        <v>31200</v>
      </c>
      <c r="X13" s="7">
        <f>X5*Parameters!$C$2*Parameters!$E$2</f>
        <v>31200</v>
      </c>
      <c r="Y13" s="7">
        <f>Y5*Parameters!$C$2*Parameters!$E$2</f>
        <v>31200</v>
      </c>
      <c r="Z13" s="7">
        <f>Z5*Parameters!$C$2*Parameters!$E$2</f>
        <v>31200</v>
      </c>
      <c r="AA13" s="7">
        <f>AA5*Parameters!$C$2*Parameters!$E$2</f>
        <v>31200</v>
      </c>
      <c r="AB13" s="7">
        <f>AB5*Parameters!$C$2*Parameters!$E$2</f>
        <v>31200</v>
      </c>
      <c r="AC13" s="7">
        <f>AC5*Parameters!$C$2*Parameters!$E$2</f>
        <v>31200</v>
      </c>
      <c r="AD13" s="7">
        <f>AD5*Parameters!$C$2*Parameters!$E$2</f>
        <v>31200</v>
      </c>
      <c r="AE13" s="7">
        <f>AE5*Parameters!$C$2*Parameters!$E$2</f>
        <v>31200</v>
      </c>
      <c r="AF13" s="7">
        <f>AF5*Parameters!$C$2*Parameters!$E$2</f>
        <v>31200</v>
      </c>
      <c r="AG13" s="7">
        <f>AG5*Parameters!$C$2*Parameters!$E$2</f>
        <v>31200</v>
      </c>
      <c r="AH13" s="7">
        <f>AH5*Parameters!$C$2*Parameters!$E$2</f>
        <v>31200</v>
      </c>
      <c r="AI13" s="7">
        <f>AI5*Parameters!$C$2*Parameters!$E$2</f>
        <v>31200</v>
      </c>
      <c r="AJ13" s="7">
        <f>AJ5*Parameters!$C$2*Parameters!$E$2</f>
        <v>31200</v>
      </c>
      <c r="AK13" s="7">
        <f>AK5*Parameters!$C$2*Parameters!$E$2</f>
        <v>31200</v>
      </c>
      <c r="AL13" s="7">
        <f>AL5*Parameters!$C$2*Parameters!$E$2</f>
        <v>31200</v>
      </c>
      <c r="AM13" s="7">
        <f>AM5*Parameters!$C$2*Parameters!$E$2</f>
        <v>31200</v>
      </c>
      <c r="AO13" s="7">
        <f t="shared" si="0"/>
        <v>1123200</v>
      </c>
    </row>
    <row r="14" spans="1:41" x14ac:dyDescent="0.3">
      <c r="A14" s="62"/>
      <c r="B14" s="64"/>
      <c r="C14" t="s">
        <v>10</v>
      </c>
      <c r="D14" s="7">
        <f>D6*Parameters!$C$3*Parameters!$E$3</f>
        <v>45738</v>
      </c>
      <c r="E14" s="7">
        <f>E6*Parameters!$C$3*Parameters!$E$3</f>
        <v>45738</v>
      </c>
      <c r="F14" s="7">
        <f>F6*Parameters!$C$3*Parameters!$E$3</f>
        <v>45738</v>
      </c>
      <c r="G14" s="7">
        <f>G6*Parameters!$C$3*Parameters!$E$3</f>
        <v>45738</v>
      </c>
      <c r="H14" s="7">
        <f>H6*Parameters!$C$3*Parameters!$E$3</f>
        <v>45738</v>
      </c>
      <c r="I14" s="7">
        <f>I6*Parameters!$C$3*Parameters!$E$3</f>
        <v>45738</v>
      </c>
      <c r="J14" s="7">
        <f>J6*Parameters!$C$3*Parameters!$E$3</f>
        <v>45738</v>
      </c>
      <c r="K14" s="7">
        <f>K6*Parameters!$C$3*Parameters!$E$3</f>
        <v>45738</v>
      </c>
      <c r="L14" s="7">
        <f>L6*Parameters!$C$3*Parameters!$E$3</f>
        <v>45738</v>
      </c>
      <c r="M14" s="7">
        <f>M6*Parameters!$C$3*Parameters!$E$3</f>
        <v>45738</v>
      </c>
      <c r="N14" s="7">
        <f>N6*Parameters!$C$3*Parameters!$E$3</f>
        <v>45738</v>
      </c>
      <c r="O14" s="7">
        <f>O6*Parameters!$C$3*Parameters!$E$3</f>
        <v>45738</v>
      </c>
      <c r="P14" s="7">
        <f>P6*Parameters!$C$3*Parameters!$E$3</f>
        <v>45738</v>
      </c>
      <c r="Q14" s="7">
        <f>Q6*Parameters!$C$3*Parameters!$E$3</f>
        <v>45738</v>
      </c>
      <c r="R14" s="7">
        <f>R6*Parameters!$C$3*Parameters!$E$3</f>
        <v>45738</v>
      </c>
      <c r="S14" s="7">
        <f>S6*Parameters!$C$3*Parameters!$E$3</f>
        <v>45738</v>
      </c>
      <c r="T14" s="7">
        <f>T6*Parameters!$C$3*Parameters!$E$3</f>
        <v>45738</v>
      </c>
      <c r="U14" s="7">
        <f>U6*Parameters!$C$3*Parameters!$E$3</f>
        <v>45738</v>
      </c>
      <c r="V14" s="7">
        <f>V6*Parameters!$C$3*Parameters!$E$3</f>
        <v>45738</v>
      </c>
      <c r="W14" s="7">
        <f>W6*Parameters!$C$3*Parameters!$E$3</f>
        <v>45738</v>
      </c>
      <c r="X14" s="7">
        <f>X6*Parameters!$C$3*Parameters!$E$3</f>
        <v>45738</v>
      </c>
      <c r="Y14" s="7">
        <f>Y6*Parameters!$C$3*Parameters!$E$3</f>
        <v>45738</v>
      </c>
      <c r="Z14" s="7">
        <f>Z6*Parameters!$C$3*Parameters!$E$3</f>
        <v>45738</v>
      </c>
      <c r="AA14" s="7">
        <f>AA6*Parameters!$C$3*Parameters!$E$3</f>
        <v>45738</v>
      </c>
      <c r="AB14" s="7">
        <f>AB6*Parameters!$C$3*Parameters!$E$3</f>
        <v>45738</v>
      </c>
      <c r="AC14" s="7">
        <f>AC6*Parameters!$C$3*Parameters!$E$3</f>
        <v>45738</v>
      </c>
      <c r="AD14" s="7">
        <f>AD6*Parameters!$C$3*Parameters!$E$3</f>
        <v>45738</v>
      </c>
      <c r="AE14" s="7">
        <f>AE6*Parameters!$C$3*Parameters!$E$3</f>
        <v>45738</v>
      </c>
      <c r="AF14" s="7">
        <f>AF6*Parameters!$C$3*Parameters!$E$3</f>
        <v>45738</v>
      </c>
      <c r="AG14" s="7">
        <f>AG6*Parameters!$C$3*Parameters!$E$3</f>
        <v>45738</v>
      </c>
      <c r="AH14" s="7">
        <f>AH6*Parameters!$C$3*Parameters!$E$3</f>
        <v>45738</v>
      </c>
      <c r="AI14" s="7">
        <f>AI6*Parameters!$C$3*Parameters!$E$3</f>
        <v>45738</v>
      </c>
      <c r="AJ14" s="7">
        <f>AJ6*Parameters!$C$3*Parameters!$E$3</f>
        <v>45738</v>
      </c>
      <c r="AK14" s="7">
        <f>AK6*Parameters!$C$3*Parameters!$E$3</f>
        <v>45738</v>
      </c>
      <c r="AL14" s="7">
        <f>AL6*Parameters!$C$3*Parameters!$E$3</f>
        <v>45738</v>
      </c>
      <c r="AM14" s="7">
        <f>AM6*Parameters!$C$3*Parameters!$E$3</f>
        <v>45738</v>
      </c>
      <c r="AO14" s="7">
        <f t="shared" si="0"/>
        <v>1646568</v>
      </c>
    </row>
    <row r="15" spans="1:41" x14ac:dyDescent="0.3">
      <c r="A15" s="62"/>
      <c r="B15" s="64"/>
      <c r="C15" t="s">
        <v>15</v>
      </c>
      <c r="D15" s="7">
        <f>D13+D14</f>
        <v>76938</v>
      </c>
      <c r="E15" s="7">
        <f t="shared" ref="E15:AM15" si="4">E13+E14</f>
        <v>76938</v>
      </c>
      <c r="F15" s="7">
        <f t="shared" si="4"/>
        <v>76938</v>
      </c>
      <c r="G15" s="7">
        <f t="shared" si="4"/>
        <v>76938</v>
      </c>
      <c r="H15" s="7">
        <f t="shared" si="4"/>
        <v>76938</v>
      </c>
      <c r="I15" s="7">
        <f t="shared" si="4"/>
        <v>76938</v>
      </c>
      <c r="J15" s="7">
        <f t="shared" si="4"/>
        <v>76938</v>
      </c>
      <c r="K15" s="7">
        <f t="shared" si="4"/>
        <v>76938</v>
      </c>
      <c r="L15" s="7">
        <f t="shared" si="4"/>
        <v>76938</v>
      </c>
      <c r="M15" s="7">
        <f t="shared" si="4"/>
        <v>76938</v>
      </c>
      <c r="N15" s="7">
        <f t="shared" si="4"/>
        <v>76938</v>
      </c>
      <c r="O15" s="7">
        <f t="shared" si="4"/>
        <v>76938</v>
      </c>
      <c r="P15" s="7">
        <f t="shared" si="4"/>
        <v>76938</v>
      </c>
      <c r="Q15" s="7">
        <f t="shared" si="4"/>
        <v>76938</v>
      </c>
      <c r="R15" s="7">
        <f t="shared" si="4"/>
        <v>76938</v>
      </c>
      <c r="S15" s="7">
        <f t="shared" si="4"/>
        <v>76938</v>
      </c>
      <c r="T15" s="7">
        <f t="shared" si="4"/>
        <v>76938</v>
      </c>
      <c r="U15" s="7">
        <f t="shared" si="4"/>
        <v>76938</v>
      </c>
      <c r="V15" s="7">
        <f t="shared" si="4"/>
        <v>76938</v>
      </c>
      <c r="W15" s="7">
        <f t="shared" si="4"/>
        <v>76938</v>
      </c>
      <c r="X15" s="7">
        <f t="shared" si="4"/>
        <v>76938</v>
      </c>
      <c r="Y15" s="7">
        <f t="shared" si="4"/>
        <v>76938</v>
      </c>
      <c r="Z15" s="7">
        <f t="shared" si="4"/>
        <v>76938</v>
      </c>
      <c r="AA15" s="7">
        <f t="shared" si="4"/>
        <v>76938</v>
      </c>
      <c r="AB15" s="7">
        <f t="shared" si="4"/>
        <v>76938</v>
      </c>
      <c r="AC15" s="7">
        <f t="shared" si="4"/>
        <v>76938</v>
      </c>
      <c r="AD15" s="7">
        <f t="shared" si="4"/>
        <v>76938</v>
      </c>
      <c r="AE15" s="7">
        <f t="shared" si="4"/>
        <v>76938</v>
      </c>
      <c r="AF15" s="7">
        <f t="shared" si="4"/>
        <v>76938</v>
      </c>
      <c r="AG15" s="7">
        <f t="shared" si="4"/>
        <v>76938</v>
      </c>
      <c r="AH15" s="7">
        <f t="shared" si="4"/>
        <v>76938</v>
      </c>
      <c r="AI15" s="7">
        <f t="shared" si="4"/>
        <v>76938</v>
      </c>
      <c r="AJ15" s="7">
        <f t="shared" si="4"/>
        <v>76938</v>
      </c>
      <c r="AK15" s="7">
        <f t="shared" si="4"/>
        <v>76938</v>
      </c>
      <c r="AL15" s="7">
        <f t="shared" si="4"/>
        <v>76938</v>
      </c>
      <c r="AM15" s="7">
        <f t="shared" si="4"/>
        <v>76938</v>
      </c>
      <c r="AO15" s="7">
        <f t="shared" si="0"/>
        <v>2769768</v>
      </c>
    </row>
    <row r="16" spans="1:41" x14ac:dyDescent="0.3">
      <c r="A16" s="62"/>
      <c r="B16" s="63" t="s">
        <v>1</v>
      </c>
      <c r="C16" s="63"/>
      <c r="D16" s="7">
        <f>D9+D10+D11+D15</f>
        <v>213663</v>
      </c>
      <c r="E16" s="7">
        <f t="shared" ref="E16:AM16" si="5">E9+E10+E11+E15</f>
        <v>213663</v>
      </c>
      <c r="F16" s="7">
        <f t="shared" si="5"/>
        <v>213663</v>
      </c>
      <c r="G16" s="7">
        <f t="shared" si="5"/>
        <v>213663</v>
      </c>
      <c r="H16" s="7">
        <f t="shared" si="5"/>
        <v>213663</v>
      </c>
      <c r="I16" s="7">
        <f t="shared" si="5"/>
        <v>213663</v>
      </c>
      <c r="J16" s="7">
        <f t="shared" si="5"/>
        <v>213663</v>
      </c>
      <c r="K16" s="7">
        <f t="shared" si="5"/>
        <v>213663</v>
      </c>
      <c r="L16" s="7">
        <f t="shared" si="5"/>
        <v>213663</v>
      </c>
      <c r="M16" s="7">
        <f t="shared" si="5"/>
        <v>213663</v>
      </c>
      <c r="N16" s="7">
        <f t="shared" si="5"/>
        <v>213663</v>
      </c>
      <c r="O16" s="7">
        <f t="shared" si="5"/>
        <v>213663</v>
      </c>
      <c r="P16" s="7">
        <f t="shared" si="5"/>
        <v>213663</v>
      </c>
      <c r="Q16" s="7">
        <f t="shared" si="5"/>
        <v>213663</v>
      </c>
      <c r="R16" s="7">
        <f t="shared" si="5"/>
        <v>213663</v>
      </c>
      <c r="S16" s="7">
        <f t="shared" si="5"/>
        <v>213663</v>
      </c>
      <c r="T16" s="7">
        <f t="shared" si="5"/>
        <v>213663</v>
      </c>
      <c r="U16" s="7">
        <f t="shared" si="5"/>
        <v>213663</v>
      </c>
      <c r="V16" s="7">
        <f t="shared" si="5"/>
        <v>213663</v>
      </c>
      <c r="W16" s="7">
        <f t="shared" si="5"/>
        <v>213663</v>
      </c>
      <c r="X16" s="7">
        <f t="shared" si="5"/>
        <v>213663</v>
      </c>
      <c r="Y16" s="7">
        <f t="shared" si="5"/>
        <v>213663</v>
      </c>
      <c r="Z16" s="7">
        <f t="shared" si="5"/>
        <v>213663</v>
      </c>
      <c r="AA16" s="7">
        <f t="shared" si="5"/>
        <v>213663</v>
      </c>
      <c r="AB16" s="7">
        <f t="shared" si="5"/>
        <v>213663</v>
      </c>
      <c r="AC16" s="7">
        <f t="shared" si="5"/>
        <v>213663</v>
      </c>
      <c r="AD16" s="7">
        <f t="shared" si="5"/>
        <v>213663</v>
      </c>
      <c r="AE16" s="7">
        <f t="shared" si="5"/>
        <v>213663</v>
      </c>
      <c r="AF16" s="7">
        <f t="shared" si="5"/>
        <v>213663</v>
      </c>
      <c r="AG16" s="7">
        <f t="shared" si="5"/>
        <v>213663</v>
      </c>
      <c r="AH16" s="7">
        <f t="shared" si="5"/>
        <v>213663</v>
      </c>
      <c r="AI16" s="7">
        <f t="shared" si="5"/>
        <v>213663</v>
      </c>
      <c r="AJ16" s="7">
        <f t="shared" si="5"/>
        <v>213663</v>
      </c>
      <c r="AK16" s="7">
        <f t="shared" si="5"/>
        <v>213663</v>
      </c>
      <c r="AL16" s="7">
        <f t="shared" si="5"/>
        <v>213663</v>
      </c>
      <c r="AM16" s="7">
        <f t="shared" si="5"/>
        <v>213663</v>
      </c>
      <c r="AO16" s="7">
        <f t="shared" si="0"/>
        <v>7691868</v>
      </c>
    </row>
    <row r="17" spans="1:42" x14ac:dyDescent="0.3">
      <c r="B17" s="63" t="s">
        <v>18</v>
      </c>
      <c r="C17" s="63"/>
      <c r="D17" s="7"/>
      <c r="E17" s="7"/>
      <c r="F17" s="7"/>
      <c r="G17" s="7"/>
      <c r="H17" s="7"/>
      <c r="I17" s="7"/>
      <c r="J17" s="7"/>
      <c r="K17" s="7"/>
      <c r="O17" s="7">
        <f>SUM(D16:O16)</f>
        <v>2563956</v>
      </c>
      <c r="AA17" s="7">
        <f>SUM(P16:AA16)</f>
        <v>2563956</v>
      </c>
      <c r="AM17" s="7">
        <f>SUM(AB16:AM16)</f>
        <v>2563956</v>
      </c>
      <c r="AO17" s="7">
        <f>AM17+AA17+O17</f>
        <v>7691868</v>
      </c>
    </row>
    <row r="18" spans="1:42" x14ac:dyDescent="0.3">
      <c r="G18" s="29"/>
    </row>
    <row r="19" spans="1:42" x14ac:dyDescent="0.3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O19" s="7">
        <f t="shared" ref="AO19" si="6">SUM(D19:AM19)</f>
        <v>0</v>
      </c>
    </row>
    <row r="21" spans="1:42" x14ac:dyDescent="0.3">
      <c r="C21" s="23" t="s">
        <v>36</v>
      </c>
      <c r="D21" s="22">
        <v>1</v>
      </c>
      <c r="E21" s="22">
        <v>2</v>
      </c>
      <c r="F21" s="22">
        <v>3</v>
      </c>
      <c r="G21" s="22">
        <v>4</v>
      </c>
      <c r="H21" s="22">
        <v>5</v>
      </c>
      <c r="I21" s="22">
        <v>6</v>
      </c>
      <c r="J21" s="22">
        <v>7</v>
      </c>
      <c r="K21" s="22">
        <v>8</v>
      </c>
      <c r="L21" s="22">
        <v>9</v>
      </c>
      <c r="M21" s="22">
        <v>10</v>
      </c>
      <c r="N21" s="22">
        <v>11</v>
      </c>
      <c r="O21" s="22">
        <v>12</v>
      </c>
      <c r="P21" s="22">
        <v>13</v>
      </c>
      <c r="Q21" s="22">
        <v>14</v>
      </c>
      <c r="R21" s="22">
        <v>15</v>
      </c>
      <c r="S21" s="22">
        <v>16</v>
      </c>
      <c r="T21" s="22">
        <v>17</v>
      </c>
      <c r="U21" s="22">
        <v>18</v>
      </c>
      <c r="V21" s="22">
        <v>19</v>
      </c>
      <c r="W21" s="22">
        <v>20</v>
      </c>
      <c r="X21" s="22">
        <v>21</v>
      </c>
      <c r="Y21" s="22">
        <v>22</v>
      </c>
      <c r="Z21" s="22">
        <v>23</v>
      </c>
      <c r="AA21" s="22">
        <v>24</v>
      </c>
      <c r="AB21" s="22">
        <v>25</v>
      </c>
      <c r="AC21" s="22">
        <v>26</v>
      </c>
      <c r="AD21" s="22">
        <v>27</v>
      </c>
      <c r="AE21" s="22">
        <v>28</v>
      </c>
      <c r="AF21" s="22">
        <v>29</v>
      </c>
      <c r="AG21" s="22">
        <v>30</v>
      </c>
      <c r="AH21" s="22">
        <v>31</v>
      </c>
      <c r="AI21" s="22">
        <v>32</v>
      </c>
      <c r="AJ21" s="22">
        <v>33</v>
      </c>
      <c r="AK21" s="22">
        <v>34</v>
      </c>
      <c r="AL21" s="22">
        <v>35</v>
      </c>
      <c r="AM21" s="22">
        <v>36</v>
      </c>
    </row>
    <row r="22" spans="1:42" x14ac:dyDescent="0.3">
      <c r="D22" s="9">
        <v>44805</v>
      </c>
      <c r="E22" s="9">
        <v>44835</v>
      </c>
      <c r="F22" s="9">
        <v>44866</v>
      </c>
      <c r="G22" s="9">
        <v>44896</v>
      </c>
      <c r="H22" s="9">
        <v>44927</v>
      </c>
      <c r="I22" s="9">
        <v>44958</v>
      </c>
      <c r="J22" s="9">
        <v>44986</v>
      </c>
      <c r="K22" s="9">
        <v>45017</v>
      </c>
      <c r="L22" s="9">
        <v>45047</v>
      </c>
      <c r="M22" s="9">
        <v>45078</v>
      </c>
      <c r="N22" s="9">
        <v>45108</v>
      </c>
      <c r="O22" s="9">
        <v>45139</v>
      </c>
      <c r="P22" s="9">
        <v>45170</v>
      </c>
      <c r="Q22" s="9">
        <v>45200</v>
      </c>
      <c r="R22" s="9">
        <v>45231</v>
      </c>
      <c r="S22" s="9">
        <v>45261</v>
      </c>
      <c r="T22" s="9">
        <v>45292</v>
      </c>
      <c r="U22" s="9">
        <v>45323</v>
      </c>
      <c r="V22" s="9">
        <v>45352</v>
      </c>
      <c r="W22" s="9">
        <v>45383</v>
      </c>
      <c r="X22" s="9">
        <v>45413</v>
      </c>
      <c r="Y22" s="9">
        <v>45444</v>
      </c>
      <c r="Z22" s="9">
        <v>45474</v>
      </c>
      <c r="AA22" s="9">
        <v>45505</v>
      </c>
      <c r="AB22" s="9">
        <v>45536</v>
      </c>
      <c r="AC22" s="9">
        <v>45566</v>
      </c>
      <c r="AD22" s="9">
        <v>45597</v>
      </c>
      <c r="AE22" s="9">
        <v>45627</v>
      </c>
      <c r="AF22" s="9">
        <v>45658</v>
      </c>
      <c r="AG22" s="9">
        <v>45689</v>
      </c>
      <c r="AH22" s="9">
        <v>45717</v>
      </c>
      <c r="AI22" s="9">
        <v>45748</v>
      </c>
      <c r="AJ22" s="9">
        <v>45778</v>
      </c>
      <c r="AK22" s="9">
        <v>45809</v>
      </c>
      <c r="AL22" s="9">
        <v>45839</v>
      </c>
      <c r="AM22" s="9">
        <v>45870</v>
      </c>
      <c r="AO22" t="s">
        <v>1</v>
      </c>
    </row>
    <row r="23" spans="1:42" x14ac:dyDescent="0.3">
      <c r="A23" s="62" t="s">
        <v>19</v>
      </c>
      <c r="B23" t="s">
        <v>12</v>
      </c>
      <c r="C23" t="s">
        <v>9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O23">
        <f t="shared" ref="AO23:AO37" si="7">SUM(D23:AM23)</f>
        <v>0</v>
      </c>
    </row>
    <row r="24" spans="1:42" x14ac:dyDescent="0.3">
      <c r="A24" s="62"/>
      <c r="B24" s="63" t="s">
        <v>2</v>
      </c>
      <c r="C24" t="s">
        <v>9</v>
      </c>
      <c r="D24" s="17">
        <v>11</v>
      </c>
      <c r="E24" s="17">
        <v>8</v>
      </c>
      <c r="F24" s="17">
        <v>5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O24">
        <f t="shared" si="7"/>
        <v>24</v>
      </c>
    </row>
    <row r="25" spans="1:42" s="19" customFormat="1" x14ac:dyDescent="0.3">
      <c r="A25" s="62"/>
      <c r="B25" s="63"/>
      <c r="C25" s="11" t="s">
        <v>10</v>
      </c>
      <c r="D25" s="11">
        <v>1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>
        <f t="shared" si="7"/>
        <v>1</v>
      </c>
    </row>
    <row r="26" spans="1:42" x14ac:dyDescent="0.3">
      <c r="A26" s="62"/>
      <c r="B26" s="64" t="s">
        <v>6</v>
      </c>
      <c r="C26" t="s">
        <v>9</v>
      </c>
      <c r="D26" s="17">
        <v>3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17">
        <v>4</v>
      </c>
      <c r="K26" s="17">
        <v>4</v>
      </c>
      <c r="L26" s="17">
        <v>4</v>
      </c>
      <c r="M26" s="17">
        <v>4</v>
      </c>
      <c r="N26" s="17">
        <v>4</v>
      </c>
      <c r="O26" s="17">
        <v>4</v>
      </c>
      <c r="P26" s="17">
        <v>4</v>
      </c>
      <c r="Q26" s="17">
        <v>4</v>
      </c>
      <c r="R26" s="17">
        <v>4</v>
      </c>
      <c r="S26" s="17">
        <v>4</v>
      </c>
      <c r="T26" s="17">
        <v>4</v>
      </c>
      <c r="U26" s="17">
        <v>4</v>
      </c>
      <c r="V26" s="17">
        <v>4</v>
      </c>
      <c r="W26" s="17">
        <v>4</v>
      </c>
      <c r="X26" s="17">
        <v>4</v>
      </c>
      <c r="Y26" s="17">
        <v>4</v>
      </c>
      <c r="Z26" s="17">
        <v>4</v>
      </c>
      <c r="AA26" s="17">
        <v>4</v>
      </c>
      <c r="AB26" s="17">
        <v>4</v>
      </c>
      <c r="AC26" s="17">
        <v>4</v>
      </c>
      <c r="AD26" s="17">
        <v>4</v>
      </c>
      <c r="AE26" s="17">
        <v>4</v>
      </c>
      <c r="AF26" s="17">
        <v>4</v>
      </c>
      <c r="AG26" s="17">
        <v>4</v>
      </c>
      <c r="AH26" s="17">
        <v>4</v>
      </c>
      <c r="AI26" s="17">
        <v>4</v>
      </c>
      <c r="AJ26" s="17">
        <v>4</v>
      </c>
      <c r="AK26" s="17">
        <v>4</v>
      </c>
      <c r="AL26" s="17">
        <v>4</v>
      </c>
      <c r="AM26" s="17">
        <v>4</v>
      </c>
      <c r="AO26">
        <f t="shared" si="7"/>
        <v>143</v>
      </c>
    </row>
    <row r="27" spans="1:42" x14ac:dyDescent="0.3">
      <c r="A27" s="62"/>
      <c r="B27" s="64"/>
      <c r="C27" t="s">
        <v>10</v>
      </c>
      <c r="D27" s="17">
        <v>11</v>
      </c>
      <c r="E27" s="17">
        <v>14</v>
      </c>
      <c r="F27" s="17">
        <v>17</v>
      </c>
      <c r="G27" s="17">
        <v>22</v>
      </c>
      <c r="H27" s="17">
        <v>22</v>
      </c>
      <c r="I27" s="17">
        <v>22</v>
      </c>
      <c r="J27" s="17">
        <v>22</v>
      </c>
      <c r="K27" s="17">
        <v>22</v>
      </c>
      <c r="L27" s="17">
        <v>22</v>
      </c>
      <c r="M27" s="17">
        <v>21</v>
      </c>
      <c r="N27" s="17">
        <v>21</v>
      </c>
      <c r="O27" s="17">
        <v>21</v>
      </c>
      <c r="P27" s="17">
        <v>21</v>
      </c>
      <c r="Q27" s="17">
        <v>21</v>
      </c>
      <c r="R27" s="17">
        <v>21</v>
      </c>
      <c r="S27" s="17">
        <v>21</v>
      </c>
      <c r="T27" s="17">
        <v>20</v>
      </c>
      <c r="U27" s="17">
        <v>20</v>
      </c>
      <c r="V27" s="17">
        <v>20</v>
      </c>
      <c r="W27" s="17">
        <v>20</v>
      </c>
      <c r="X27" s="17">
        <v>20</v>
      </c>
      <c r="Y27" s="17">
        <v>20</v>
      </c>
      <c r="Z27" s="17">
        <v>20</v>
      </c>
      <c r="AA27" s="17">
        <v>20</v>
      </c>
      <c r="AB27" s="17">
        <v>20</v>
      </c>
      <c r="AC27" s="17">
        <v>20</v>
      </c>
      <c r="AD27" s="17">
        <v>20</v>
      </c>
      <c r="AE27" s="17">
        <v>20</v>
      </c>
      <c r="AF27" s="17">
        <v>19</v>
      </c>
      <c r="AG27" s="17">
        <v>19</v>
      </c>
      <c r="AH27" s="17">
        <v>19</v>
      </c>
      <c r="AI27" s="17">
        <v>19</v>
      </c>
      <c r="AJ27" s="17">
        <v>19</v>
      </c>
      <c r="AK27" s="17">
        <v>19</v>
      </c>
      <c r="AL27" s="17">
        <v>19</v>
      </c>
      <c r="AM27" s="17">
        <v>19</v>
      </c>
      <c r="AO27">
        <f t="shared" si="7"/>
        <v>713</v>
      </c>
    </row>
    <row r="28" spans="1:42" x14ac:dyDescent="0.3">
      <c r="A28" s="62"/>
      <c r="B28" s="64"/>
      <c r="C28" t="s">
        <v>15</v>
      </c>
      <c r="D28">
        <f>D26+D27</f>
        <v>14</v>
      </c>
      <c r="E28">
        <f t="shared" ref="E28" si="8">E26+E27</f>
        <v>18</v>
      </c>
      <c r="F28">
        <f t="shared" ref="F28" si="9">F26+F27</f>
        <v>21</v>
      </c>
      <c r="G28">
        <f t="shared" ref="G28" si="10">G26+G27</f>
        <v>26</v>
      </c>
      <c r="H28">
        <f t="shared" ref="H28" si="11">H26+H27</f>
        <v>26</v>
      </c>
      <c r="I28">
        <f t="shared" ref="I28" si="12">I26+I27</f>
        <v>26</v>
      </c>
      <c r="J28">
        <f t="shared" ref="J28" si="13">J26+J27</f>
        <v>26</v>
      </c>
      <c r="K28">
        <f t="shared" ref="K28" si="14">K26+K27</f>
        <v>26</v>
      </c>
      <c r="L28">
        <f t="shared" ref="L28" si="15">L26+L27</f>
        <v>26</v>
      </c>
      <c r="M28">
        <f t="shared" ref="M28:P28" si="16">M26+M27</f>
        <v>25</v>
      </c>
      <c r="N28">
        <f t="shared" ref="N28:O28" si="17">N26+N27</f>
        <v>25</v>
      </c>
      <c r="O28">
        <f t="shared" si="17"/>
        <v>25</v>
      </c>
      <c r="P28">
        <f t="shared" si="16"/>
        <v>25</v>
      </c>
      <c r="Q28">
        <f t="shared" ref="Q28:AM28" si="18">Q26+Q27</f>
        <v>25</v>
      </c>
      <c r="R28">
        <f t="shared" si="18"/>
        <v>25</v>
      </c>
      <c r="S28">
        <f t="shared" si="18"/>
        <v>25</v>
      </c>
      <c r="T28">
        <f t="shared" si="18"/>
        <v>24</v>
      </c>
      <c r="U28">
        <f t="shared" si="18"/>
        <v>24</v>
      </c>
      <c r="V28">
        <f t="shared" si="18"/>
        <v>24</v>
      </c>
      <c r="W28">
        <f t="shared" si="18"/>
        <v>24</v>
      </c>
      <c r="X28">
        <f t="shared" si="18"/>
        <v>24</v>
      </c>
      <c r="Y28">
        <f t="shared" si="18"/>
        <v>24</v>
      </c>
      <c r="Z28">
        <f t="shared" si="18"/>
        <v>24</v>
      </c>
      <c r="AA28">
        <f t="shared" si="18"/>
        <v>24</v>
      </c>
      <c r="AB28">
        <f t="shared" si="18"/>
        <v>24</v>
      </c>
      <c r="AC28">
        <f t="shared" si="18"/>
        <v>24</v>
      </c>
      <c r="AD28">
        <f t="shared" si="18"/>
        <v>24</v>
      </c>
      <c r="AE28">
        <f t="shared" si="18"/>
        <v>24</v>
      </c>
      <c r="AF28">
        <f t="shared" si="18"/>
        <v>23</v>
      </c>
      <c r="AG28">
        <f t="shared" si="18"/>
        <v>23</v>
      </c>
      <c r="AH28">
        <f t="shared" si="18"/>
        <v>23</v>
      </c>
      <c r="AI28">
        <f t="shared" si="18"/>
        <v>23</v>
      </c>
      <c r="AJ28">
        <f t="shared" si="18"/>
        <v>23</v>
      </c>
      <c r="AK28">
        <f t="shared" si="18"/>
        <v>23</v>
      </c>
      <c r="AL28">
        <f t="shared" si="18"/>
        <v>23</v>
      </c>
      <c r="AM28">
        <f t="shared" si="18"/>
        <v>23</v>
      </c>
      <c r="AO28">
        <f t="shared" si="7"/>
        <v>856</v>
      </c>
      <c r="AP28">
        <v>1192</v>
      </c>
    </row>
    <row r="29" spans="1:42" x14ac:dyDescent="0.3">
      <c r="A29" s="62"/>
      <c r="B29" s="63" t="s">
        <v>1</v>
      </c>
      <c r="C29" s="63"/>
      <c r="D29">
        <f>D23+D24+D25+D28</f>
        <v>26</v>
      </c>
      <c r="E29">
        <f t="shared" ref="E29:AM29" si="19">E23+E24+E25+E28</f>
        <v>26</v>
      </c>
      <c r="F29">
        <f t="shared" si="19"/>
        <v>26</v>
      </c>
      <c r="G29">
        <f t="shared" si="19"/>
        <v>26</v>
      </c>
      <c r="H29">
        <f t="shared" si="19"/>
        <v>26</v>
      </c>
      <c r="I29">
        <f t="shared" si="19"/>
        <v>26</v>
      </c>
      <c r="J29">
        <f t="shared" si="19"/>
        <v>26</v>
      </c>
      <c r="K29">
        <f t="shared" si="19"/>
        <v>26</v>
      </c>
      <c r="L29">
        <f t="shared" si="19"/>
        <v>26</v>
      </c>
      <c r="M29">
        <f t="shared" si="19"/>
        <v>25</v>
      </c>
      <c r="N29">
        <f t="shared" si="19"/>
        <v>25</v>
      </c>
      <c r="O29">
        <f t="shared" si="19"/>
        <v>25</v>
      </c>
      <c r="P29">
        <f t="shared" si="19"/>
        <v>25</v>
      </c>
      <c r="Q29">
        <f t="shared" si="19"/>
        <v>25</v>
      </c>
      <c r="R29">
        <f t="shared" si="19"/>
        <v>25</v>
      </c>
      <c r="S29">
        <f t="shared" si="19"/>
        <v>25</v>
      </c>
      <c r="T29">
        <f t="shared" si="19"/>
        <v>24</v>
      </c>
      <c r="U29">
        <f t="shared" si="19"/>
        <v>24</v>
      </c>
      <c r="V29">
        <f t="shared" si="19"/>
        <v>24</v>
      </c>
      <c r="W29">
        <f t="shared" si="19"/>
        <v>24</v>
      </c>
      <c r="X29">
        <f t="shared" si="19"/>
        <v>24</v>
      </c>
      <c r="Y29">
        <f t="shared" si="19"/>
        <v>24</v>
      </c>
      <c r="Z29">
        <f t="shared" si="19"/>
        <v>24</v>
      </c>
      <c r="AA29">
        <f t="shared" si="19"/>
        <v>24</v>
      </c>
      <c r="AB29">
        <f t="shared" si="19"/>
        <v>24</v>
      </c>
      <c r="AC29">
        <f t="shared" si="19"/>
        <v>24</v>
      </c>
      <c r="AD29">
        <f t="shared" si="19"/>
        <v>24</v>
      </c>
      <c r="AE29">
        <f t="shared" si="19"/>
        <v>24</v>
      </c>
      <c r="AF29">
        <f t="shared" si="19"/>
        <v>23</v>
      </c>
      <c r="AG29">
        <f t="shared" si="19"/>
        <v>23</v>
      </c>
      <c r="AH29">
        <f t="shared" si="19"/>
        <v>23</v>
      </c>
      <c r="AI29">
        <f t="shared" si="19"/>
        <v>23</v>
      </c>
      <c r="AJ29">
        <f t="shared" si="19"/>
        <v>23</v>
      </c>
      <c r="AK29">
        <f t="shared" si="19"/>
        <v>23</v>
      </c>
      <c r="AL29">
        <f t="shared" si="19"/>
        <v>23</v>
      </c>
      <c r="AM29">
        <f t="shared" si="19"/>
        <v>23</v>
      </c>
      <c r="AO29">
        <f t="shared" si="7"/>
        <v>881</v>
      </c>
    </row>
    <row r="30" spans="1:42" x14ac:dyDescent="0.3">
      <c r="A30" s="62" t="s">
        <v>20</v>
      </c>
      <c r="B30" t="s">
        <v>12</v>
      </c>
      <c r="C30" t="s">
        <v>9</v>
      </c>
      <c r="D30" s="7">
        <f>D23*Parameters!$C$4*Parameters!$D$4</f>
        <v>0</v>
      </c>
      <c r="E30" s="7">
        <f>E23*Parameters!$C$4*Parameters!$D$4</f>
        <v>0</v>
      </c>
      <c r="F30" s="7">
        <f>F23*Parameters!$C$4*Parameters!$D$4</f>
        <v>0</v>
      </c>
      <c r="G30" s="7">
        <f>G23*Parameters!$C$4*Parameters!$D$4</f>
        <v>0</v>
      </c>
      <c r="H30" s="7">
        <f>H23*Parameters!$C$4*Parameters!$D$4</f>
        <v>0</v>
      </c>
      <c r="I30" s="7">
        <f>I23*Parameters!$C$4*Parameters!$D$4</f>
        <v>0</v>
      </c>
      <c r="J30" s="7">
        <f>J23*Parameters!$C$4*Parameters!$D$4</f>
        <v>0</v>
      </c>
      <c r="K30" s="7">
        <f>K23*Parameters!$C$4*Parameters!$D$4</f>
        <v>0</v>
      </c>
      <c r="L30" s="7">
        <f>L23*Parameters!$C$4*Parameters!$D$4</f>
        <v>0</v>
      </c>
      <c r="M30" s="7">
        <f>M23*Parameters!$C$4*Parameters!$D$4</f>
        <v>0</v>
      </c>
      <c r="N30" s="7">
        <f>N23*Parameters!$C$4*Parameters!$D$4</f>
        <v>0</v>
      </c>
      <c r="O30" s="7">
        <f>O23*Parameters!$C$4*Parameters!$D$4</f>
        <v>0</v>
      </c>
      <c r="P30" s="7">
        <f>P23*Parameters!$C$4*Parameters!$D$4</f>
        <v>0</v>
      </c>
      <c r="Q30" s="7">
        <f>Q23*Parameters!$C$4*Parameters!$D$4</f>
        <v>0</v>
      </c>
      <c r="R30" s="7">
        <f>R23*Parameters!$C$4*Parameters!$D$4</f>
        <v>0</v>
      </c>
      <c r="S30" s="7">
        <f>S23*Parameters!$C$4*Parameters!$D$4</f>
        <v>0</v>
      </c>
      <c r="T30" s="7">
        <f>T23*Parameters!$C$4*Parameters!$D$4</f>
        <v>0</v>
      </c>
      <c r="U30" s="7">
        <f>U23*Parameters!$C$4*Parameters!$D$4</f>
        <v>0</v>
      </c>
      <c r="V30" s="7">
        <f>V23*Parameters!$C$4*Parameters!$D$4</f>
        <v>0</v>
      </c>
      <c r="W30" s="7">
        <f>W23*Parameters!$C$4*Parameters!$D$4</f>
        <v>0</v>
      </c>
      <c r="X30" s="7">
        <f>X23*Parameters!$C$4*Parameters!$D$4</f>
        <v>0</v>
      </c>
      <c r="Y30" s="7">
        <f>Y23*Parameters!$C$4*Parameters!$D$4</f>
        <v>0</v>
      </c>
      <c r="Z30" s="7">
        <f>Z23*Parameters!$C$4*Parameters!$D$4</f>
        <v>0</v>
      </c>
      <c r="AA30" s="7">
        <f>AA23*Parameters!$C$4*Parameters!$D$4</f>
        <v>0</v>
      </c>
      <c r="AB30" s="7">
        <f>AB23*Parameters!$C$4*Parameters!$D$4</f>
        <v>0</v>
      </c>
      <c r="AC30" s="7">
        <f>AC23*Parameters!$C$4*Parameters!$D$4</f>
        <v>0</v>
      </c>
      <c r="AD30" s="7">
        <f>AD23*Parameters!$C$4*Parameters!$D$4</f>
        <v>0</v>
      </c>
      <c r="AE30" s="7">
        <f>AE23*Parameters!$C$4*Parameters!$D$4</f>
        <v>0</v>
      </c>
      <c r="AF30" s="7">
        <f>AF23*Parameters!$C$4*Parameters!$D$4</f>
        <v>0</v>
      </c>
      <c r="AG30" s="7">
        <f>AG23*Parameters!$C$4*Parameters!$D$4</f>
        <v>0</v>
      </c>
      <c r="AH30" s="7">
        <f>AH23*Parameters!$C$4*Parameters!$D$4</f>
        <v>0</v>
      </c>
      <c r="AI30" s="7">
        <f>AI23*Parameters!$C$4*Parameters!$D$4</f>
        <v>0</v>
      </c>
      <c r="AJ30" s="7">
        <f>AJ23*Parameters!$C$4*Parameters!$D$4</f>
        <v>0</v>
      </c>
      <c r="AK30" s="7">
        <f>AK23*Parameters!$C$4*Parameters!$D$4</f>
        <v>0</v>
      </c>
      <c r="AL30" s="7">
        <f>AL23*Parameters!$C$4*Parameters!$D$4</f>
        <v>0</v>
      </c>
      <c r="AM30" s="7">
        <f>AM23*Parameters!$C$4*Parameters!$D$4</f>
        <v>0</v>
      </c>
      <c r="AO30" s="7">
        <f t="shared" si="7"/>
        <v>0</v>
      </c>
    </row>
    <row r="31" spans="1:42" x14ac:dyDescent="0.3">
      <c r="A31" s="62"/>
      <c r="B31" s="63" t="s">
        <v>2</v>
      </c>
      <c r="C31" t="s">
        <v>9</v>
      </c>
      <c r="D31" s="7">
        <f>D24*Parameters!$C$5*Parameters!$D$5</f>
        <v>132000</v>
      </c>
      <c r="E31" s="7">
        <f>E24*Parameters!$C$5*Parameters!$D$5</f>
        <v>96000</v>
      </c>
      <c r="F31" s="7">
        <f>F24*Parameters!$C$5*Parameters!$D$5</f>
        <v>60000</v>
      </c>
      <c r="G31" s="7">
        <f>G24*Parameters!$C$5*Parameters!$D$5</f>
        <v>0</v>
      </c>
      <c r="H31" s="7">
        <f>H24*Parameters!$C$5*Parameters!$D$5</f>
        <v>0</v>
      </c>
      <c r="I31" s="7">
        <f>I24*Parameters!$C$5*Parameters!$D$5</f>
        <v>0</v>
      </c>
      <c r="J31" s="7">
        <f>J24*Parameters!$C$5*Parameters!$D$5</f>
        <v>0</v>
      </c>
      <c r="K31" s="7">
        <f>K24*Parameters!$C$5*Parameters!$D$5</f>
        <v>0</v>
      </c>
      <c r="L31" s="7">
        <f>L24*Parameters!$C$5*Parameters!$D$5</f>
        <v>0</v>
      </c>
      <c r="M31" s="7">
        <f>M24*Parameters!$C$5*Parameters!$D$5</f>
        <v>0</v>
      </c>
      <c r="N31" s="7">
        <f>N24*Parameters!$C$5*Parameters!$D$5</f>
        <v>0</v>
      </c>
      <c r="O31" s="7">
        <f>O24*Parameters!$C$5*Parameters!$D$5</f>
        <v>0</v>
      </c>
      <c r="P31" s="7">
        <f>P24*Parameters!$C$5*Parameters!$D$5</f>
        <v>0</v>
      </c>
      <c r="Q31" s="7">
        <f>Q24*Parameters!$C$5*Parameters!$D$5</f>
        <v>0</v>
      </c>
      <c r="R31" s="7">
        <f>R24*Parameters!$C$5*Parameters!$D$5</f>
        <v>0</v>
      </c>
      <c r="S31" s="7">
        <f>S24*Parameters!$C$5*Parameters!$D$5</f>
        <v>0</v>
      </c>
      <c r="T31" s="7">
        <f>T24*Parameters!$C$5*Parameters!$D$5</f>
        <v>0</v>
      </c>
      <c r="U31" s="7">
        <f>U24*Parameters!$C$5*Parameters!$D$5</f>
        <v>0</v>
      </c>
      <c r="V31" s="7">
        <f>V24*Parameters!$C$5*Parameters!$D$5</f>
        <v>0</v>
      </c>
      <c r="W31" s="7">
        <f>W24*Parameters!$C$5*Parameters!$D$5</f>
        <v>0</v>
      </c>
      <c r="X31" s="7">
        <f>X24*Parameters!$C$5*Parameters!$D$5</f>
        <v>0</v>
      </c>
      <c r="Y31" s="7">
        <f>Y24*Parameters!$C$5*Parameters!$D$5</f>
        <v>0</v>
      </c>
      <c r="Z31" s="7">
        <f>Z24*Parameters!$C$5*Parameters!$D$5</f>
        <v>0</v>
      </c>
      <c r="AA31" s="7">
        <f>AA24*Parameters!$C$5*Parameters!$D$5</f>
        <v>0</v>
      </c>
      <c r="AB31" s="7">
        <f>AB24*Parameters!$C$5*Parameters!$D$5</f>
        <v>0</v>
      </c>
      <c r="AC31" s="7">
        <f>AC24*Parameters!$C$5*Parameters!$D$5</f>
        <v>0</v>
      </c>
      <c r="AD31" s="7">
        <f>AD24*Parameters!$C$5*Parameters!$D$5</f>
        <v>0</v>
      </c>
      <c r="AE31" s="7">
        <f>AE24*Parameters!$C$5*Parameters!$D$5</f>
        <v>0</v>
      </c>
      <c r="AF31" s="7">
        <f>AF24*Parameters!$C$5*Parameters!$D$5</f>
        <v>0</v>
      </c>
      <c r="AG31" s="7">
        <f>AG24*Parameters!$C$5*Parameters!$D$5</f>
        <v>0</v>
      </c>
      <c r="AH31" s="7">
        <f>AH24*Parameters!$C$5*Parameters!$D$5</f>
        <v>0</v>
      </c>
      <c r="AI31" s="7">
        <f>AI24*Parameters!$C$5*Parameters!$D$5</f>
        <v>0</v>
      </c>
      <c r="AJ31" s="7">
        <f>AJ24*Parameters!$C$5*Parameters!$D$5</f>
        <v>0</v>
      </c>
      <c r="AK31" s="7">
        <f>AK24*Parameters!$C$5*Parameters!$D$5</f>
        <v>0</v>
      </c>
      <c r="AL31" s="7">
        <f>AL24*Parameters!$C$5*Parameters!$D$5</f>
        <v>0</v>
      </c>
      <c r="AM31" s="7">
        <f>AM24*Parameters!$C$5*Parameters!$D$5</f>
        <v>0</v>
      </c>
      <c r="AO31" s="7">
        <f t="shared" si="7"/>
        <v>288000</v>
      </c>
    </row>
    <row r="32" spans="1:42" x14ac:dyDescent="0.3">
      <c r="A32" s="62"/>
      <c r="B32" s="63"/>
      <c r="C32" t="s">
        <v>10</v>
      </c>
      <c r="D32" s="7">
        <f>D25*Parameters!$C$6*Parameters!$D$6</f>
        <v>4725</v>
      </c>
      <c r="E32" s="7">
        <f>E25*Parameters!$C$6*Parameters!$D$6</f>
        <v>0</v>
      </c>
      <c r="F32" s="7">
        <f>F25*Parameters!$C$6*Parameters!$D$6</f>
        <v>0</v>
      </c>
      <c r="G32" s="7">
        <f>G25*Parameters!$C$6*Parameters!$D$6</f>
        <v>0</v>
      </c>
      <c r="H32" s="7">
        <f>H25*Parameters!$C$6*Parameters!$D$6</f>
        <v>0</v>
      </c>
      <c r="I32" s="7">
        <f>I25*Parameters!$C$6*Parameters!$D$6</f>
        <v>0</v>
      </c>
      <c r="J32" s="7">
        <f>J25*Parameters!$C$6*Parameters!$D$6</f>
        <v>0</v>
      </c>
      <c r="K32" s="7">
        <f>K25*Parameters!$C$6*Parameters!$D$6</f>
        <v>0</v>
      </c>
      <c r="L32" s="7">
        <f>L25*Parameters!$C$6*Parameters!$D$6</f>
        <v>0</v>
      </c>
      <c r="M32" s="7">
        <f>M25*Parameters!$C$6*Parameters!$D$6</f>
        <v>0</v>
      </c>
      <c r="N32" s="7">
        <f>N25*Parameters!$C$6*Parameters!$D$6</f>
        <v>0</v>
      </c>
      <c r="O32" s="7">
        <f>O25*Parameters!$C$6*Parameters!$D$6</f>
        <v>0</v>
      </c>
      <c r="P32" s="7">
        <f>P25*Parameters!$C$6*Parameters!$D$6</f>
        <v>0</v>
      </c>
      <c r="Q32" s="7">
        <f>Q25*Parameters!$C$6*Parameters!$D$6</f>
        <v>0</v>
      </c>
      <c r="R32" s="7">
        <f>R25*Parameters!$C$6*Parameters!$D$6</f>
        <v>0</v>
      </c>
      <c r="S32" s="7">
        <f>S25*Parameters!$C$6*Parameters!$D$6</f>
        <v>0</v>
      </c>
      <c r="T32" s="7">
        <f>T25*Parameters!$C$6*Parameters!$D$6</f>
        <v>0</v>
      </c>
      <c r="U32" s="7">
        <f>U25*Parameters!$C$6*Parameters!$D$6</f>
        <v>0</v>
      </c>
      <c r="V32" s="7">
        <f>V25*Parameters!$C$6*Parameters!$D$6</f>
        <v>0</v>
      </c>
      <c r="W32" s="7">
        <f>W25*Parameters!$C$6*Parameters!$D$6</f>
        <v>0</v>
      </c>
      <c r="X32" s="7">
        <f>X25*Parameters!$C$6*Parameters!$D$6</f>
        <v>0</v>
      </c>
      <c r="Y32" s="7">
        <f>Y25*Parameters!$C$6*Parameters!$D$6</f>
        <v>0</v>
      </c>
      <c r="Z32" s="7">
        <f>Z25*Parameters!$C$6*Parameters!$D$6</f>
        <v>0</v>
      </c>
      <c r="AA32" s="7">
        <f>AA25*Parameters!$C$6*Parameters!$D$6</f>
        <v>0</v>
      </c>
      <c r="AB32" s="7">
        <f>AB25*Parameters!$C$6*Parameters!$D$6</f>
        <v>0</v>
      </c>
      <c r="AC32" s="7">
        <f>AC25*Parameters!$C$6*Parameters!$D$6</f>
        <v>0</v>
      </c>
      <c r="AD32" s="7">
        <f>AD25*Parameters!$C$6*Parameters!$D$6</f>
        <v>0</v>
      </c>
      <c r="AE32" s="7">
        <f>AE25*Parameters!$C$6*Parameters!$D$6</f>
        <v>0</v>
      </c>
      <c r="AF32" s="7">
        <f>AF25*Parameters!$C$6*Parameters!$D$6</f>
        <v>0</v>
      </c>
      <c r="AG32" s="7">
        <f>AG25*Parameters!$C$6*Parameters!$D$6</f>
        <v>0</v>
      </c>
      <c r="AH32" s="7">
        <f>AH25*Parameters!$C$6*Parameters!$D$6</f>
        <v>0</v>
      </c>
      <c r="AI32" s="7">
        <f>AI25*Parameters!$C$6*Parameters!$D$6</f>
        <v>0</v>
      </c>
      <c r="AJ32" s="7">
        <f>AJ25*Parameters!$C$6*Parameters!$D$6</f>
        <v>0</v>
      </c>
      <c r="AK32" s="7">
        <f>AK25*Parameters!$C$6*Parameters!$D$6</f>
        <v>0</v>
      </c>
      <c r="AL32" s="7">
        <f>AL25*Parameters!$C$6*Parameters!$D$6</f>
        <v>0</v>
      </c>
      <c r="AM32" s="7">
        <f>AM25*Parameters!$C$6*Parameters!$D$6</f>
        <v>0</v>
      </c>
      <c r="AO32" s="7"/>
    </row>
    <row r="33" spans="1:43" x14ac:dyDescent="0.3">
      <c r="A33" s="62"/>
      <c r="B33" s="18"/>
      <c r="C33" t="s">
        <v>35</v>
      </c>
      <c r="D33" s="7">
        <f>SUM(D31:D32)</f>
        <v>136725</v>
      </c>
      <c r="E33" s="7">
        <f t="shared" ref="E33:AM33" si="20">SUM(E31:E32)</f>
        <v>96000</v>
      </c>
      <c r="F33" s="7">
        <f t="shared" si="20"/>
        <v>60000</v>
      </c>
      <c r="G33" s="7">
        <f t="shared" si="20"/>
        <v>0</v>
      </c>
      <c r="H33" s="7">
        <f t="shared" si="20"/>
        <v>0</v>
      </c>
      <c r="I33" s="7">
        <f t="shared" si="20"/>
        <v>0</v>
      </c>
      <c r="J33" s="7">
        <f t="shared" si="20"/>
        <v>0</v>
      </c>
      <c r="K33" s="7">
        <f t="shared" si="20"/>
        <v>0</v>
      </c>
      <c r="L33" s="7">
        <f t="shared" si="20"/>
        <v>0</v>
      </c>
      <c r="M33" s="7">
        <f t="shared" si="20"/>
        <v>0</v>
      </c>
      <c r="N33" s="7">
        <f t="shared" si="20"/>
        <v>0</v>
      </c>
      <c r="O33" s="7">
        <f t="shared" si="20"/>
        <v>0</v>
      </c>
      <c r="P33" s="7">
        <f t="shared" si="20"/>
        <v>0</v>
      </c>
      <c r="Q33" s="7">
        <f t="shared" si="20"/>
        <v>0</v>
      </c>
      <c r="R33" s="7">
        <f t="shared" si="20"/>
        <v>0</v>
      </c>
      <c r="S33" s="7">
        <f t="shared" si="20"/>
        <v>0</v>
      </c>
      <c r="T33" s="7">
        <f t="shared" si="20"/>
        <v>0</v>
      </c>
      <c r="U33" s="7">
        <f t="shared" si="20"/>
        <v>0</v>
      </c>
      <c r="V33" s="7">
        <f t="shared" si="20"/>
        <v>0</v>
      </c>
      <c r="W33" s="7">
        <f t="shared" si="20"/>
        <v>0</v>
      </c>
      <c r="X33" s="7">
        <f t="shared" si="20"/>
        <v>0</v>
      </c>
      <c r="Y33" s="7">
        <f t="shared" si="20"/>
        <v>0</v>
      </c>
      <c r="Z33" s="7">
        <f t="shared" si="20"/>
        <v>0</v>
      </c>
      <c r="AA33" s="7">
        <f t="shared" si="20"/>
        <v>0</v>
      </c>
      <c r="AB33" s="7">
        <f t="shared" si="20"/>
        <v>0</v>
      </c>
      <c r="AC33" s="7">
        <f t="shared" si="20"/>
        <v>0</v>
      </c>
      <c r="AD33" s="7">
        <f t="shared" si="20"/>
        <v>0</v>
      </c>
      <c r="AE33" s="7">
        <f t="shared" si="20"/>
        <v>0</v>
      </c>
      <c r="AF33" s="7">
        <f t="shared" si="20"/>
        <v>0</v>
      </c>
      <c r="AG33" s="7">
        <f t="shared" si="20"/>
        <v>0</v>
      </c>
      <c r="AH33" s="7">
        <f t="shared" si="20"/>
        <v>0</v>
      </c>
      <c r="AI33" s="7">
        <f t="shared" si="20"/>
        <v>0</v>
      </c>
      <c r="AJ33" s="7">
        <f t="shared" si="20"/>
        <v>0</v>
      </c>
      <c r="AK33" s="7">
        <f t="shared" si="20"/>
        <v>0</v>
      </c>
      <c r="AL33" s="7">
        <f t="shared" si="20"/>
        <v>0</v>
      </c>
      <c r="AM33" s="7">
        <f t="shared" si="20"/>
        <v>0</v>
      </c>
      <c r="AO33" s="7"/>
    </row>
    <row r="34" spans="1:43" x14ac:dyDescent="0.3">
      <c r="A34" s="62"/>
      <c r="B34" s="64" t="s">
        <v>6</v>
      </c>
      <c r="C34" t="s">
        <v>9</v>
      </c>
      <c r="D34" s="7">
        <f>D26*Parameters!$C$2*Parameters!$D$2</f>
        <v>36000</v>
      </c>
      <c r="E34" s="7">
        <f>E26*Parameters!$C$2*Parameters!$D$2</f>
        <v>48000</v>
      </c>
      <c r="F34" s="7">
        <f>F26*Parameters!$C$2*Parameters!$D$2</f>
        <v>48000</v>
      </c>
      <c r="G34" s="7">
        <f>G26*Parameters!$C$2*Parameters!$D$2</f>
        <v>48000</v>
      </c>
      <c r="H34" s="7">
        <f>H26*Parameters!$C$2*Parameters!$D$2</f>
        <v>48000</v>
      </c>
      <c r="I34" s="7">
        <f>I26*Parameters!$C$2*Parameters!$D$2</f>
        <v>48000</v>
      </c>
      <c r="J34" s="7">
        <f>J26*Parameters!$C$2*Parameters!$D$2</f>
        <v>48000</v>
      </c>
      <c r="K34" s="7">
        <f>K26*Parameters!$C$2*Parameters!$D$2</f>
        <v>48000</v>
      </c>
      <c r="L34" s="7">
        <f>L26*Parameters!$C$2*Parameters!$D$2</f>
        <v>48000</v>
      </c>
      <c r="M34" s="7">
        <f>M26*Parameters!$C$2*Parameters!$D$2</f>
        <v>48000</v>
      </c>
      <c r="N34" s="7">
        <f>N26*Parameters!$C$2*Parameters!$D$2</f>
        <v>48000</v>
      </c>
      <c r="O34" s="7">
        <f>O26*Parameters!$C$2*Parameters!$D$2</f>
        <v>48000</v>
      </c>
      <c r="P34" s="7">
        <f>P26*Parameters!$C$2*Parameters!$D$2</f>
        <v>48000</v>
      </c>
      <c r="Q34" s="7">
        <f>Q26*Parameters!$C$2*Parameters!$D$2</f>
        <v>48000</v>
      </c>
      <c r="R34" s="7">
        <f>R26*Parameters!$C$2*Parameters!$D$2</f>
        <v>48000</v>
      </c>
      <c r="S34" s="7">
        <f>S26*Parameters!$C$2*Parameters!$D$2</f>
        <v>48000</v>
      </c>
      <c r="T34" s="7">
        <f>T26*Parameters!$C$2*Parameters!$D$2</f>
        <v>48000</v>
      </c>
      <c r="U34" s="7">
        <f>U26*Parameters!$C$2*Parameters!$D$2</f>
        <v>48000</v>
      </c>
      <c r="V34" s="7">
        <f>V26*Parameters!$C$2*Parameters!$D$2</f>
        <v>48000</v>
      </c>
      <c r="W34" s="7">
        <f>W26*Parameters!$C$2*Parameters!$D$2</f>
        <v>48000</v>
      </c>
      <c r="X34" s="7">
        <f>X26*Parameters!$C$2*Parameters!$D$2</f>
        <v>48000</v>
      </c>
      <c r="Y34" s="7">
        <f>Y26*Parameters!$C$2*Parameters!$D$2</f>
        <v>48000</v>
      </c>
      <c r="Z34" s="7">
        <f>Z26*Parameters!$C$2*Parameters!$D$2</f>
        <v>48000</v>
      </c>
      <c r="AA34" s="7">
        <f>AA26*Parameters!$C$2*Parameters!$D$2</f>
        <v>48000</v>
      </c>
      <c r="AB34" s="7">
        <f>AB26*Parameters!$C$2*Parameters!$D$2</f>
        <v>48000</v>
      </c>
      <c r="AC34" s="7">
        <f>AC26*Parameters!$C$2*Parameters!$D$2</f>
        <v>48000</v>
      </c>
      <c r="AD34" s="7">
        <f>AD26*Parameters!$C$2*Parameters!$D$2</f>
        <v>48000</v>
      </c>
      <c r="AE34" s="7">
        <f>AE26*Parameters!$C$2*Parameters!$D$2</f>
        <v>48000</v>
      </c>
      <c r="AF34" s="7">
        <f>AF26*Parameters!$C$2*Parameters!$D$2</f>
        <v>48000</v>
      </c>
      <c r="AG34" s="7">
        <f>AG26*Parameters!$C$2*Parameters!$D$2</f>
        <v>48000</v>
      </c>
      <c r="AH34" s="7">
        <f>AH26*Parameters!$C$2*Parameters!$D$2</f>
        <v>48000</v>
      </c>
      <c r="AI34" s="7">
        <f>AI26*Parameters!$C$2*Parameters!$D$2</f>
        <v>48000</v>
      </c>
      <c r="AJ34" s="7">
        <f>AJ26*Parameters!$C$2*Parameters!$D$2</f>
        <v>48000</v>
      </c>
      <c r="AK34" s="7">
        <f>AK26*Parameters!$C$2*Parameters!$D$2</f>
        <v>48000</v>
      </c>
      <c r="AL34" s="7">
        <f>AL26*Parameters!$C$2*Parameters!$D$2</f>
        <v>48000</v>
      </c>
      <c r="AM34" s="7">
        <f>AM26*Parameters!$C$2*Parameters!$D$2</f>
        <v>48000</v>
      </c>
      <c r="AO34" s="7">
        <f t="shared" si="7"/>
        <v>1716000</v>
      </c>
      <c r="AP34" s="7">
        <f>AO17-AO38</f>
        <v>2594913.242622951</v>
      </c>
    </row>
    <row r="35" spans="1:43" x14ac:dyDescent="0.3">
      <c r="A35" s="62"/>
      <c r="B35" s="64"/>
      <c r="C35" t="s">
        <v>10</v>
      </c>
      <c r="D35" s="7">
        <f>D27*Parameters!$C$3*Parameters!$D$3</f>
        <v>47644.498360655736</v>
      </c>
      <c r="E35" s="7">
        <f>E27*Parameters!$C$3*Parameters!$D$3</f>
        <v>60638.452459016386</v>
      </c>
      <c r="F35" s="7">
        <f>F27*Parameters!$C$3*Parameters!$D$3</f>
        <v>73632.406557377035</v>
      </c>
      <c r="G35" s="7">
        <f>G27*Parameters!$C$3*Parameters!$D$3</f>
        <v>95288.996721311472</v>
      </c>
      <c r="H35" s="7">
        <f>H27*Parameters!$C$3*Parameters!$D$3</f>
        <v>95288.996721311472</v>
      </c>
      <c r="I35" s="7">
        <f>I27*Parameters!$C$3*Parameters!$D$3</f>
        <v>95288.996721311472</v>
      </c>
      <c r="J35" s="7">
        <f>J27*Parameters!$C$3*Parameters!$D$3</f>
        <v>95288.996721311472</v>
      </c>
      <c r="K35" s="7">
        <f>K27*Parameters!$C$3*Parameters!$D$3</f>
        <v>95288.996721311472</v>
      </c>
      <c r="L35" s="7">
        <f>L27*Parameters!$C$3*Parameters!$D$3</f>
        <v>95288.996721311472</v>
      </c>
      <c r="M35" s="7">
        <f>M27*Parameters!$C$3*Parameters!$D$3</f>
        <v>90957.678688524582</v>
      </c>
      <c r="N35" s="7">
        <f>N27*Parameters!$C$3*Parameters!$D$3</f>
        <v>90957.678688524582</v>
      </c>
      <c r="O35" s="7">
        <f>O27*Parameters!$C$3*Parameters!$D$3</f>
        <v>90957.678688524582</v>
      </c>
      <c r="P35" s="7">
        <f>P27*Parameters!$C$3*Parameters!$D$3</f>
        <v>90957.678688524582</v>
      </c>
      <c r="Q35" s="7">
        <f>Q27*Parameters!$C$3*Parameters!$D$3</f>
        <v>90957.678688524582</v>
      </c>
      <c r="R35" s="7">
        <f>R27*Parameters!$C$3*Parameters!$D$3</f>
        <v>90957.678688524582</v>
      </c>
      <c r="S35" s="7">
        <f>S27*Parameters!$C$3*Parameters!$D$3</f>
        <v>90957.678688524582</v>
      </c>
      <c r="T35" s="7">
        <f>T27*Parameters!$C$3*Parameters!$D$3</f>
        <v>86626.360655737692</v>
      </c>
      <c r="U35" s="7">
        <f>U27*Parameters!$C$3*Parameters!$D$3</f>
        <v>86626.360655737692</v>
      </c>
      <c r="V35" s="7">
        <f>V27*Parameters!$C$3*Parameters!$D$3</f>
        <v>86626.360655737692</v>
      </c>
      <c r="W35" s="7">
        <f>W27*Parameters!$C$3*Parameters!$D$3</f>
        <v>86626.360655737692</v>
      </c>
      <c r="X35" s="7">
        <f>X27*Parameters!$C$3*Parameters!$D$3</f>
        <v>86626.360655737692</v>
      </c>
      <c r="Y35" s="7">
        <f>Y27*Parameters!$C$3*Parameters!$D$3</f>
        <v>86626.360655737692</v>
      </c>
      <c r="Z35" s="7">
        <f>Z27*Parameters!$C$3*Parameters!$D$3</f>
        <v>86626.360655737692</v>
      </c>
      <c r="AA35" s="7">
        <f>AA27*Parameters!$C$3*Parameters!$D$3</f>
        <v>86626.360655737692</v>
      </c>
      <c r="AB35" s="7">
        <f>AB27*Parameters!$C$3*Parameters!$D$3</f>
        <v>86626.360655737692</v>
      </c>
      <c r="AC35" s="7">
        <f>AC27*Parameters!$C$3*Parameters!$D$3</f>
        <v>86626.360655737692</v>
      </c>
      <c r="AD35" s="7">
        <f>AD27*Parameters!$C$3*Parameters!$D$3</f>
        <v>86626.360655737692</v>
      </c>
      <c r="AE35" s="7">
        <f>AE27*Parameters!$C$3*Parameters!$D$3</f>
        <v>86626.360655737692</v>
      </c>
      <c r="AF35" s="7">
        <f>AF27*Parameters!$C$3*Parameters!$D$3</f>
        <v>82295.042622950816</v>
      </c>
      <c r="AG35" s="7">
        <f>AG27*Parameters!$C$3*Parameters!$D$3</f>
        <v>82295.042622950816</v>
      </c>
      <c r="AH35" s="7">
        <f>AH27*Parameters!$C$3*Parameters!$D$3</f>
        <v>82295.042622950816</v>
      </c>
      <c r="AI35" s="7">
        <f>AI27*Parameters!$C$3*Parameters!$D$3</f>
        <v>82295.042622950816</v>
      </c>
      <c r="AJ35" s="7">
        <f>AJ27*Parameters!$C$3*Parameters!$D$3</f>
        <v>82295.042622950816</v>
      </c>
      <c r="AK35" s="7">
        <f>AK27*Parameters!$C$3*Parameters!$D$3</f>
        <v>82295.042622950816</v>
      </c>
      <c r="AL35" s="7">
        <f>AL27*Parameters!$C$3*Parameters!$D$3</f>
        <v>82295.042622950816</v>
      </c>
      <c r="AM35" s="7">
        <f>AM27*Parameters!$C$3*Parameters!$D$3</f>
        <v>82295.042622950816</v>
      </c>
      <c r="AO35" s="7">
        <f t="shared" si="7"/>
        <v>3088229.7573770476</v>
      </c>
    </row>
    <row r="36" spans="1:43" x14ac:dyDescent="0.3">
      <c r="A36" s="62"/>
      <c r="B36" s="64"/>
      <c r="C36" t="s">
        <v>15</v>
      </c>
      <c r="D36" s="7">
        <f>D34+D35</f>
        <v>83644.498360655736</v>
      </c>
      <c r="E36" s="7">
        <f t="shared" ref="E36" si="21">E34+E35</f>
        <v>108638.45245901638</v>
      </c>
      <c r="F36" s="7">
        <f t="shared" ref="F36" si="22">F34+F35</f>
        <v>121632.40655737703</v>
      </c>
      <c r="G36" s="7">
        <f t="shared" ref="G36" si="23">G34+G35</f>
        <v>143288.99672131147</v>
      </c>
      <c r="H36" s="7">
        <f t="shared" ref="H36" si="24">H34+H35</f>
        <v>143288.99672131147</v>
      </c>
      <c r="I36" s="7">
        <f t="shared" ref="I36" si="25">I34+I35</f>
        <v>143288.99672131147</v>
      </c>
      <c r="J36" s="7">
        <f t="shared" ref="J36" si="26">J34+J35</f>
        <v>143288.99672131147</v>
      </c>
      <c r="K36" s="7">
        <f t="shared" ref="K36" si="27">K34+K35</f>
        <v>143288.99672131147</v>
      </c>
      <c r="L36" s="7">
        <f t="shared" ref="L36" si="28">L34+L35</f>
        <v>143288.99672131147</v>
      </c>
      <c r="M36" s="7">
        <f t="shared" ref="M36" si="29">M34+M35</f>
        <v>138957.67868852458</v>
      </c>
      <c r="N36" s="7">
        <f t="shared" ref="N36" si="30">N34+N35</f>
        <v>138957.67868852458</v>
      </c>
      <c r="O36" s="7">
        <f t="shared" ref="O36" si="31">O34+O35</f>
        <v>138957.67868852458</v>
      </c>
      <c r="P36" s="7">
        <f t="shared" ref="P36" si="32">P34+P35</f>
        <v>138957.67868852458</v>
      </c>
      <c r="Q36" s="7">
        <f t="shared" ref="Q36" si="33">Q34+Q35</f>
        <v>138957.67868852458</v>
      </c>
      <c r="R36" s="7">
        <f t="shared" ref="R36" si="34">R34+R35</f>
        <v>138957.67868852458</v>
      </c>
      <c r="S36" s="7">
        <f t="shared" ref="S36" si="35">S34+S35</f>
        <v>138957.67868852458</v>
      </c>
      <c r="T36" s="7">
        <f t="shared" ref="T36" si="36">T34+T35</f>
        <v>134626.36065573769</v>
      </c>
      <c r="U36" s="7">
        <f t="shared" ref="U36" si="37">U34+U35</f>
        <v>134626.36065573769</v>
      </c>
      <c r="V36" s="7">
        <f t="shared" ref="V36" si="38">V34+V35</f>
        <v>134626.36065573769</v>
      </c>
      <c r="W36" s="7">
        <f t="shared" ref="W36" si="39">W34+W35</f>
        <v>134626.36065573769</v>
      </c>
      <c r="X36" s="7">
        <f t="shared" ref="X36" si="40">X34+X35</f>
        <v>134626.36065573769</v>
      </c>
      <c r="Y36" s="7">
        <f t="shared" ref="Y36" si="41">Y34+Y35</f>
        <v>134626.36065573769</v>
      </c>
      <c r="Z36" s="7">
        <f t="shared" ref="Z36" si="42">Z34+Z35</f>
        <v>134626.36065573769</v>
      </c>
      <c r="AA36" s="7">
        <f t="shared" ref="AA36" si="43">AA34+AA35</f>
        <v>134626.36065573769</v>
      </c>
      <c r="AB36" s="7">
        <f t="shared" ref="AB36" si="44">AB34+AB35</f>
        <v>134626.36065573769</v>
      </c>
      <c r="AC36" s="7">
        <f t="shared" ref="AC36" si="45">AC34+AC35</f>
        <v>134626.36065573769</v>
      </c>
      <c r="AD36" s="7">
        <f t="shared" ref="AD36" si="46">AD34+AD35</f>
        <v>134626.36065573769</v>
      </c>
      <c r="AE36" s="7">
        <f t="shared" ref="AE36" si="47">AE34+AE35</f>
        <v>134626.36065573769</v>
      </c>
      <c r="AF36" s="7">
        <f t="shared" ref="AF36" si="48">AF34+AF35</f>
        <v>130295.04262295082</v>
      </c>
      <c r="AG36" s="7">
        <f t="shared" ref="AG36" si="49">AG34+AG35</f>
        <v>130295.04262295082</v>
      </c>
      <c r="AH36" s="7">
        <f t="shared" ref="AH36" si="50">AH34+AH35</f>
        <v>130295.04262295082</v>
      </c>
      <c r="AI36" s="7">
        <f t="shared" ref="AI36" si="51">AI34+AI35</f>
        <v>130295.04262295082</v>
      </c>
      <c r="AJ36" s="7">
        <f t="shared" ref="AJ36" si="52">AJ34+AJ35</f>
        <v>130295.04262295082</v>
      </c>
      <c r="AK36" s="7">
        <f t="shared" ref="AK36" si="53">AK34+AK35</f>
        <v>130295.04262295082</v>
      </c>
      <c r="AL36" s="7">
        <f t="shared" ref="AL36" si="54">AL34+AL35</f>
        <v>130295.04262295082</v>
      </c>
      <c r="AM36" s="7">
        <f t="shared" ref="AM36" si="55">AM34+AM35</f>
        <v>130295.04262295082</v>
      </c>
      <c r="AO36" s="7">
        <f>SUM(D36:AM36)</f>
        <v>4804229.7573770471</v>
      </c>
    </row>
    <row r="37" spans="1:43" x14ac:dyDescent="0.3">
      <c r="A37" s="62"/>
      <c r="B37" s="63" t="s">
        <v>1</v>
      </c>
      <c r="C37" s="63"/>
      <c r="D37" s="7">
        <f>D30+D31+D32+D36</f>
        <v>220369.49836065574</v>
      </c>
      <c r="E37" s="7">
        <f>E30+E31+E32+E36</f>
        <v>204638.45245901638</v>
      </c>
      <c r="F37" s="7">
        <f>F30+F31+F32+F36</f>
        <v>181632.40655737702</v>
      </c>
      <c r="G37" s="7">
        <f t="shared" ref="G37:AM37" si="56">G30+G31+G32+G36</f>
        <v>143288.99672131147</v>
      </c>
      <c r="H37" s="7">
        <f t="shared" si="56"/>
        <v>143288.99672131147</v>
      </c>
      <c r="I37" s="7">
        <f t="shared" si="56"/>
        <v>143288.99672131147</v>
      </c>
      <c r="J37" s="7">
        <f t="shared" si="56"/>
        <v>143288.99672131147</v>
      </c>
      <c r="K37" s="7">
        <f t="shared" si="56"/>
        <v>143288.99672131147</v>
      </c>
      <c r="L37" s="7">
        <f t="shared" si="56"/>
        <v>143288.99672131147</v>
      </c>
      <c r="M37" s="7">
        <f t="shared" si="56"/>
        <v>138957.67868852458</v>
      </c>
      <c r="N37" s="7">
        <f t="shared" si="56"/>
        <v>138957.67868852458</v>
      </c>
      <c r="O37" s="7">
        <f t="shared" si="56"/>
        <v>138957.67868852458</v>
      </c>
      <c r="P37" s="7">
        <f t="shared" si="56"/>
        <v>138957.67868852458</v>
      </c>
      <c r="Q37" s="7">
        <f t="shared" si="56"/>
        <v>138957.67868852458</v>
      </c>
      <c r="R37" s="7">
        <f t="shared" si="56"/>
        <v>138957.67868852458</v>
      </c>
      <c r="S37" s="7">
        <f t="shared" si="56"/>
        <v>138957.67868852458</v>
      </c>
      <c r="T37" s="7">
        <f t="shared" si="56"/>
        <v>134626.36065573769</v>
      </c>
      <c r="U37" s="7">
        <f t="shared" si="56"/>
        <v>134626.36065573769</v>
      </c>
      <c r="V37" s="7">
        <f t="shared" si="56"/>
        <v>134626.36065573769</v>
      </c>
      <c r="W37" s="7">
        <f t="shared" si="56"/>
        <v>134626.36065573769</v>
      </c>
      <c r="X37" s="7">
        <f t="shared" si="56"/>
        <v>134626.36065573769</v>
      </c>
      <c r="Y37" s="7">
        <f t="shared" si="56"/>
        <v>134626.36065573769</v>
      </c>
      <c r="Z37" s="7">
        <f t="shared" si="56"/>
        <v>134626.36065573769</v>
      </c>
      <c r="AA37" s="7">
        <f t="shared" si="56"/>
        <v>134626.36065573769</v>
      </c>
      <c r="AB37" s="7">
        <f t="shared" si="56"/>
        <v>134626.36065573769</v>
      </c>
      <c r="AC37" s="7">
        <f t="shared" si="56"/>
        <v>134626.36065573769</v>
      </c>
      <c r="AD37" s="7">
        <f t="shared" si="56"/>
        <v>134626.36065573769</v>
      </c>
      <c r="AE37" s="7">
        <f t="shared" si="56"/>
        <v>134626.36065573769</v>
      </c>
      <c r="AF37" s="7">
        <f t="shared" si="56"/>
        <v>130295.04262295082</v>
      </c>
      <c r="AG37" s="7">
        <f t="shared" si="56"/>
        <v>130295.04262295082</v>
      </c>
      <c r="AH37" s="7">
        <f t="shared" si="56"/>
        <v>130295.04262295082</v>
      </c>
      <c r="AI37" s="7">
        <f t="shared" si="56"/>
        <v>130295.04262295082</v>
      </c>
      <c r="AJ37" s="7">
        <f t="shared" si="56"/>
        <v>130295.04262295082</v>
      </c>
      <c r="AK37" s="7">
        <f t="shared" si="56"/>
        <v>130295.04262295082</v>
      </c>
      <c r="AL37" s="7">
        <f t="shared" si="56"/>
        <v>130295.04262295082</v>
      </c>
      <c r="AM37" s="7">
        <f t="shared" si="56"/>
        <v>130295.04262295082</v>
      </c>
      <c r="AO37" s="7">
        <f t="shared" si="7"/>
        <v>5096954.757377048</v>
      </c>
    </row>
    <row r="38" spans="1:43" x14ac:dyDescent="0.3">
      <c r="B38" s="63" t="s">
        <v>18</v>
      </c>
      <c r="C38" s="63"/>
      <c r="O38" s="7">
        <f>SUM(D37:O37)</f>
        <v>1883247.3737704915</v>
      </c>
      <c r="AA38" s="7">
        <f>SUM(P37:AA37)</f>
        <v>1632841.5999999996</v>
      </c>
      <c r="AM38" s="7">
        <f>SUM(AB37:AM37)</f>
        <v>1580865.7836065576</v>
      </c>
      <c r="AO38" s="7">
        <f>AM38+AA38+O38</f>
        <v>5096954.757377049</v>
      </c>
      <c r="AP38" t="s">
        <v>21</v>
      </c>
      <c r="AQ38" s="60">
        <f>AO17-AO38</f>
        <v>2594913.242622951</v>
      </c>
    </row>
    <row r="39" spans="1:43" ht="27" customHeight="1" x14ac:dyDescent="0.3">
      <c r="A39" s="65" t="s">
        <v>22</v>
      </c>
      <c r="B39" s="63"/>
      <c r="C39" s="63"/>
      <c r="D39" s="7">
        <f>$D$16-D37</f>
        <v>-6706.4983606557362</v>
      </c>
      <c r="E39" s="7">
        <f>$E$16-E37</f>
        <v>9024.5475409836217</v>
      </c>
      <c r="F39" s="7">
        <f>$F$16-$F$37</f>
        <v>32030.59344262298</v>
      </c>
      <c r="G39" s="7">
        <f>$F$16-$F$37</f>
        <v>32030.59344262298</v>
      </c>
      <c r="H39" s="7">
        <f t="shared" ref="H39:AM39" si="57">$D$16-$F$37</f>
        <v>32030.59344262298</v>
      </c>
      <c r="I39" s="7">
        <f t="shared" si="57"/>
        <v>32030.59344262298</v>
      </c>
      <c r="J39" s="7">
        <f t="shared" si="57"/>
        <v>32030.59344262298</v>
      </c>
      <c r="K39" s="7">
        <f t="shared" si="57"/>
        <v>32030.59344262298</v>
      </c>
      <c r="L39" s="7">
        <f t="shared" si="57"/>
        <v>32030.59344262298</v>
      </c>
      <c r="M39" s="7">
        <f t="shared" si="57"/>
        <v>32030.59344262298</v>
      </c>
      <c r="N39" s="7">
        <f t="shared" si="57"/>
        <v>32030.59344262298</v>
      </c>
      <c r="O39" s="7">
        <f t="shared" si="57"/>
        <v>32030.59344262298</v>
      </c>
      <c r="P39" s="7">
        <f t="shared" si="57"/>
        <v>32030.59344262298</v>
      </c>
      <c r="Q39" s="7">
        <f t="shared" si="57"/>
        <v>32030.59344262298</v>
      </c>
      <c r="R39" s="7">
        <f t="shared" si="57"/>
        <v>32030.59344262298</v>
      </c>
      <c r="S39" s="7">
        <f t="shared" si="57"/>
        <v>32030.59344262298</v>
      </c>
      <c r="T39" s="7">
        <f t="shared" si="57"/>
        <v>32030.59344262298</v>
      </c>
      <c r="U39" s="7">
        <f t="shared" si="57"/>
        <v>32030.59344262298</v>
      </c>
      <c r="V39" s="7">
        <f t="shared" si="57"/>
        <v>32030.59344262298</v>
      </c>
      <c r="W39" s="7">
        <f t="shared" si="57"/>
        <v>32030.59344262298</v>
      </c>
      <c r="X39" s="7">
        <f t="shared" si="57"/>
        <v>32030.59344262298</v>
      </c>
      <c r="Y39" s="7">
        <f t="shared" si="57"/>
        <v>32030.59344262298</v>
      </c>
      <c r="Z39" s="7">
        <f t="shared" si="57"/>
        <v>32030.59344262298</v>
      </c>
      <c r="AA39" s="7">
        <f t="shared" si="57"/>
        <v>32030.59344262298</v>
      </c>
      <c r="AB39" s="7">
        <f t="shared" si="57"/>
        <v>32030.59344262298</v>
      </c>
      <c r="AC39" s="7">
        <f t="shared" si="57"/>
        <v>32030.59344262298</v>
      </c>
      <c r="AD39" s="7">
        <f t="shared" si="57"/>
        <v>32030.59344262298</v>
      </c>
      <c r="AE39" s="7">
        <f t="shared" si="57"/>
        <v>32030.59344262298</v>
      </c>
      <c r="AF39" s="7">
        <f t="shared" si="57"/>
        <v>32030.59344262298</v>
      </c>
      <c r="AG39" s="7">
        <f t="shared" si="57"/>
        <v>32030.59344262298</v>
      </c>
      <c r="AH39" s="7">
        <f t="shared" si="57"/>
        <v>32030.59344262298</v>
      </c>
      <c r="AI39" s="7">
        <f t="shared" si="57"/>
        <v>32030.59344262298</v>
      </c>
      <c r="AJ39" s="7">
        <f t="shared" si="57"/>
        <v>32030.59344262298</v>
      </c>
      <c r="AK39" s="7">
        <f t="shared" si="57"/>
        <v>32030.59344262298</v>
      </c>
      <c r="AL39" s="7">
        <f t="shared" si="57"/>
        <v>32030.59344262298</v>
      </c>
      <c r="AM39" s="7">
        <f t="shared" si="57"/>
        <v>32030.59344262298</v>
      </c>
      <c r="AO39" s="7">
        <f>SUM(D39:AM39)</f>
        <v>1091358.22622951</v>
      </c>
      <c r="AP39" s="8">
        <f>AO39/AO16</f>
        <v>0.1418846795381187</v>
      </c>
    </row>
    <row r="40" spans="1:43" ht="28.5" customHeight="1" x14ac:dyDescent="0.3">
      <c r="A40" s="65" t="s">
        <v>23</v>
      </c>
      <c r="B40" s="63"/>
      <c r="C40" s="63"/>
      <c r="D40" s="7">
        <f t="shared" ref="D40:AM40" si="58">D16-D37-D39</f>
        <v>0</v>
      </c>
      <c r="E40" s="7">
        <f t="shared" si="58"/>
        <v>0</v>
      </c>
      <c r="F40" s="7">
        <f t="shared" si="58"/>
        <v>0</v>
      </c>
      <c r="G40" s="7">
        <f t="shared" si="58"/>
        <v>38343.409836065548</v>
      </c>
      <c r="H40" s="7">
        <f t="shared" si="58"/>
        <v>38343.409836065548</v>
      </c>
      <c r="I40" s="7">
        <f t="shared" si="58"/>
        <v>38343.409836065548</v>
      </c>
      <c r="J40" s="7">
        <f t="shared" si="58"/>
        <v>38343.409836065548</v>
      </c>
      <c r="K40" s="7">
        <f t="shared" si="58"/>
        <v>38343.409836065548</v>
      </c>
      <c r="L40" s="7">
        <f t="shared" si="58"/>
        <v>38343.409836065548</v>
      </c>
      <c r="M40" s="7">
        <f t="shared" si="58"/>
        <v>42674.727868852438</v>
      </c>
      <c r="N40" s="7">
        <f t="shared" si="58"/>
        <v>42674.727868852438</v>
      </c>
      <c r="O40" s="7">
        <f t="shared" si="58"/>
        <v>42674.727868852438</v>
      </c>
      <c r="P40" s="7">
        <f t="shared" si="58"/>
        <v>42674.727868852438</v>
      </c>
      <c r="Q40" s="7">
        <f t="shared" si="58"/>
        <v>42674.727868852438</v>
      </c>
      <c r="R40" s="7">
        <f t="shared" si="58"/>
        <v>42674.727868852438</v>
      </c>
      <c r="S40" s="7">
        <f t="shared" si="58"/>
        <v>42674.727868852438</v>
      </c>
      <c r="T40" s="7">
        <f t="shared" si="58"/>
        <v>47006.045901639329</v>
      </c>
      <c r="U40" s="7">
        <f t="shared" si="58"/>
        <v>47006.045901639329</v>
      </c>
      <c r="V40" s="7">
        <f t="shared" si="58"/>
        <v>47006.045901639329</v>
      </c>
      <c r="W40" s="7">
        <f t="shared" si="58"/>
        <v>47006.045901639329</v>
      </c>
      <c r="X40" s="7">
        <f t="shared" si="58"/>
        <v>47006.045901639329</v>
      </c>
      <c r="Y40" s="7">
        <f t="shared" si="58"/>
        <v>47006.045901639329</v>
      </c>
      <c r="Z40" s="7">
        <f t="shared" si="58"/>
        <v>47006.045901639329</v>
      </c>
      <c r="AA40" s="7">
        <f t="shared" si="58"/>
        <v>47006.045901639329</v>
      </c>
      <c r="AB40" s="7">
        <f t="shared" si="58"/>
        <v>47006.045901639329</v>
      </c>
      <c r="AC40" s="7">
        <f t="shared" si="58"/>
        <v>47006.045901639329</v>
      </c>
      <c r="AD40" s="7">
        <f t="shared" si="58"/>
        <v>47006.045901639329</v>
      </c>
      <c r="AE40" s="7">
        <f t="shared" si="58"/>
        <v>47006.045901639329</v>
      </c>
      <c r="AF40" s="7">
        <f t="shared" si="58"/>
        <v>51337.363934426205</v>
      </c>
      <c r="AG40" s="7">
        <f t="shared" si="58"/>
        <v>51337.363934426205</v>
      </c>
      <c r="AH40" s="7">
        <f t="shared" si="58"/>
        <v>51337.363934426205</v>
      </c>
      <c r="AI40" s="7">
        <f t="shared" si="58"/>
        <v>51337.363934426205</v>
      </c>
      <c r="AJ40" s="7">
        <f t="shared" si="58"/>
        <v>51337.363934426205</v>
      </c>
      <c r="AK40" s="7">
        <f t="shared" si="58"/>
        <v>51337.363934426205</v>
      </c>
      <c r="AL40" s="7">
        <f t="shared" si="58"/>
        <v>51337.363934426205</v>
      </c>
      <c r="AM40" s="7">
        <f t="shared" si="58"/>
        <v>51337.363934426205</v>
      </c>
      <c r="AO40" s="7">
        <f>SUM(D40:AM40)</f>
        <v>1503555.0163934417</v>
      </c>
      <c r="AP40" s="8">
        <f>AO40/AO16</f>
        <v>0.19547332538642651</v>
      </c>
    </row>
    <row r="41" spans="1:43" ht="29.55" customHeight="1" x14ac:dyDescent="0.3">
      <c r="A41" s="65" t="s">
        <v>24</v>
      </c>
      <c r="B41" s="63"/>
      <c r="C41" s="63"/>
      <c r="D41" s="7">
        <f>D39+D40</f>
        <v>-6706.4983606557362</v>
      </c>
      <c r="E41" s="7">
        <f t="shared" ref="E41:AM41" si="59">E39+E40</f>
        <v>9024.5475409836217</v>
      </c>
      <c r="F41" s="7">
        <f t="shared" si="59"/>
        <v>32030.59344262298</v>
      </c>
      <c r="G41" s="7">
        <f t="shared" si="59"/>
        <v>70374.003278688528</v>
      </c>
      <c r="H41" s="7">
        <f t="shared" si="59"/>
        <v>70374.003278688528</v>
      </c>
      <c r="I41" s="7">
        <f t="shared" si="59"/>
        <v>70374.003278688528</v>
      </c>
      <c r="J41" s="7">
        <f t="shared" si="59"/>
        <v>70374.003278688528</v>
      </c>
      <c r="K41" s="7">
        <f t="shared" si="59"/>
        <v>70374.003278688528</v>
      </c>
      <c r="L41" s="7">
        <f t="shared" si="59"/>
        <v>70374.003278688528</v>
      </c>
      <c r="M41" s="7">
        <f t="shared" si="59"/>
        <v>74705.321311475418</v>
      </c>
      <c r="N41" s="7">
        <f t="shared" si="59"/>
        <v>74705.321311475418</v>
      </c>
      <c r="O41" s="7">
        <f t="shared" si="59"/>
        <v>74705.321311475418</v>
      </c>
      <c r="P41" s="7">
        <f t="shared" si="59"/>
        <v>74705.321311475418</v>
      </c>
      <c r="Q41" s="7">
        <f t="shared" si="59"/>
        <v>74705.321311475418</v>
      </c>
      <c r="R41" s="7">
        <f t="shared" si="59"/>
        <v>74705.321311475418</v>
      </c>
      <c r="S41" s="7">
        <f t="shared" si="59"/>
        <v>74705.321311475418</v>
      </c>
      <c r="T41" s="7">
        <f t="shared" si="59"/>
        <v>79036.639344262308</v>
      </c>
      <c r="U41" s="7">
        <f t="shared" si="59"/>
        <v>79036.639344262308</v>
      </c>
      <c r="V41" s="7">
        <f t="shared" si="59"/>
        <v>79036.639344262308</v>
      </c>
      <c r="W41" s="7">
        <f t="shared" si="59"/>
        <v>79036.639344262308</v>
      </c>
      <c r="X41" s="7">
        <f t="shared" si="59"/>
        <v>79036.639344262308</v>
      </c>
      <c r="Y41" s="7">
        <f t="shared" si="59"/>
        <v>79036.639344262308</v>
      </c>
      <c r="Z41" s="7">
        <f t="shared" si="59"/>
        <v>79036.639344262308</v>
      </c>
      <c r="AA41" s="7">
        <f t="shared" si="59"/>
        <v>79036.639344262308</v>
      </c>
      <c r="AB41" s="7">
        <f t="shared" si="59"/>
        <v>79036.639344262308</v>
      </c>
      <c r="AC41" s="7">
        <f t="shared" si="59"/>
        <v>79036.639344262308</v>
      </c>
      <c r="AD41" s="7">
        <f t="shared" si="59"/>
        <v>79036.639344262308</v>
      </c>
      <c r="AE41" s="7">
        <f t="shared" si="59"/>
        <v>79036.639344262308</v>
      </c>
      <c r="AF41" s="7">
        <f t="shared" si="59"/>
        <v>83367.957377049184</v>
      </c>
      <c r="AG41" s="7">
        <f t="shared" si="59"/>
        <v>83367.957377049184</v>
      </c>
      <c r="AH41" s="7">
        <f t="shared" si="59"/>
        <v>83367.957377049184</v>
      </c>
      <c r="AI41" s="7">
        <f t="shared" si="59"/>
        <v>83367.957377049184</v>
      </c>
      <c r="AJ41" s="7">
        <f t="shared" si="59"/>
        <v>83367.957377049184</v>
      </c>
      <c r="AK41" s="7">
        <f t="shared" si="59"/>
        <v>83367.957377049184</v>
      </c>
      <c r="AL41" s="7">
        <f t="shared" si="59"/>
        <v>83367.957377049184</v>
      </c>
      <c r="AM41" s="7">
        <f t="shared" si="59"/>
        <v>83367.957377049184</v>
      </c>
      <c r="AO41" s="7">
        <f>SUM(D41:AM41)</f>
        <v>2594913.2426229524</v>
      </c>
      <c r="AP41" s="8">
        <f>AO41/AO16</f>
        <v>0.33735800492454532</v>
      </c>
    </row>
    <row r="42" spans="1:43" x14ac:dyDescent="0.3">
      <c r="O42" s="7">
        <f>O17-O38</f>
        <v>680708.62622950855</v>
      </c>
      <c r="AA42" s="7">
        <f>AA17-AA38</f>
        <v>931114.40000000037</v>
      </c>
      <c r="AM42" s="7">
        <f>AM17-AM38</f>
        <v>983090.21639344236</v>
      </c>
    </row>
    <row r="43" spans="1:43" x14ac:dyDescent="0.3">
      <c r="B43" s="11"/>
      <c r="C43" s="11"/>
      <c r="D43" s="12" t="s">
        <v>3</v>
      </c>
      <c r="E43" s="12" t="s">
        <v>4</v>
      </c>
      <c r="F43" s="12" t="s">
        <v>5</v>
      </c>
      <c r="G43" s="12" t="s">
        <v>1</v>
      </c>
      <c r="H43" s="15" t="s">
        <v>3</v>
      </c>
      <c r="I43" s="15" t="s">
        <v>4</v>
      </c>
      <c r="J43" s="15" t="s">
        <v>5</v>
      </c>
      <c r="L43" s="15" t="s">
        <v>3</v>
      </c>
      <c r="M43" s="15" t="s">
        <v>4</v>
      </c>
      <c r="N43" s="15" t="s">
        <v>5</v>
      </c>
      <c r="O43" s="15" t="s">
        <v>1</v>
      </c>
    </row>
    <row r="44" spans="1:43" x14ac:dyDescent="0.3">
      <c r="B44" s="64" t="s">
        <v>7</v>
      </c>
      <c r="C44" t="s">
        <v>0</v>
      </c>
      <c r="D44" s="7">
        <f>SUM(D9:O9)</f>
        <v>0</v>
      </c>
      <c r="E44" s="7">
        <f>SUM(P9:AA9)</f>
        <v>0</v>
      </c>
      <c r="F44" s="7">
        <f>SUM(AB9:AM9)</f>
        <v>0</v>
      </c>
      <c r="G44" s="7">
        <f t="shared" ref="G44:G52" si="60">D44+E44+F44</f>
        <v>0</v>
      </c>
      <c r="H44" s="5">
        <f>SUM(D20:O20)</f>
        <v>0</v>
      </c>
      <c r="I44" s="5">
        <f>SUM(P20:AA20)</f>
        <v>0</v>
      </c>
      <c r="J44" s="5">
        <f>SUM(AB20:AM20)</f>
        <v>0</v>
      </c>
      <c r="K44" s="7">
        <f>SUM(H44:J44)</f>
        <v>0</v>
      </c>
      <c r="L44" s="5">
        <f>D51+H44</f>
        <v>1883247.3737704915</v>
      </c>
      <c r="M44" s="5">
        <f t="shared" ref="M44:O44" si="61">E51+I44</f>
        <v>1632841.5999999996</v>
      </c>
      <c r="N44" s="5">
        <f t="shared" si="61"/>
        <v>1580865.7836065576</v>
      </c>
      <c r="O44" s="5">
        <f t="shared" si="61"/>
        <v>5096954.757377049</v>
      </c>
    </row>
    <row r="45" spans="1:43" x14ac:dyDescent="0.3">
      <c r="B45" s="64"/>
      <c r="C45" t="s">
        <v>2</v>
      </c>
      <c r="D45" s="7">
        <f>SUM(D12:O12)</f>
        <v>1640700</v>
      </c>
      <c r="E45" s="7">
        <f>SUM(P12:AA12)</f>
        <v>1640700</v>
      </c>
      <c r="F45" s="7">
        <f>SUM(AB12:AM12)</f>
        <v>1640700</v>
      </c>
      <c r="G45" s="7">
        <f t="shared" si="60"/>
        <v>4922100</v>
      </c>
      <c r="L45" s="2">
        <v>4040100</v>
      </c>
      <c r="M45" s="2">
        <v>4040100</v>
      </c>
      <c r="N45" s="2">
        <v>4040100</v>
      </c>
      <c r="O45" s="2">
        <v>12120300</v>
      </c>
      <c r="AO45">
        <v>10533584.999456</v>
      </c>
    </row>
    <row r="46" spans="1:43" x14ac:dyDescent="0.3">
      <c r="A46" s="7"/>
      <c r="B46" s="64"/>
      <c r="C46" t="s">
        <v>6</v>
      </c>
      <c r="D46" s="7">
        <f>SUM(D15:O15)</f>
        <v>923256</v>
      </c>
      <c r="E46" s="7">
        <f>SUM(P15:AA15)</f>
        <v>923256</v>
      </c>
      <c r="F46" s="7">
        <f>SUM(AB15:AM15)</f>
        <v>923256</v>
      </c>
      <c r="G46" s="7">
        <f t="shared" si="60"/>
        <v>2769768</v>
      </c>
      <c r="H46" s="7">
        <f>SUM(D19:O19)</f>
        <v>0</v>
      </c>
      <c r="I46" s="7">
        <f>SUM(P19:AA19)</f>
        <v>0</v>
      </c>
      <c r="J46" s="7">
        <f>SUM(AB19:AM19)</f>
        <v>0</v>
      </c>
      <c r="L46" s="1"/>
      <c r="M46" s="1"/>
      <c r="N46" s="1"/>
      <c r="O46" s="1"/>
    </row>
    <row r="47" spans="1:43" x14ac:dyDescent="0.3">
      <c r="B47" s="64"/>
      <c r="C47" s="13" t="s">
        <v>1</v>
      </c>
      <c r="D47" s="14">
        <f>D44+D46+D45</f>
        <v>2563956</v>
      </c>
      <c r="E47" s="14">
        <f t="shared" ref="E47:G47" si="62">E44+E46+E45</f>
        <v>2563956</v>
      </c>
      <c r="F47" s="14">
        <f t="shared" si="62"/>
        <v>2563956</v>
      </c>
      <c r="G47" s="14">
        <f t="shared" si="62"/>
        <v>7691868</v>
      </c>
      <c r="H47" s="7">
        <f>D47-H46</f>
        <v>2563956</v>
      </c>
      <c r="I47" s="7">
        <f t="shared" ref="I47:J47" si="63">E47-I46</f>
        <v>2563956</v>
      </c>
      <c r="J47" s="7">
        <f t="shared" si="63"/>
        <v>2563956</v>
      </c>
      <c r="L47" s="1"/>
      <c r="M47" s="1"/>
      <c r="N47" s="1"/>
      <c r="O47" s="1"/>
    </row>
    <row r="48" spans="1:43" x14ac:dyDescent="0.3">
      <c r="B48" s="64" t="s">
        <v>8</v>
      </c>
      <c r="C48" t="s">
        <v>0</v>
      </c>
      <c r="D48" s="7">
        <f>SUM(D30:O30)</f>
        <v>0</v>
      </c>
      <c r="E48" s="7">
        <f>SUM(P30:AA30)</f>
        <v>0</v>
      </c>
      <c r="F48" s="7">
        <f>SUM(AB30:AM30)</f>
        <v>0</v>
      </c>
      <c r="G48" s="7">
        <f>D48+E48+F48</f>
        <v>0</v>
      </c>
      <c r="L48" s="5">
        <f>L45-L44</f>
        <v>2156852.6262295088</v>
      </c>
      <c r="M48" s="5">
        <f t="shared" ref="M48:O48" si="64">M45-M44</f>
        <v>2407258.4000000004</v>
      </c>
      <c r="N48" s="5">
        <f t="shared" si="64"/>
        <v>2459234.2163934424</v>
      </c>
      <c r="O48" s="5">
        <f t="shared" si="64"/>
        <v>7023345.242622951</v>
      </c>
    </row>
    <row r="49" spans="1:24" x14ac:dyDescent="0.3">
      <c r="B49" s="64"/>
      <c r="C49" t="s">
        <v>2</v>
      </c>
      <c r="D49" s="7">
        <f>SUM(D33:O33)</f>
        <v>292725</v>
      </c>
      <c r="E49" s="7">
        <f>SUM(P33:AA33)</f>
        <v>0</v>
      </c>
      <c r="F49" s="7">
        <f>SUM(AB33:AM33)</f>
        <v>0</v>
      </c>
      <c r="G49" s="7">
        <f>D49+E49+F49</f>
        <v>292725</v>
      </c>
      <c r="L49" s="16">
        <f>L48/L45</f>
        <v>0.53386119804695642</v>
      </c>
      <c r="M49" s="16">
        <f t="shared" ref="M49:O49" si="65">M48/M45</f>
        <v>0.59584129105715211</v>
      </c>
      <c r="N49" s="16">
        <f t="shared" si="65"/>
        <v>0.60870627370447328</v>
      </c>
      <c r="O49" s="16">
        <f t="shared" si="65"/>
        <v>0.5794695876028606</v>
      </c>
    </row>
    <row r="50" spans="1:24" x14ac:dyDescent="0.3">
      <c r="B50" s="64"/>
      <c r="C50" t="s">
        <v>6</v>
      </c>
      <c r="D50" s="61">
        <f>SUM(D36:O36)</f>
        <v>1590522.3737704915</v>
      </c>
      <c r="E50" s="61">
        <f>SUM(P36:AA36)</f>
        <v>1632841.5999999996</v>
      </c>
      <c r="F50" s="61">
        <f>SUM(AB36:AM36)</f>
        <v>1580865.7836065576</v>
      </c>
      <c r="G50" s="7">
        <f>D50+E50+F50</f>
        <v>4804229.757377049</v>
      </c>
      <c r="H50" s="29"/>
      <c r="I50" s="7">
        <f>G50-G46</f>
        <v>2034461.757377049</v>
      </c>
    </row>
    <row r="51" spans="1:24" x14ac:dyDescent="0.3">
      <c r="B51" s="64"/>
      <c r="C51" s="13" t="s">
        <v>1</v>
      </c>
      <c r="D51" s="14">
        <f>D48+D50+D49</f>
        <v>1883247.3737704915</v>
      </c>
      <c r="E51" s="14">
        <f t="shared" ref="E51:F51" si="66">E48+E50+E49</f>
        <v>1632841.5999999996</v>
      </c>
      <c r="F51" s="14">
        <f t="shared" si="66"/>
        <v>1580865.7836065576</v>
      </c>
      <c r="G51" s="14">
        <f>G48+G50+G49</f>
        <v>5096954.757377049</v>
      </c>
      <c r="H51" s="7">
        <f>G47-G51</f>
        <v>2594913.242622951</v>
      </c>
      <c r="I51" s="63" t="s">
        <v>33</v>
      </c>
      <c r="J51" s="63"/>
      <c r="K51" s="63"/>
      <c r="L51" s="63"/>
      <c r="M51" s="63"/>
      <c r="N51" s="63"/>
      <c r="Q51" t="s">
        <v>42</v>
      </c>
      <c r="U51" t="s">
        <v>46</v>
      </c>
    </row>
    <row r="52" spans="1:24" ht="28.5" customHeight="1" x14ac:dyDescent="0.3">
      <c r="A52" s="29" t="e">
        <f>G50/A51</f>
        <v>#DIV/0!</v>
      </c>
      <c r="B52" s="65" t="s">
        <v>25</v>
      </c>
      <c r="C52" s="65"/>
      <c r="D52" s="7">
        <f>SUM(D39:O39)</f>
        <v>322623.98360655765</v>
      </c>
      <c r="E52" s="7">
        <f>SUM(P39:AA39)</f>
        <v>384367.12131147576</v>
      </c>
      <c r="F52" s="7">
        <f>SUM(AB39:AM39)</f>
        <v>384367.12131147576</v>
      </c>
      <c r="G52" s="7">
        <f t="shared" si="60"/>
        <v>1091358.2262295091</v>
      </c>
      <c r="I52" s="31" t="s">
        <v>25</v>
      </c>
      <c r="J52" s="31"/>
      <c r="K52" s="32">
        <f>K56-K54</f>
        <v>629429.50622950855</v>
      </c>
      <c r="L52" s="32">
        <f>L56-L54</f>
        <v>674718.8000000004</v>
      </c>
      <c r="M52" s="32">
        <f>M56-M54</f>
        <v>701055.05639344244</v>
      </c>
      <c r="N52" s="32">
        <f>SUM(K52:M52)</f>
        <v>2005203.3626229514</v>
      </c>
      <c r="P52" t="s">
        <v>43</v>
      </c>
      <c r="Q52" s="7">
        <f>K54</f>
        <v>51279.12</v>
      </c>
      <c r="U52" t="s">
        <v>7</v>
      </c>
      <c r="V52" t="s">
        <v>3</v>
      </c>
      <c r="W52" t="s">
        <v>4</v>
      </c>
      <c r="X52" t="s">
        <v>5</v>
      </c>
    </row>
    <row r="53" spans="1:24" ht="28.5" customHeight="1" x14ac:dyDescent="0.3">
      <c r="A53" t="s">
        <v>37</v>
      </c>
      <c r="B53" s="65" t="s">
        <v>28</v>
      </c>
      <c r="C53" s="65"/>
      <c r="D53" s="8">
        <f>D52/D47</f>
        <v>0.12583054608057145</v>
      </c>
      <c r="E53" s="8">
        <f>E52/E47</f>
        <v>0.14991174626689216</v>
      </c>
      <c r="F53" s="8">
        <f>F52/F47</f>
        <v>0.14991174626689216</v>
      </c>
      <c r="G53" s="8">
        <f>G52/G47</f>
        <v>0.14188467953811859</v>
      </c>
      <c r="I53" s="31" t="s">
        <v>28</v>
      </c>
      <c r="J53" s="32"/>
      <c r="K53" s="33">
        <f>K52/D47</f>
        <v>0.24549153972591906</v>
      </c>
      <c r="L53" s="33">
        <f>L52/E47</f>
        <v>0.26315537396117578</v>
      </c>
      <c r="M53" s="33">
        <f>M52/F47</f>
        <v>0.27342710108654067</v>
      </c>
      <c r="N53" s="33">
        <f>N52/G47</f>
        <v>0.26069133825787849</v>
      </c>
      <c r="P53" t="s">
        <v>44</v>
      </c>
      <c r="Q53" s="7">
        <f>K52*60%</f>
        <v>377657.70373770513</v>
      </c>
      <c r="T53" t="s">
        <v>47</v>
      </c>
      <c r="U53">
        <f>D23+D24+D26</f>
        <v>14</v>
      </c>
      <c r="V53">
        <f>SUM(D23:O23)+SUM(D24:O24)+SUM(D26:O26)</f>
        <v>71</v>
      </c>
      <c r="W53">
        <f>SUM(P23:AA23)+SUM(P24:AA24)+SUM(P26:AA26)</f>
        <v>48</v>
      </c>
      <c r="X53">
        <f>SUM(AB23:AM23)+SUM(AB24:AM24)+SUM(AB26:AM26)</f>
        <v>48</v>
      </c>
    </row>
    <row r="54" spans="1:24" x14ac:dyDescent="0.3">
      <c r="B54" s="65" t="s">
        <v>29</v>
      </c>
      <c r="C54" s="65"/>
      <c r="D54" s="7">
        <f>K54</f>
        <v>51279.12</v>
      </c>
      <c r="E54" s="7">
        <f>L54</f>
        <v>256395.6</v>
      </c>
      <c r="F54" s="7">
        <f>M54</f>
        <v>282035.15999999997</v>
      </c>
      <c r="G54" s="7">
        <f>D54+E54+F54</f>
        <v>589709.88</v>
      </c>
      <c r="I54" s="31" t="s">
        <v>29</v>
      </c>
      <c r="J54" s="31"/>
      <c r="K54" s="32">
        <f>K55*D47</f>
        <v>51279.12</v>
      </c>
      <c r="L54" s="32">
        <f>L55*E47</f>
        <v>256395.6</v>
      </c>
      <c r="M54" s="32">
        <f>M55*F47</f>
        <v>282035.15999999997</v>
      </c>
      <c r="N54" s="32">
        <f>SUM(K54:M54)</f>
        <v>589709.88</v>
      </c>
      <c r="P54" t="s">
        <v>45</v>
      </c>
      <c r="Q54" s="7">
        <f>L56/2</f>
        <v>465557.20000000019</v>
      </c>
      <c r="T54" t="s">
        <v>48</v>
      </c>
      <c r="U54">
        <f>U55-U53</f>
        <v>12</v>
      </c>
      <c r="V54">
        <f>V55-V53</f>
        <v>238</v>
      </c>
      <c r="W54">
        <f>W55-W53</f>
        <v>244</v>
      </c>
      <c r="X54">
        <f>X55-X53</f>
        <v>232</v>
      </c>
    </row>
    <row r="55" spans="1:24" ht="14.55" customHeight="1" x14ac:dyDescent="0.3">
      <c r="B55" s="65" t="s">
        <v>30</v>
      </c>
      <c r="C55" s="65"/>
      <c r="D55" s="20">
        <f>D54/D47</f>
        <v>0.02</v>
      </c>
      <c r="E55" s="20">
        <f t="shared" ref="E55" si="67">E54/E47</f>
        <v>0.1</v>
      </c>
      <c r="F55" s="20">
        <f>F54/F47</f>
        <v>0.10999999999999999</v>
      </c>
      <c r="G55" s="20">
        <f>G54/G47</f>
        <v>7.6666666666666661E-2</v>
      </c>
      <c r="I55" s="31" t="s">
        <v>30</v>
      </c>
      <c r="J55" s="31"/>
      <c r="K55" s="21">
        <v>0.02</v>
      </c>
      <c r="L55" s="21">
        <v>0.1</v>
      </c>
      <c r="M55" s="21">
        <v>0.11</v>
      </c>
      <c r="N55" s="33">
        <f>N54/G47</f>
        <v>7.6666666666666661E-2</v>
      </c>
      <c r="P55" t="s">
        <v>11</v>
      </c>
      <c r="Q55" s="7">
        <f>SUM(Q52:Q54)</f>
        <v>894494.02373770531</v>
      </c>
      <c r="T55" t="s">
        <v>1</v>
      </c>
      <c r="U55">
        <f>D29</f>
        <v>26</v>
      </c>
      <c r="V55">
        <f>SUM(D29:O29)</f>
        <v>309</v>
      </c>
      <c r="W55">
        <f>SUM(P29:AA29)</f>
        <v>292</v>
      </c>
      <c r="X55">
        <f>SUM(AB29:AM29)</f>
        <v>280</v>
      </c>
    </row>
    <row r="56" spans="1:24" x14ac:dyDescent="0.3">
      <c r="B56" s="65" t="s">
        <v>26</v>
      </c>
      <c r="C56" s="65"/>
      <c r="D56" s="59">
        <f>D62</f>
        <v>680708.62622950855</v>
      </c>
      <c r="E56" s="7">
        <f>E62</f>
        <v>931114.40000000037</v>
      </c>
      <c r="F56" s="7">
        <f>F62</f>
        <v>983090.21639344236</v>
      </c>
      <c r="G56" s="28">
        <f>D56+E56+F56</f>
        <v>2594913.242622951</v>
      </c>
      <c r="I56" s="31" t="s">
        <v>26</v>
      </c>
      <c r="J56" s="31"/>
      <c r="K56" s="32">
        <f>D62</f>
        <v>680708.62622950855</v>
      </c>
      <c r="L56" s="32">
        <f>E62</f>
        <v>931114.40000000037</v>
      </c>
      <c r="M56" s="32">
        <f>F62</f>
        <v>983090.21639344236</v>
      </c>
      <c r="N56" s="32">
        <f>SUM(K56:M56)</f>
        <v>2594913.242622951</v>
      </c>
      <c r="P56" t="s">
        <v>50</v>
      </c>
      <c r="Q56" s="7">
        <f>Q55*25%</f>
        <v>223623.50593442633</v>
      </c>
      <c r="T56" t="s">
        <v>49</v>
      </c>
      <c r="U56" s="3">
        <f>U54/U55</f>
        <v>0.46153846153846156</v>
      </c>
      <c r="V56" s="3">
        <f>V54/V55</f>
        <v>0.77022653721682843</v>
      </c>
      <c r="W56" s="3">
        <f>W54/W55</f>
        <v>0.83561643835616439</v>
      </c>
      <c r="X56" s="3">
        <f>X54/X55</f>
        <v>0.82857142857142863</v>
      </c>
    </row>
    <row r="57" spans="1:24" x14ac:dyDescent="0.3">
      <c r="B57" s="65" t="s">
        <v>21</v>
      </c>
      <c r="C57" s="65"/>
      <c r="D57" s="8">
        <f>D56/D47</f>
        <v>0.26549153972591905</v>
      </c>
      <c r="E57" s="8">
        <f>E56/E47</f>
        <v>0.36315537396117575</v>
      </c>
      <c r="F57" s="8">
        <f t="shared" ref="F57" si="68">F56/F47</f>
        <v>0.3834271010865406</v>
      </c>
      <c r="G57" s="20">
        <f>H62/G47</f>
        <v>0.3373580049245451</v>
      </c>
      <c r="I57" s="31" t="s">
        <v>21</v>
      </c>
      <c r="J57" s="31"/>
      <c r="K57" s="34">
        <f>K56/$D$47</f>
        <v>0.26549153972591905</v>
      </c>
      <c r="L57" s="34">
        <f>L56/$E$47</f>
        <v>0.36315537396117575</v>
      </c>
      <c r="M57" s="34">
        <f>M56/$F$47</f>
        <v>0.3834271010865406</v>
      </c>
      <c r="N57" s="50">
        <f>N56/$G$47</f>
        <v>0.3373580049245451</v>
      </c>
    </row>
    <row r="58" spans="1:24" x14ac:dyDescent="0.3">
      <c r="B58" s="63" t="s">
        <v>27</v>
      </c>
      <c r="C58" s="63"/>
      <c r="D58" s="10">
        <f>D57</f>
        <v>0.26549153972591905</v>
      </c>
      <c r="E58" s="10">
        <f>E57</f>
        <v>0.36315537396117575</v>
      </c>
      <c r="F58" s="27">
        <f>F57</f>
        <v>0.3834271010865406</v>
      </c>
      <c r="H58">
        <f>(G45+G46-G49-G50)/(G45+G46)</f>
        <v>0.3373580049245451</v>
      </c>
      <c r="I58" s="31" t="s">
        <v>27</v>
      </c>
      <c r="J58" s="31"/>
      <c r="K58" s="34">
        <f>K57</f>
        <v>0.26549153972591905</v>
      </c>
      <c r="L58" s="34">
        <f>L57</f>
        <v>0.36315537396117575</v>
      </c>
      <c r="M58" s="34">
        <f>M57</f>
        <v>0.3834271010865406</v>
      </c>
      <c r="N58" s="31"/>
    </row>
    <row r="59" spans="1:24" x14ac:dyDescent="0.3">
      <c r="B59" s="65" t="s">
        <v>40</v>
      </c>
      <c r="C59" s="65"/>
      <c r="D59" s="8">
        <f>D56/(D45+D46)</f>
        <v>0.26549153972591905</v>
      </c>
      <c r="E59" s="8">
        <f t="shared" ref="E59:F59" si="69">E56/(E45+E46)</f>
        <v>0.36315537396117575</v>
      </c>
      <c r="F59" s="8">
        <f t="shared" si="69"/>
        <v>0.3834271010865406</v>
      </c>
      <c r="G59" s="20">
        <f>H62/(G45+G46)</f>
        <v>0.3373580049245451</v>
      </c>
    </row>
    <row r="60" spans="1:24" x14ac:dyDescent="0.3">
      <c r="C60" t="s">
        <v>38</v>
      </c>
      <c r="D60" s="7">
        <f>D50</f>
        <v>1590522.3737704915</v>
      </c>
      <c r="E60" s="7">
        <f>E50</f>
        <v>1632841.5999999996</v>
      </c>
      <c r="F60" s="7">
        <f>F50</f>
        <v>1580865.7836065576</v>
      </c>
      <c r="G60" s="7">
        <f>SUM(D60:F60)</f>
        <v>4804229.757377049</v>
      </c>
    </row>
    <row r="61" spans="1:24" x14ac:dyDescent="0.3">
      <c r="C61" t="s">
        <v>39</v>
      </c>
      <c r="D61" s="7">
        <f>D50-D46</f>
        <v>667266.37377049145</v>
      </c>
      <c r="E61" s="7">
        <f>E50-E46</f>
        <v>709585.59999999963</v>
      </c>
      <c r="F61" s="7">
        <f>F50-F46</f>
        <v>657609.78360655764</v>
      </c>
      <c r="G61" s="7">
        <f>G50-G46</f>
        <v>2034461.757377049</v>
      </c>
      <c r="I61" t="s">
        <v>41</v>
      </c>
      <c r="J61" s="7">
        <v>411000</v>
      </c>
    </row>
    <row r="62" spans="1:24" ht="14.55" customHeight="1" x14ac:dyDescent="0.3">
      <c r="D62" s="7">
        <f>D47-D51</f>
        <v>680708.62622950855</v>
      </c>
      <c r="E62" s="7">
        <f>E47-E51</f>
        <v>931114.40000000037</v>
      </c>
      <c r="F62" s="7">
        <f>F47-F51</f>
        <v>983090.21639344236</v>
      </c>
      <c r="G62" s="7">
        <f>SUM(D62:F62)</f>
        <v>2594913.242622951</v>
      </c>
      <c r="H62" s="7">
        <f>G47-G51</f>
        <v>2594913.242622951</v>
      </c>
    </row>
    <row r="63" spans="1:24" ht="14.55" customHeight="1" x14ac:dyDescent="0.3"/>
    <row r="64" spans="1:24" ht="14.55" customHeight="1" x14ac:dyDescent="0.3"/>
    <row r="65" spans="6:6" ht="14.55" customHeight="1" x14ac:dyDescent="0.3"/>
    <row r="66" spans="6:6" ht="14.55" customHeight="1" x14ac:dyDescent="0.3"/>
    <row r="71" spans="6:6" x14ac:dyDescent="0.3">
      <c r="F71" s="25"/>
    </row>
  </sheetData>
  <mergeCells count="32">
    <mergeCell ref="B58:C58"/>
    <mergeCell ref="B59:C59"/>
    <mergeCell ref="B24:B25"/>
    <mergeCell ref="B31:B32"/>
    <mergeCell ref="B48:B51"/>
    <mergeCell ref="B52:C52"/>
    <mergeCell ref="B54:C54"/>
    <mergeCell ref="B56:C56"/>
    <mergeCell ref="B55:C55"/>
    <mergeCell ref="B57:C57"/>
    <mergeCell ref="B53:C53"/>
    <mergeCell ref="B13:B15"/>
    <mergeCell ref="B16:C16"/>
    <mergeCell ref="A41:C41"/>
    <mergeCell ref="B44:B47"/>
    <mergeCell ref="B38:C38"/>
    <mergeCell ref="A2:A8"/>
    <mergeCell ref="I51:N51"/>
    <mergeCell ref="A9:A16"/>
    <mergeCell ref="B37:C37"/>
    <mergeCell ref="B8:C8"/>
    <mergeCell ref="B3:B4"/>
    <mergeCell ref="B5:B7"/>
    <mergeCell ref="A39:C39"/>
    <mergeCell ref="A40:C40"/>
    <mergeCell ref="A23:A29"/>
    <mergeCell ref="B26:B28"/>
    <mergeCell ref="B29:C29"/>
    <mergeCell ref="A30:A37"/>
    <mergeCell ref="B34:B36"/>
    <mergeCell ref="B17:C17"/>
    <mergeCell ref="B10:B1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23"/>
  <sheetViews>
    <sheetView workbookViewId="0">
      <selection activeCell="D3" sqref="D3"/>
    </sheetView>
  </sheetViews>
  <sheetFormatPr defaultRowHeight="14.4" x14ac:dyDescent="0.3"/>
  <cols>
    <col min="2" max="2" width="16.33203125" bestFit="1" customWidth="1"/>
    <col min="4" max="4" width="13.5546875" customWidth="1"/>
    <col min="5" max="5" width="14.44140625" bestFit="1" customWidth="1"/>
    <col min="6" max="6" width="12.88671875" bestFit="1" customWidth="1"/>
    <col min="7" max="7" width="16.88671875" customWidth="1"/>
    <col min="8" max="8" width="13.44140625" bestFit="1" customWidth="1"/>
    <col min="9" max="9" width="12.88671875" hidden="1" customWidth="1"/>
    <col min="10" max="10" width="2.21875" customWidth="1"/>
    <col min="11" max="11" width="11.77734375" bestFit="1" customWidth="1"/>
    <col min="12" max="12" width="37.5546875" customWidth="1"/>
  </cols>
  <sheetData>
    <row r="1" spans="2:12" x14ac:dyDescent="0.3">
      <c r="C1" t="s">
        <v>16</v>
      </c>
      <c r="D1" t="s">
        <v>17</v>
      </c>
      <c r="E1" t="s">
        <v>31</v>
      </c>
    </row>
    <row r="2" spans="2:12" x14ac:dyDescent="0.3">
      <c r="B2" t="s">
        <v>9</v>
      </c>
      <c r="C2" s="17">
        <v>160</v>
      </c>
      <c r="D2" s="35">
        <v>75</v>
      </c>
      <c r="E2" s="30">
        <v>65</v>
      </c>
    </row>
    <row r="3" spans="2:12" x14ac:dyDescent="0.3">
      <c r="B3" t="s">
        <v>10</v>
      </c>
      <c r="C3" s="17">
        <v>189</v>
      </c>
      <c r="D3" s="35">
        <v>22.917026628502036</v>
      </c>
      <c r="E3" s="30">
        <v>22</v>
      </c>
    </row>
    <row r="4" spans="2:12" x14ac:dyDescent="0.3">
      <c r="B4" t="s">
        <v>32</v>
      </c>
      <c r="C4" s="17">
        <v>160</v>
      </c>
      <c r="D4" s="30">
        <v>75</v>
      </c>
      <c r="E4" s="17"/>
    </row>
    <row r="5" spans="2:12" x14ac:dyDescent="0.3">
      <c r="B5" t="s">
        <v>2</v>
      </c>
      <c r="C5" s="17">
        <v>160</v>
      </c>
      <c r="D5" s="30">
        <v>75</v>
      </c>
      <c r="E5" s="17"/>
    </row>
    <row r="6" spans="2:12" x14ac:dyDescent="0.3">
      <c r="B6" t="s">
        <v>34</v>
      </c>
      <c r="C6" s="17">
        <v>189</v>
      </c>
      <c r="D6" s="30">
        <v>25</v>
      </c>
      <c r="E6" s="17"/>
    </row>
    <row r="8" spans="2:12" ht="28.8" hidden="1" x14ac:dyDescent="0.3">
      <c r="D8" s="1"/>
      <c r="E8" s="1" t="s">
        <v>53</v>
      </c>
      <c r="F8" s="6" t="s">
        <v>61</v>
      </c>
      <c r="G8" s="41" t="s">
        <v>63</v>
      </c>
      <c r="H8" s="1" t="s">
        <v>54</v>
      </c>
      <c r="I8" t="s">
        <v>54</v>
      </c>
      <c r="K8" s="1"/>
      <c r="L8" s="48" t="s">
        <v>64</v>
      </c>
    </row>
    <row r="9" spans="2:12" hidden="1" x14ac:dyDescent="0.3">
      <c r="D9" s="1" t="s">
        <v>59</v>
      </c>
      <c r="E9" s="5"/>
      <c r="F9" s="5">
        <f>E10-F10</f>
        <v>311806</v>
      </c>
      <c r="G9" s="42">
        <f>F10-G10</f>
        <v>278518</v>
      </c>
      <c r="H9" s="5">
        <f>G10-H10</f>
        <v>50000</v>
      </c>
      <c r="I9" s="37">
        <f>H10-I10</f>
        <v>50000</v>
      </c>
      <c r="J9" s="37"/>
      <c r="K9" s="1" t="s">
        <v>58</v>
      </c>
      <c r="L9" s="46">
        <v>5191776</v>
      </c>
    </row>
    <row r="10" spans="2:12" hidden="1" x14ac:dyDescent="0.3">
      <c r="D10" s="1" t="s">
        <v>58</v>
      </c>
      <c r="E10" s="5">
        <v>5782100</v>
      </c>
      <c r="F10" s="5">
        <v>5470294</v>
      </c>
      <c r="G10" s="42">
        <v>5191776</v>
      </c>
      <c r="H10" s="5">
        <f>G10-50000</f>
        <v>5141776</v>
      </c>
      <c r="I10">
        <f>G10-100000</f>
        <v>5091776</v>
      </c>
      <c r="K10" s="1" t="s">
        <v>65</v>
      </c>
      <c r="L10" s="47">
        <v>42.334844580710396</v>
      </c>
    </row>
    <row r="11" spans="2:12" hidden="1" x14ac:dyDescent="0.3">
      <c r="B11" t="s">
        <v>55</v>
      </c>
      <c r="C11">
        <v>803</v>
      </c>
      <c r="D11" s="1" t="s">
        <v>56</v>
      </c>
      <c r="E11" s="38">
        <f>E10/(C11*172)</f>
        <v>41.864085261664108</v>
      </c>
      <c r="F11" s="38">
        <f>F10/(C11*172)</f>
        <v>39.60651915780938</v>
      </c>
      <c r="G11" s="43">
        <f>G10/(C11*172)</f>
        <v>37.58996785310898</v>
      </c>
      <c r="H11" s="38">
        <f>H10/(C11*172)</f>
        <v>37.227953314605116</v>
      </c>
      <c r="I11" s="36">
        <f>I10/(C11*172)</f>
        <v>36.865938776101245</v>
      </c>
      <c r="J11" s="36"/>
      <c r="K11" s="66" t="s">
        <v>66</v>
      </c>
      <c r="L11" s="6" t="s">
        <v>69</v>
      </c>
    </row>
    <row r="12" spans="2:12" ht="28.8" hidden="1" x14ac:dyDescent="0.3">
      <c r="B12" t="s">
        <v>60</v>
      </c>
      <c r="C12">
        <v>713</v>
      </c>
      <c r="D12" s="1" t="s">
        <v>57</v>
      </c>
      <c r="E12" s="38">
        <f>E10/(C12*172)</f>
        <v>47.148471900583843</v>
      </c>
      <c r="F12" s="38">
        <f>F10/(C12*172)</f>
        <v>44.605939528360352</v>
      </c>
      <c r="G12" s="43">
        <f>G10/(C12*172)</f>
        <v>42.334844580710396</v>
      </c>
      <c r="H12" s="38">
        <f>H10/(C12*172)</f>
        <v>41.927133957402397</v>
      </c>
      <c r="I12" s="36">
        <f>I10/(C12*172)</f>
        <v>41.519423334094391</v>
      </c>
      <c r="J12" s="36"/>
      <c r="K12" s="66"/>
      <c r="L12" s="6" t="s">
        <v>70</v>
      </c>
    </row>
    <row r="13" spans="2:12" ht="14.55" hidden="1" customHeight="1" x14ac:dyDescent="0.3">
      <c r="D13" s="1" t="s">
        <v>51</v>
      </c>
      <c r="E13" s="26">
        <v>0.43</v>
      </c>
      <c r="F13" s="26">
        <v>0.43</v>
      </c>
      <c r="G13" s="44">
        <v>0.40100000000000002</v>
      </c>
      <c r="H13" s="45">
        <v>0.39600000000000002</v>
      </c>
      <c r="I13" s="24">
        <v>0.38800000000000001</v>
      </c>
      <c r="J13" s="24"/>
      <c r="K13" s="66"/>
      <c r="L13" s="6" t="s">
        <v>71</v>
      </c>
    </row>
    <row r="14" spans="2:12" ht="28.8" hidden="1" x14ac:dyDescent="0.3">
      <c r="D14" s="1" t="s">
        <v>52</v>
      </c>
      <c r="E14" s="40">
        <v>5.7000000000000002E-2</v>
      </c>
      <c r="F14" s="39">
        <v>0</v>
      </c>
      <c r="G14" s="44">
        <v>-5.0999999999999997E-2</v>
      </c>
      <c r="H14" s="26">
        <v>-0.06</v>
      </c>
      <c r="I14" s="24">
        <v>-4.1799999999999997E-2</v>
      </c>
      <c r="J14" s="24"/>
      <c r="K14" s="66"/>
      <c r="L14" s="6" t="s">
        <v>67</v>
      </c>
    </row>
    <row r="15" spans="2:12" ht="28.8" hidden="1" x14ac:dyDescent="0.3">
      <c r="D15" s="4" t="s">
        <v>62</v>
      </c>
      <c r="E15" s="1"/>
      <c r="F15" s="1"/>
      <c r="G15" s="44">
        <v>0.36399999999999999</v>
      </c>
      <c r="H15" s="45">
        <v>0.35799999999999998</v>
      </c>
      <c r="K15" s="66"/>
      <c r="L15" s="6" t="s">
        <v>68</v>
      </c>
    </row>
    <row r="17" spans="4:8" x14ac:dyDescent="0.3">
      <c r="D17" s="49"/>
      <c r="E17" s="49"/>
      <c r="F17" s="49"/>
      <c r="G17" s="49"/>
      <c r="H17" s="49"/>
    </row>
    <row r="18" spans="4:8" x14ac:dyDescent="0.3">
      <c r="D18" s="49"/>
      <c r="E18" s="49"/>
      <c r="F18" s="49"/>
      <c r="G18" s="49"/>
      <c r="H18" s="49"/>
    </row>
    <row r="19" spans="4:8" x14ac:dyDescent="0.3">
      <c r="G19" s="29"/>
    </row>
    <row r="23" spans="4:8" ht="14.55" customHeight="1" x14ac:dyDescent="0.3"/>
  </sheetData>
  <mergeCells count="1">
    <mergeCell ref="K11:K15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FF36-C12F-43DD-8270-848CC7470659}">
  <dimension ref="A1:K8"/>
  <sheetViews>
    <sheetView workbookViewId="0">
      <selection activeCell="K3" sqref="K3"/>
    </sheetView>
  </sheetViews>
  <sheetFormatPr defaultRowHeight="14.4" x14ac:dyDescent="0.3"/>
  <cols>
    <col min="1" max="1" width="13.109375" bestFit="1" customWidth="1"/>
    <col min="2" max="2" width="14.21875" bestFit="1" customWidth="1"/>
    <col min="11" max="11" width="23.44140625" bestFit="1" customWidth="1"/>
  </cols>
  <sheetData>
    <row r="1" spans="1:11" x14ac:dyDescent="0.3">
      <c r="B1" s="67" t="s">
        <v>82</v>
      </c>
      <c r="C1" s="57" t="s">
        <v>80</v>
      </c>
      <c r="D1" s="57" t="s">
        <v>72</v>
      </c>
      <c r="E1" s="57" t="s">
        <v>73</v>
      </c>
      <c r="F1" s="57" t="s">
        <v>74</v>
      </c>
      <c r="G1" s="57" t="s">
        <v>75</v>
      </c>
      <c r="H1" s="57" t="s">
        <v>76</v>
      </c>
      <c r="I1" s="57" t="s">
        <v>77</v>
      </c>
    </row>
    <row r="2" spans="1:11" x14ac:dyDescent="0.3">
      <c r="B2" s="67"/>
      <c r="C2" s="57">
        <v>2022</v>
      </c>
      <c r="D2" s="57">
        <v>2022</v>
      </c>
      <c r="E2" s="57">
        <v>2022</v>
      </c>
      <c r="F2" s="57">
        <v>2023</v>
      </c>
      <c r="G2" s="57">
        <v>2023</v>
      </c>
      <c r="H2" s="57">
        <v>2023</v>
      </c>
      <c r="I2" s="57">
        <v>2023</v>
      </c>
      <c r="J2" s="53">
        <v>2022</v>
      </c>
      <c r="K2" t="s">
        <v>78</v>
      </c>
    </row>
    <row r="3" spans="1:11" x14ac:dyDescent="0.3">
      <c r="A3" s="54" t="s">
        <v>81</v>
      </c>
      <c r="B3" s="56">
        <v>21</v>
      </c>
      <c r="C3" s="52">
        <v>3</v>
      </c>
      <c r="D3" s="52">
        <v>3</v>
      </c>
      <c r="E3" s="52"/>
      <c r="F3" s="52"/>
      <c r="G3" s="52"/>
      <c r="H3" s="52"/>
      <c r="I3" s="52"/>
      <c r="J3" s="58">
        <f>SUMPRODUCT(B3:B4,D3:D4)*B8+SUMPRODUCT(B3:B4,C3:C4)*B8</f>
        <v>45752</v>
      </c>
      <c r="K3" s="51">
        <f>SUM(J3:J3)</f>
        <v>45752</v>
      </c>
    </row>
    <row r="4" spans="1:11" x14ac:dyDescent="0.3">
      <c r="A4" s="54" t="s">
        <v>79</v>
      </c>
      <c r="B4" s="56">
        <v>20</v>
      </c>
      <c r="C4" s="52">
        <v>5</v>
      </c>
      <c r="D4" s="52">
        <v>2</v>
      </c>
      <c r="E4" s="52"/>
      <c r="F4" s="52"/>
      <c r="G4" s="52"/>
      <c r="H4" s="52"/>
      <c r="I4" s="52"/>
    </row>
    <row r="7" spans="1:11" x14ac:dyDescent="0.3">
      <c r="A7" s="55" t="s">
        <v>9</v>
      </c>
      <c r="B7" s="52">
        <v>160</v>
      </c>
      <c r="C7" s="52"/>
      <c r="D7" s="52">
        <v>5</v>
      </c>
    </row>
    <row r="8" spans="1:11" x14ac:dyDescent="0.3">
      <c r="A8" s="55" t="s">
        <v>10</v>
      </c>
      <c r="B8" s="52">
        <v>172</v>
      </c>
      <c r="C8" s="52"/>
      <c r="D8" s="52">
        <v>3</v>
      </c>
    </row>
  </sheetData>
  <mergeCells count="1">
    <mergeCell ref="B1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0EDA5656B1749BAB1307517DE7784" ma:contentTypeVersion="2" ma:contentTypeDescription="Create a new document." ma:contentTypeScope="" ma:versionID="cd2b58fba0ef68f1591836ac373141c1">
  <xsd:schema xmlns:xsd="http://www.w3.org/2001/XMLSchema" xmlns:xs="http://www.w3.org/2001/XMLSchema" xmlns:p="http://schemas.microsoft.com/office/2006/metadata/properties" xmlns:ns2="2badf807-0e4b-4176-ad6e-6c3d68361e36" targetNamespace="http://schemas.microsoft.com/office/2006/metadata/properties" ma:root="true" ma:fieldsID="e3244685c7d880890b99b0c25e5cc7f4" ns2:_="">
    <xsd:import namespace="2badf807-0e4b-4176-ad6e-6c3d68361e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df807-0e4b-4176-ad6e-6c3d68361e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08FCFD-8199-4944-A8CF-7A206E11784B}">
  <ds:schemaRefs>
    <ds:schemaRef ds:uri="http://schemas.microsoft.com/office/2006/documentManagement/types"/>
    <ds:schemaRef ds:uri="http://schemas.microsoft.com/office/2006/metadata/properties"/>
    <ds:schemaRef ds:uri="2badf807-0e4b-4176-ad6e-6c3d68361e36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44031AD-A750-4F3F-917E-F6EBFF599C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df807-0e4b-4176-ad6e-6c3d68361e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AECA9B-6C13-43CA-BD05-012958AB37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Revised</vt:lpstr>
      <vt:lpstr>Parameters</vt:lpstr>
      <vt:lpstr>Investment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Radley, Tyler P</dc:creator>
  <cp:keywords/>
  <dc:description/>
  <cp:lastModifiedBy>Nandakumar, Rupa (Cognizant)</cp:lastModifiedBy>
  <cp:revision/>
  <dcterms:created xsi:type="dcterms:W3CDTF">2021-07-28T17:30:40Z</dcterms:created>
  <dcterms:modified xsi:type="dcterms:W3CDTF">2022-07-22T11:09:43Z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0x0101000640EDA5656B1749BAB1307517DE7784</vt:lpwstr>
  </property>
</Properties>
</file>