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ger\Desktop\Data analysis\DEPI\final Project\reports\"/>
    </mc:Choice>
  </mc:AlternateContent>
  <bookViews>
    <workbookView xWindow="0" yWindow="0" windowWidth="20490" windowHeight="7755" activeTab="1"/>
  </bookViews>
  <sheets>
    <sheet name="Extracted Data" sheetId="1" r:id="rId1"/>
    <sheet name="Solar panel capicty" sheetId="3" r:id="rId2"/>
  </sheets>
  <calcPr calcId="152511"/>
  <extLst>
    <ext xmlns:x15="http://schemas.microsoft.com/office/spreadsheetml/2010/11/main" uri="{FCE2AD5D-F65C-4FA6-A056-5C36A1767C68}">
      <x15:dataModel>
        <x15:modelTables>
          <x15:modelTable id="Table3-694e11f3-4aa4-4873-b59f-27eaaf438a1d" name="Main data" connection="LinkedTable_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02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7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2" i="1"/>
  <c r="G43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3"/>
  <c r="F4" i="3"/>
  <c r="F5" i="3"/>
  <c r="F6" i="3"/>
  <c r="F7" i="3"/>
  <c r="F2" i="3"/>
  <c r="L127" i="1" l="1"/>
  <c r="N3" i="1" l="1"/>
  <c r="L102" i="1" l="1"/>
  <c r="L77" i="1"/>
  <c r="L52" i="1"/>
  <c r="L27" i="1"/>
  <c r="H27" i="1"/>
  <c r="J27" i="1" s="1"/>
  <c r="F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J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J102" i="1" s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J24" i="1" l="1"/>
  <c r="J12" i="1"/>
  <c r="J26" i="1"/>
  <c r="J14" i="1"/>
  <c r="J25" i="1"/>
  <c r="J13" i="1"/>
  <c r="J23" i="1"/>
  <c r="J11" i="1"/>
  <c r="J22" i="1"/>
  <c r="J10" i="1"/>
  <c r="J9" i="1"/>
  <c r="J20" i="1"/>
  <c r="J7" i="1"/>
  <c r="J19" i="1"/>
  <c r="J16" i="1"/>
  <c r="J4" i="1"/>
  <c r="J21" i="1"/>
  <c r="J8" i="1"/>
  <c r="J15" i="1"/>
  <c r="J3" i="1"/>
  <c r="J18" i="1"/>
  <c r="J6" i="1"/>
  <c r="J17" i="1"/>
  <c r="J5" i="1"/>
  <c r="N128" i="1"/>
  <c r="N103" i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78" i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53" i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129" i="1" l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J28" i="1"/>
  <c r="K28" i="1" s="1"/>
  <c r="L28" i="1" s="1"/>
  <c r="J29" i="1"/>
  <c r="J32" i="1"/>
  <c r="J33" i="1"/>
  <c r="J34" i="1"/>
  <c r="J36" i="1"/>
  <c r="J37" i="1"/>
  <c r="J40" i="1"/>
  <c r="J41" i="1"/>
  <c r="J42" i="1"/>
  <c r="J44" i="1"/>
  <c r="J45" i="1"/>
  <c r="J48" i="1"/>
  <c r="J49" i="1"/>
  <c r="J50" i="1"/>
  <c r="J52" i="1"/>
  <c r="J53" i="1"/>
  <c r="J56" i="1"/>
  <c r="J57" i="1"/>
  <c r="J58" i="1"/>
  <c r="J60" i="1"/>
  <c r="J61" i="1"/>
  <c r="J64" i="1"/>
  <c r="J65" i="1"/>
  <c r="J66" i="1"/>
  <c r="J68" i="1"/>
  <c r="J69" i="1"/>
  <c r="J72" i="1"/>
  <c r="J73" i="1"/>
  <c r="J74" i="1"/>
  <c r="J76" i="1"/>
  <c r="J80" i="1"/>
  <c r="J81" i="1"/>
  <c r="J82" i="1"/>
  <c r="J84" i="1"/>
  <c r="J85" i="1"/>
  <c r="J88" i="1"/>
  <c r="J89" i="1"/>
  <c r="J90" i="1"/>
  <c r="J92" i="1"/>
  <c r="J93" i="1"/>
  <c r="J96" i="1"/>
  <c r="J97" i="1"/>
  <c r="J98" i="1"/>
  <c r="J100" i="1"/>
  <c r="J101" i="1"/>
  <c r="J104" i="1"/>
  <c r="J105" i="1"/>
  <c r="J106" i="1"/>
  <c r="J108" i="1"/>
  <c r="J109" i="1"/>
  <c r="J112" i="1"/>
  <c r="J113" i="1"/>
  <c r="J114" i="1"/>
  <c r="J116" i="1"/>
  <c r="J117" i="1"/>
  <c r="J120" i="1"/>
  <c r="J121" i="1"/>
  <c r="J122" i="1"/>
  <c r="J124" i="1"/>
  <c r="J125" i="1"/>
  <c r="J128" i="1"/>
  <c r="J129" i="1"/>
  <c r="J130" i="1"/>
  <c r="J132" i="1"/>
  <c r="J133" i="1"/>
  <c r="J136" i="1"/>
  <c r="J137" i="1"/>
  <c r="J138" i="1"/>
  <c r="J140" i="1"/>
  <c r="J141" i="1"/>
  <c r="J144" i="1"/>
  <c r="J145" i="1"/>
  <c r="J146" i="1"/>
  <c r="J148" i="1"/>
  <c r="J149" i="1"/>
  <c r="J2" i="1"/>
  <c r="K2" i="1" s="1"/>
  <c r="L2" i="1" s="1"/>
  <c r="J30" i="1"/>
  <c r="J31" i="1"/>
  <c r="J35" i="1"/>
  <c r="J38" i="1"/>
  <c r="J39" i="1"/>
  <c r="J43" i="1"/>
  <c r="J46" i="1"/>
  <c r="J47" i="1"/>
  <c r="J51" i="1"/>
  <c r="J54" i="1"/>
  <c r="J55" i="1"/>
  <c r="J59" i="1"/>
  <c r="J62" i="1"/>
  <c r="J63" i="1"/>
  <c r="J67" i="1"/>
  <c r="J70" i="1"/>
  <c r="J71" i="1"/>
  <c r="J75" i="1"/>
  <c r="J78" i="1"/>
  <c r="J79" i="1"/>
  <c r="J83" i="1"/>
  <c r="J86" i="1"/>
  <c r="J87" i="1"/>
  <c r="J91" i="1"/>
  <c r="J94" i="1"/>
  <c r="J95" i="1"/>
  <c r="J99" i="1"/>
  <c r="J103" i="1"/>
  <c r="K103" i="1" s="1"/>
  <c r="L103" i="1" s="1"/>
  <c r="J107" i="1"/>
  <c r="J110" i="1"/>
  <c r="J111" i="1"/>
  <c r="J115" i="1"/>
  <c r="J118" i="1"/>
  <c r="J119" i="1"/>
  <c r="J123" i="1"/>
  <c r="J126" i="1"/>
  <c r="J127" i="1"/>
  <c r="J131" i="1"/>
  <c r="J134" i="1"/>
  <c r="J135" i="1"/>
  <c r="J139" i="1"/>
  <c r="J142" i="1"/>
  <c r="J143" i="1"/>
  <c r="J147" i="1"/>
  <c r="J150" i="1"/>
  <c r="J151" i="1"/>
  <c r="K3" i="1" l="1"/>
  <c r="L3" i="1" s="1"/>
  <c r="K104" i="1"/>
  <c r="L104" i="1" s="1"/>
  <c r="K29" i="1"/>
  <c r="L29" i="1" s="1"/>
  <c r="K105" i="1"/>
  <c r="L105" i="1" s="1"/>
  <c r="K30" i="1" l="1"/>
  <c r="K106" i="1"/>
  <c r="L106" i="1" s="1"/>
  <c r="K4" i="1"/>
  <c r="L4" i="1" s="1"/>
  <c r="L30" i="1" l="1"/>
  <c r="K31" i="1"/>
  <c r="K107" i="1"/>
  <c r="L107" i="1" s="1"/>
  <c r="K5" i="1"/>
  <c r="L5" i="1" s="1"/>
  <c r="L31" i="1" l="1"/>
  <c r="K32" i="1"/>
  <c r="K108" i="1"/>
  <c r="L108" i="1" s="1"/>
  <c r="K6" i="1"/>
  <c r="L6" i="1" s="1"/>
  <c r="L32" i="1" l="1"/>
  <c r="K33" i="1"/>
  <c r="K109" i="1"/>
  <c r="L109" i="1" s="1"/>
  <c r="K7" i="1"/>
  <c r="L7" i="1" s="1"/>
  <c r="L33" i="1" l="1"/>
  <c r="K34" i="1"/>
  <c r="K110" i="1"/>
  <c r="L110" i="1" s="1"/>
  <c r="K8" i="1"/>
  <c r="L8" i="1" s="1"/>
  <c r="L34" i="1" l="1"/>
  <c r="K35" i="1"/>
  <c r="K111" i="1"/>
  <c r="L111" i="1" s="1"/>
  <c r="K9" i="1"/>
  <c r="L9" i="1" s="1"/>
  <c r="L35" i="1" l="1"/>
  <c r="K36" i="1"/>
  <c r="K112" i="1"/>
  <c r="L112" i="1" s="1"/>
  <c r="K10" i="1"/>
  <c r="L10" i="1" s="1"/>
  <c r="L36" i="1" l="1"/>
  <c r="K37" i="1"/>
  <c r="K113" i="1"/>
  <c r="L113" i="1" s="1"/>
  <c r="K11" i="1"/>
  <c r="L11" i="1" s="1"/>
  <c r="L37" i="1" l="1"/>
  <c r="K38" i="1"/>
  <c r="K114" i="1"/>
  <c r="L114" i="1" s="1"/>
  <c r="K12" i="1"/>
  <c r="L12" i="1" s="1"/>
  <c r="L38" i="1" l="1"/>
  <c r="K39" i="1"/>
  <c r="K115" i="1"/>
  <c r="L115" i="1" s="1"/>
  <c r="K13" i="1"/>
  <c r="L13" i="1" s="1"/>
  <c r="L39" i="1" l="1"/>
  <c r="K40" i="1"/>
  <c r="K116" i="1"/>
  <c r="L116" i="1" s="1"/>
  <c r="K14" i="1"/>
  <c r="L14" i="1" s="1"/>
  <c r="L40" i="1" l="1"/>
  <c r="K41" i="1"/>
  <c r="K117" i="1"/>
  <c r="L117" i="1" s="1"/>
  <c r="K15" i="1"/>
  <c r="L15" i="1" s="1"/>
  <c r="L41" i="1" l="1"/>
  <c r="K42" i="1"/>
  <c r="K118" i="1"/>
  <c r="L118" i="1" s="1"/>
  <c r="K16" i="1"/>
  <c r="L16" i="1" s="1"/>
  <c r="L42" i="1" l="1"/>
  <c r="K43" i="1"/>
  <c r="K119" i="1"/>
  <c r="L119" i="1" s="1"/>
  <c r="K17" i="1"/>
  <c r="L17" i="1" s="1"/>
  <c r="L43" i="1" l="1"/>
  <c r="K44" i="1"/>
  <c r="K120" i="1"/>
  <c r="L120" i="1" s="1"/>
  <c r="K18" i="1"/>
  <c r="L18" i="1" s="1"/>
  <c r="L44" i="1" l="1"/>
  <c r="K45" i="1"/>
  <c r="K121" i="1"/>
  <c r="L121" i="1" s="1"/>
  <c r="K19" i="1"/>
  <c r="L19" i="1" s="1"/>
  <c r="L45" i="1" l="1"/>
  <c r="K46" i="1"/>
  <c r="K122" i="1"/>
  <c r="L122" i="1" s="1"/>
  <c r="K20" i="1"/>
  <c r="L20" i="1" s="1"/>
  <c r="L46" i="1" l="1"/>
  <c r="K47" i="1"/>
  <c r="K123" i="1"/>
  <c r="L123" i="1" s="1"/>
  <c r="K21" i="1"/>
  <c r="L21" i="1" s="1"/>
  <c r="L47" i="1" l="1"/>
  <c r="K48" i="1"/>
  <c r="K124" i="1"/>
  <c r="L124" i="1" s="1"/>
  <c r="K22" i="1"/>
  <c r="L22" i="1" s="1"/>
  <c r="L48" i="1" l="1"/>
  <c r="K49" i="1"/>
  <c r="K125" i="1"/>
  <c r="L125" i="1" s="1"/>
  <c r="K23" i="1"/>
  <c r="L23" i="1" s="1"/>
  <c r="L49" i="1" l="1"/>
  <c r="K50" i="1"/>
  <c r="K126" i="1"/>
  <c r="L126" i="1" s="1"/>
  <c r="K24" i="1"/>
  <c r="L24" i="1" s="1"/>
  <c r="L50" i="1" l="1"/>
  <c r="K51" i="1"/>
  <c r="L51" i="1" s="1"/>
  <c r="K25" i="1"/>
  <c r="K26" i="1" l="1"/>
  <c r="L26" i="1" s="1"/>
  <c r="L25" i="1"/>
  <c r="K53" i="1"/>
  <c r="L53" i="1" s="1"/>
  <c r="K78" i="1" l="1"/>
  <c r="L78" i="1" s="1"/>
  <c r="K54" i="1"/>
  <c r="L54" i="1" s="1"/>
  <c r="K55" i="1" l="1"/>
  <c r="L55" i="1" s="1"/>
  <c r="K128" i="1"/>
  <c r="L128" i="1" s="1"/>
  <c r="K79" i="1"/>
  <c r="L79" i="1" s="1"/>
  <c r="K80" i="1" l="1"/>
  <c r="L80" i="1" s="1"/>
  <c r="K129" i="1"/>
  <c r="L129" i="1" s="1"/>
  <c r="K56" i="1"/>
  <c r="L56" i="1" s="1"/>
  <c r="K57" i="1" l="1"/>
  <c r="L57" i="1" s="1"/>
  <c r="K130" i="1"/>
  <c r="L130" i="1" s="1"/>
  <c r="K81" i="1"/>
  <c r="L81" i="1" s="1"/>
  <c r="K131" i="1" l="1"/>
  <c r="L131" i="1" s="1"/>
  <c r="K82" i="1"/>
  <c r="L82" i="1" s="1"/>
  <c r="K58" i="1"/>
  <c r="L58" i="1" s="1"/>
  <c r="K59" i="1" l="1"/>
  <c r="L59" i="1" s="1"/>
  <c r="K83" i="1"/>
  <c r="L83" i="1" s="1"/>
  <c r="K132" i="1"/>
  <c r="L132" i="1" s="1"/>
  <c r="K133" i="1" l="1"/>
  <c r="L133" i="1" s="1"/>
  <c r="K84" i="1"/>
  <c r="L84" i="1" s="1"/>
  <c r="K60" i="1"/>
  <c r="L60" i="1" s="1"/>
  <c r="K85" i="1" l="1"/>
  <c r="L85" i="1" s="1"/>
  <c r="K61" i="1"/>
  <c r="L61" i="1" s="1"/>
  <c r="K134" i="1"/>
  <c r="L134" i="1" s="1"/>
  <c r="K135" i="1" l="1"/>
  <c r="L135" i="1" s="1"/>
  <c r="K62" i="1"/>
  <c r="L62" i="1" s="1"/>
  <c r="K86" i="1"/>
  <c r="L86" i="1" s="1"/>
  <c r="K87" i="1" l="1"/>
  <c r="L87" i="1" s="1"/>
  <c r="K63" i="1"/>
  <c r="L63" i="1" s="1"/>
  <c r="K136" i="1"/>
  <c r="L136" i="1" s="1"/>
  <c r="K137" i="1" l="1"/>
  <c r="L137" i="1" s="1"/>
  <c r="K64" i="1"/>
  <c r="L64" i="1" s="1"/>
  <c r="K88" i="1"/>
  <c r="L88" i="1" s="1"/>
  <c r="K65" i="1" l="1"/>
  <c r="L65" i="1" s="1"/>
  <c r="K89" i="1"/>
  <c r="L89" i="1" s="1"/>
  <c r="K138" i="1"/>
  <c r="L138" i="1" s="1"/>
  <c r="K139" i="1" l="1"/>
  <c r="L139" i="1" s="1"/>
  <c r="K90" i="1"/>
  <c r="L90" i="1" s="1"/>
  <c r="K66" i="1"/>
  <c r="L66" i="1" s="1"/>
  <c r="K91" i="1" l="1"/>
  <c r="L91" i="1" s="1"/>
  <c r="K67" i="1"/>
  <c r="L67" i="1" s="1"/>
  <c r="K140" i="1"/>
  <c r="L140" i="1" s="1"/>
  <c r="K141" i="1" l="1"/>
  <c r="L141" i="1" s="1"/>
  <c r="K68" i="1"/>
  <c r="L68" i="1" s="1"/>
  <c r="K92" i="1"/>
  <c r="L92" i="1" s="1"/>
  <c r="K93" i="1" l="1"/>
  <c r="L93" i="1" s="1"/>
  <c r="K69" i="1"/>
  <c r="L69" i="1" s="1"/>
  <c r="K142" i="1"/>
  <c r="L142" i="1" s="1"/>
  <c r="K143" i="1" l="1"/>
  <c r="L143" i="1" s="1"/>
  <c r="K70" i="1"/>
  <c r="L70" i="1" s="1"/>
  <c r="K94" i="1"/>
  <c r="L94" i="1" s="1"/>
  <c r="K95" i="1" l="1"/>
  <c r="L95" i="1" s="1"/>
  <c r="K71" i="1"/>
  <c r="L71" i="1" s="1"/>
  <c r="K144" i="1"/>
  <c r="L144" i="1" s="1"/>
  <c r="K72" i="1" l="1"/>
  <c r="L72" i="1" s="1"/>
  <c r="K145" i="1"/>
  <c r="L145" i="1" s="1"/>
  <c r="K96" i="1"/>
  <c r="L96" i="1" s="1"/>
  <c r="K97" i="1" l="1"/>
  <c r="L97" i="1" s="1"/>
  <c r="K146" i="1"/>
  <c r="L146" i="1" s="1"/>
  <c r="K73" i="1"/>
  <c r="L73" i="1" s="1"/>
  <c r="K74" i="1" l="1"/>
  <c r="L74" i="1" s="1"/>
  <c r="K147" i="1"/>
  <c r="L147" i="1" s="1"/>
  <c r="K98" i="1"/>
  <c r="L98" i="1" s="1"/>
  <c r="K99" i="1" l="1"/>
  <c r="L99" i="1" s="1"/>
  <c r="K148" i="1"/>
  <c r="L148" i="1" s="1"/>
  <c r="K75" i="1"/>
  <c r="L75" i="1" s="1"/>
  <c r="K76" i="1" l="1"/>
  <c r="L76" i="1" s="1"/>
  <c r="K149" i="1"/>
  <c r="L149" i="1" s="1"/>
  <c r="K100" i="1"/>
  <c r="L100" i="1" s="1"/>
  <c r="K101" i="1" l="1"/>
  <c r="L101" i="1" s="1"/>
  <c r="K150" i="1"/>
  <c r="L150" i="1" s="1"/>
  <c r="K151" i="1" l="1"/>
  <c r="L151" i="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<sst xmlns="http://schemas.openxmlformats.org/spreadsheetml/2006/main" count="335" uniqueCount="33">
  <si>
    <t>Assessment Year</t>
  </si>
  <si>
    <t>Project Name</t>
  </si>
  <si>
    <t>Investment Cost (EGP)</t>
  </si>
  <si>
    <t>Maintenance Cost (EGP)</t>
  </si>
  <si>
    <t>Al Tour</t>
  </si>
  <si>
    <t>El Kharga</t>
  </si>
  <si>
    <t>Elbyaly - Daqahlya</t>
  </si>
  <si>
    <t>Elswah</t>
  </si>
  <si>
    <t>Kom Omboh</t>
  </si>
  <si>
    <t>Salah Nesem</t>
  </si>
  <si>
    <t>Energy Effeciency</t>
  </si>
  <si>
    <t>proj_Id</t>
  </si>
  <si>
    <t>AT_1</t>
  </si>
  <si>
    <t>ELK_1</t>
  </si>
  <si>
    <t>ELB_1</t>
  </si>
  <si>
    <t>ELS_1</t>
  </si>
  <si>
    <t>SN_1</t>
  </si>
  <si>
    <t>KOMB_1</t>
  </si>
  <si>
    <t>Cost_saved_EGP</t>
  </si>
  <si>
    <t>Net savings(EGP)</t>
  </si>
  <si>
    <t>Energy Produced (MWh)</t>
  </si>
  <si>
    <t>Energy Consumed (MWH)</t>
  </si>
  <si>
    <t>Cumulative_NSs_EGP</t>
  </si>
  <si>
    <t>CO₂ Reduction (Ton)</t>
  </si>
  <si>
    <t>Energy To Grid (MWh)</t>
  </si>
  <si>
    <t>Payback Period</t>
  </si>
  <si>
    <t>Solar Panel Capacity(KWp)</t>
  </si>
  <si>
    <t>Performance Ratio(%)</t>
  </si>
  <si>
    <t>ROI(%)</t>
  </si>
  <si>
    <t>ROI_Percent</t>
  </si>
  <si>
    <t>Energy from grid</t>
  </si>
  <si>
    <t>Dependency on Grid</t>
  </si>
  <si>
    <t>Self Sufficiency avg 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</si>
</sst>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auto="1"/>
      </top>
      <bottom/>
      <diagonal/>
    </border>
    <border>
      <left style="thin">
        <color theme="4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 style="thin">
        <color auto="1"/>
      </left>
      <right/>
      <top style="thin">
        <color theme="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top"/>
    </xf>
    <xf numFmtId="0" fontId="3" fillId="6" borderId="5" xfId="0" applyFont="1" applyFill="1" applyBorder="1"/>
    <xf numFmtId="2" fontId="0" fillId="0" borderId="0" xfId="0" applyNumberFormat="1"/>
    <xf numFmtId="166" fontId="0" fillId="4" borderId="3" xfId="0" applyNumberFormat="1" applyFont="1" applyFill="1" applyBorder="1"/>
    <xf numFmtId="166" fontId="0" fillId="5" borderId="4" xfId="0" applyNumberFormat="1" applyFont="1" applyFill="1" applyBorder="1"/>
    <xf numFmtId="166" fontId="0" fillId="5" borderId="6" xfId="0" applyNumberFormat="1" applyFont="1" applyFill="1" applyBorder="1"/>
    <xf numFmtId="9" fontId="0" fillId="0" borderId="0" xfId="1" applyFont="1"/>
    <xf numFmtId="164" fontId="0" fillId="0" borderId="0" xfId="2" applyFont="1"/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0" fillId="0" borderId="1" xfId="0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%"/>
      <alignment horizontal="center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/>
          <bgColor theme="3" tint="0.5999938962981048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 style="thin">
          <color theme="0"/>
        </top>
        <bottom/>
      </border>
    </dxf>
    <dxf>
      <border outline="0"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/>
          <bgColor theme="3" tint="0.59999389629810485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id="2" name="Table2" displayName="Table2" ref="A1:N151" totalsRowShown="0" headerRowDxfId="22" tableBorderDxfId="21">
  <autoFilter ref="A1:N151"/>
  <tableColumns count="14">
    <tableColumn id="1" name="proj_Id"/>
    <tableColumn id="2" name="Assessment Year" dataDxfId="20"/>
    <tableColumn id="3" name="Project Name" dataDxfId="19"/>
    <tableColumn id="15" name="Energy Produced (MWh)" dataDxfId="18"/>
    <tableColumn id="17" name="Energy Consumed (MWH)"/>
    <tableColumn id="6" name="Energy To Grid (MWh)" dataDxfId="17">
      <calculatedColumnFormula>D2-E2</calculatedColumnFormula>
    </tableColumn>
    <tableColumn id="4" name="Energy from grid">
      <calculatedColumnFormula>(Table2[[#This Row],[Energy Produced (MWh)]]*Table1[[#This Row],[Dependency on Grid]])/Table1[[#This Row],[Self Sufficiency avg per project]]</calculatedColumnFormula>
    </tableColumn>
    <tableColumn id="7" name="Cost_saved_EGP" dataDxfId="16">
      <calculatedColumnFormula>Table2[[#This Row],[Energy Produced (MWh)]]*1600</calculatedColumnFormula>
    </tableColumn>
    <tableColumn id="8" name="Maintenance Cost (EGP)" dataDxfId="15"/>
    <tableColumn id="9" name="Net savings(EGP)" dataDxfId="14">
      <calculatedColumnFormula>H2-I2</calculatedColumnFormula>
    </tableColumn>
    <tableColumn id="18" name="Cumulative_NSs_EGP" dataDxfId="13"/>
    <tableColumn id="22" name="ROI_Percent" dataDxfId="12" dataCellStyle="Comma"/>
    <tableColumn id="23" name="CO₂ Reduction (Ton)" dataDxfId="11"/>
    <tableColumn id="13" name="Energy Effeciency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:I7" totalsRowShown="0" headerRowDxfId="9" dataDxfId="8">
  <autoFilter ref="B1:I7"/>
  <tableColumns count="8">
    <tableColumn id="1" name="Project Name" dataDxfId="7"/>
    <tableColumn id="2" name="Solar Panel Capacity(KWp)" dataDxfId="6"/>
    <tableColumn id="3" name="Investment Cost (EGP)" dataDxfId="5"/>
    <tableColumn id="4" name="Self Sufficiency avg per project" dataDxfId="4"/>
    <tableColumn id="7" name="Dependency on Grid" dataDxfId="3">
      <calculatedColumnFormula>100%-Table1[[#This Row],[Self Sufficiency avg per project]]</calculatedColumnFormula>
    </tableColumn>
    <tableColumn id="5" name="Performance Ratio(%)" dataDxfId="2"/>
    <tableColumn id="6" name="Payback Period" dataDxfId="1"/>
    <tableColumn id="9" name="ROI(%)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zoomScaleNormal="100" workbookViewId="0">
      <selection activeCell="G8" sqref="G8"/>
    </sheetView>
  </sheetViews>
  <sheetFormatPr defaultRowHeight="15" x14ac:dyDescent="0.25"/>
  <cols>
    <col min="1" max="1" width="9.42578125" customWidth="1"/>
    <col min="2" max="2" width="18.140625" customWidth="1"/>
    <col min="3" max="3" width="17.28515625" bestFit="1" customWidth="1"/>
    <col min="4" max="4" width="26.85546875" customWidth="1"/>
    <col min="5" max="5" width="25.85546875" bestFit="1" customWidth="1"/>
    <col min="6" max="7" width="26.28515625" customWidth="1"/>
    <col min="8" max="9" width="25.28515625" customWidth="1"/>
    <col min="10" max="11" width="24.5703125" customWidth="1"/>
    <col min="12" max="12" width="24.5703125" style="9" customWidth="1"/>
    <col min="13" max="13" width="22.42578125" customWidth="1"/>
    <col min="14" max="14" width="21.28515625" bestFit="1" customWidth="1"/>
  </cols>
  <sheetData>
    <row r="1" spans="1:14" x14ac:dyDescent="0.25">
      <c r="A1" s="3" t="s">
        <v>11</v>
      </c>
      <c r="B1" t="s">
        <v>0</v>
      </c>
      <c r="C1" t="s">
        <v>1</v>
      </c>
      <c r="D1" t="s">
        <v>20</v>
      </c>
      <c r="E1" t="s">
        <v>21</v>
      </c>
      <c r="F1" t="s">
        <v>24</v>
      </c>
      <c r="G1" t="s">
        <v>30</v>
      </c>
      <c r="H1" t="s">
        <v>18</v>
      </c>
      <c r="I1" t="s">
        <v>3</v>
      </c>
      <c r="J1" t="s">
        <v>19</v>
      </c>
      <c r="K1" t="s">
        <v>22</v>
      </c>
      <c r="L1" s="9" t="s">
        <v>29</v>
      </c>
      <c r="M1" t="s">
        <v>23</v>
      </c>
      <c r="N1" s="2" t="s">
        <v>10</v>
      </c>
    </row>
    <row r="2" spans="1:14" x14ac:dyDescent="0.25">
      <c r="A2" t="s">
        <v>12</v>
      </c>
      <c r="B2">
        <v>1</v>
      </c>
      <c r="C2" t="s">
        <v>4</v>
      </c>
      <c r="D2">
        <v>35.604999999999997</v>
      </c>
      <c r="E2">
        <v>20.625</v>
      </c>
      <c r="F2">
        <f t="shared" ref="F2:F33" si="0">D2-E2</f>
        <v>14.979999999999997</v>
      </c>
      <c r="G2" s="4">
        <f>(Table2[[#This Row],[Energy Produced (MWh)]]*57.8%)/42.2%</f>
        <v>48.767037914691926</v>
      </c>
      <c r="H2">
        <f>Table2[[#This Row],[Energy Produced (MWh)]]*1600</f>
        <v>56967.999999999993</v>
      </c>
      <c r="I2" s="4">
        <v>4900</v>
      </c>
      <c r="J2" s="4">
        <f t="shared" ref="J2:J33" si="1">H2-I2</f>
        <v>52067.999999999993</v>
      </c>
      <c r="K2" s="4">
        <f>Table2[[#This Row],[Net savings(EGP)]]</f>
        <v>52067.999999999993</v>
      </c>
      <c r="L2" s="8">
        <f>(((Table2[[#This Row],[Cumulative_NSs_EGP]]/356400)*100)-100)/100</f>
        <v>-0.85390572390572383</v>
      </c>
      <c r="M2">
        <v>21.361999999999998</v>
      </c>
      <c r="N2" s="5">
        <v>99.2</v>
      </c>
    </row>
    <row r="3" spans="1:14" x14ac:dyDescent="0.25">
      <c r="A3" t="s">
        <v>12</v>
      </c>
      <c r="B3">
        <v>2</v>
      </c>
      <c r="C3" t="s">
        <v>4</v>
      </c>
      <c r="D3">
        <v>35.505000000000003</v>
      </c>
      <c r="E3">
        <v>20.625</v>
      </c>
      <c r="F3">
        <f t="shared" si="0"/>
        <v>14.880000000000003</v>
      </c>
      <c r="G3" s="4">
        <f>(Table2[[#This Row],[Energy Produced (MWh)]]*57.8%)/42.2%</f>
        <v>48.630071090047387</v>
      </c>
      <c r="H3">
        <f>Table2[[#This Row],[Energy Produced (MWh)]]*1600</f>
        <v>56808.000000000007</v>
      </c>
      <c r="I3" s="4">
        <v>4900</v>
      </c>
      <c r="J3" s="4">
        <f t="shared" si="1"/>
        <v>51908.000000000007</v>
      </c>
      <c r="K3" s="4">
        <f>Table2[[#This Row],[Net savings(EGP)]]+K2</f>
        <v>103976</v>
      </c>
      <c r="L3" s="8">
        <f>(((Table2[[#This Row],[Cumulative_NSs_EGP]]/356400)*100)-100)/100</f>
        <v>-0.70826038159371496</v>
      </c>
      <c r="M3">
        <v>21.271999999999998</v>
      </c>
      <c r="N3" s="6">
        <f>N2-N2*0.008</f>
        <v>98.406400000000005</v>
      </c>
    </row>
    <row r="4" spans="1:14" x14ac:dyDescent="0.25">
      <c r="A4" t="s">
        <v>12</v>
      </c>
      <c r="B4">
        <v>3</v>
      </c>
      <c r="C4" t="s">
        <v>4</v>
      </c>
      <c r="D4">
        <v>35.405000000000001</v>
      </c>
      <c r="E4">
        <v>20.625</v>
      </c>
      <c r="F4">
        <f t="shared" si="0"/>
        <v>14.780000000000001</v>
      </c>
      <c r="G4" s="4">
        <f>(Table2[[#This Row],[Energy Produced (MWh)]]*57.8%)/42.2%</f>
        <v>48.493104265402835</v>
      </c>
      <c r="H4">
        <f>Table2[[#This Row],[Energy Produced (MWh)]]*1600</f>
        <v>56648</v>
      </c>
      <c r="I4" s="4">
        <v>4900</v>
      </c>
      <c r="J4" s="4">
        <f t="shared" si="1"/>
        <v>51748</v>
      </c>
      <c r="K4" s="4">
        <f>Table2[[#This Row],[Net savings(EGP)]]+K3</f>
        <v>155724</v>
      </c>
      <c r="L4" s="8">
        <f>(((Table2[[#This Row],[Cumulative_NSs_EGP]]/356400)*100)-100)/100</f>
        <v>-0.56306397306397304</v>
      </c>
      <c r="M4">
        <v>21.181999999999999</v>
      </c>
      <c r="N4" s="6">
        <f>N3-N3*0.008</f>
        <v>97.619148800000005</v>
      </c>
    </row>
    <row r="5" spans="1:14" x14ac:dyDescent="0.25">
      <c r="A5" t="s">
        <v>12</v>
      </c>
      <c r="B5">
        <v>4</v>
      </c>
      <c r="C5" t="s">
        <v>4</v>
      </c>
      <c r="D5">
        <v>35.305</v>
      </c>
      <c r="E5">
        <v>20.625</v>
      </c>
      <c r="F5">
        <f t="shared" si="0"/>
        <v>14.68</v>
      </c>
      <c r="G5" s="4">
        <f>(Table2[[#This Row],[Energy Produced (MWh)]]*57.8%)/42.2%</f>
        <v>48.356137440758289</v>
      </c>
      <c r="H5">
        <f>Table2[[#This Row],[Energy Produced (MWh)]]*1600</f>
        <v>56488</v>
      </c>
      <c r="I5" s="4">
        <v>4900</v>
      </c>
      <c r="J5" s="4">
        <f t="shared" si="1"/>
        <v>51588</v>
      </c>
      <c r="K5" s="4">
        <f>Table2[[#This Row],[Net savings(EGP)]]+K4</f>
        <v>207312</v>
      </c>
      <c r="L5" s="8">
        <f>(((Table2[[#This Row],[Cumulative_NSs_EGP]]/356400)*100)-100)/100</f>
        <v>-0.41831649831649836</v>
      </c>
      <c r="M5">
        <v>21.091999999999999</v>
      </c>
      <c r="N5" s="6">
        <f t="shared" ref="N5:N26" si="2">N4-N4*0.008</f>
        <v>96.838195609600007</v>
      </c>
    </row>
    <row r="6" spans="1:14" x14ac:dyDescent="0.25">
      <c r="A6" t="s">
        <v>12</v>
      </c>
      <c r="B6">
        <v>5</v>
      </c>
      <c r="C6" t="s">
        <v>4</v>
      </c>
      <c r="D6">
        <v>35.204999999999998</v>
      </c>
      <c r="E6">
        <v>20.625</v>
      </c>
      <c r="F6">
        <f t="shared" si="0"/>
        <v>14.579999999999998</v>
      </c>
      <c r="G6" s="4">
        <f>(Table2[[#This Row],[Energy Produced (MWh)]]*57.8%)/42.2%</f>
        <v>48.219170616113736</v>
      </c>
      <c r="H6">
        <f>Table2[[#This Row],[Energy Produced (MWh)]]*1600</f>
        <v>56328</v>
      </c>
      <c r="I6" s="4">
        <v>4900</v>
      </c>
      <c r="J6" s="4">
        <f t="shared" si="1"/>
        <v>51428</v>
      </c>
      <c r="K6" s="4">
        <f>Table2[[#This Row],[Net savings(EGP)]]+K5</f>
        <v>258740</v>
      </c>
      <c r="L6" s="8">
        <f>(((Table2[[#This Row],[Cumulative_NSs_EGP]]/356400)*100)-100)/100</f>
        <v>-0.2740179573512907</v>
      </c>
      <c r="M6">
        <v>21.001999999999999</v>
      </c>
      <c r="N6" s="6">
        <f t="shared" si="2"/>
        <v>96.06349004472321</v>
      </c>
    </row>
    <row r="7" spans="1:14" x14ac:dyDescent="0.25">
      <c r="A7" t="s">
        <v>12</v>
      </c>
      <c r="B7">
        <v>6</v>
      </c>
      <c r="C7" t="s">
        <v>4</v>
      </c>
      <c r="D7">
        <v>35.104999999999997</v>
      </c>
      <c r="E7">
        <v>20.625</v>
      </c>
      <c r="F7">
        <f t="shared" si="0"/>
        <v>14.479999999999997</v>
      </c>
      <c r="G7" s="4">
        <f>(Table2[[#This Row],[Energy Produced (MWh)]]*57.8%)/42.2%</f>
        <v>48.082203791469183</v>
      </c>
      <c r="H7">
        <f>Table2[[#This Row],[Energy Produced (MWh)]]*1600</f>
        <v>56167.999999999993</v>
      </c>
      <c r="I7" s="4">
        <v>4900</v>
      </c>
      <c r="J7" s="4">
        <f t="shared" si="1"/>
        <v>51267.999999999993</v>
      </c>
      <c r="K7" s="4">
        <f>Table2[[#This Row],[Net savings(EGP)]]+K6</f>
        <v>310008</v>
      </c>
      <c r="L7" s="8">
        <f>(((Table2[[#This Row],[Cumulative_NSs_EGP]]/356400)*100)-100)/100</f>
        <v>-0.13016835016835018</v>
      </c>
      <c r="M7">
        <v>20.911999999999999</v>
      </c>
      <c r="N7" s="6">
        <f t="shared" si="2"/>
        <v>95.294982124365418</v>
      </c>
    </row>
    <row r="8" spans="1:14" x14ac:dyDescent="0.25">
      <c r="A8" t="s">
        <v>12</v>
      </c>
      <c r="B8">
        <v>7</v>
      </c>
      <c r="C8" t="s">
        <v>4</v>
      </c>
      <c r="D8">
        <v>35.005000000000003</v>
      </c>
      <c r="E8">
        <v>20.625</v>
      </c>
      <c r="F8">
        <f t="shared" si="0"/>
        <v>14.380000000000003</v>
      </c>
      <c r="G8" s="4">
        <f>(Table2[[#This Row],[Energy Produced (MWh)]]*57.8%)/42.2%</f>
        <v>47.945236966824645</v>
      </c>
      <c r="H8">
        <f>Table2[[#This Row],[Energy Produced (MWh)]]*1600</f>
        <v>56008.000000000007</v>
      </c>
      <c r="I8" s="4">
        <v>4900</v>
      </c>
      <c r="J8" s="4">
        <f t="shared" si="1"/>
        <v>51108.000000000007</v>
      </c>
      <c r="K8" s="4">
        <f>Table2[[#This Row],[Net savings(EGP)]]+K7</f>
        <v>361116</v>
      </c>
      <c r="L8" s="8">
        <f>(((Table2[[#This Row],[Cumulative_NSs_EGP]]/356400)*100)-100)/100</f>
        <v>1.3232323232323324E-2</v>
      </c>
      <c r="M8">
        <v>20.821999999999999</v>
      </c>
      <c r="N8" s="6">
        <f t="shared" si="2"/>
        <v>94.532622267370499</v>
      </c>
    </row>
    <row r="9" spans="1:14" x14ac:dyDescent="0.25">
      <c r="A9" t="s">
        <v>12</v>
      </c>
      <c r="B9">
        <v>8</v>
      </c>
      <c r="C9" t="s">
        <v>4</v>
      </c>
      <c r="D9">
        <v>34.905000000000001</v>
      </c>
      <c r="E9">
        <v>20.625</v>
      </c>
      <c r="F9">
        <f t="shared" si="0"/>
        <v>14.280000000000001</v>
      </c>
      <c r="G9" s="4">
        <f>(Table2[[#This Row],[Energy Produced (MWh)]]*57.8%)/42.2%</f>
        <v>47.808270142180092</v>
      </c>
      <c r="H9">
        <f>Table2[[#This Row],[Energy Produced (MWh)]]*1600</f>
        <v>55848</v>
      </c>
      <c r="I9" s="4">
        <v>4900</v>
      </c>
      <c r="J9" s="4">
        <f t="shared" si="1"/>
        <v>50948</v>
      </c>
      <c r="K9" s="4">
        <f>Table2[[#This Row],[Net savings(EGP)]]+K8</f>
        <v>412064</v>
      </c>
      <c r="L9" s="8">
        <f>(((Table2[[#This Row],[Cumulative_NSs_EGP]]/356400)*100)-100)/100</f>
        <v>0.15618406285072964</v>
      </c>
      <c r="M9">
        <v>20.731999999999999</v>
      </c>
      <c r="N9" s="6">
        <f t="shared" si="2"/>
        <v>93.776361289231531</v>
      </c>
    </row>
    <row r="10" spans="1:14" x14ac:dyDescent="0.25">
      <c r="A10" t="s">
        <v>12</v>
      </c>
      <c r="B10">
        <v>9</v>
      </c>
      <c r="C10" t="s">
        <v>4</v>
      </c>
      <c r="D10">
        <v>34.805</v>
      </c>
      <c r="E10">
        <v>20.625</v>
      </c>
      <c r="F10">
        <f t="shared" si="0"/>
        <v>14.18</v>
      </c>
      <c r="G10" s="4">
        <f>(Table2[[#This Row],[Energy Produced (MWh)]]*57.8%)/42.2%</f>
        <v>47.671303317535532</v>
      </c>
      <c r="H10">
        <f>Table2[[#This Row],[Energy Produced (MWh)]]*1600</f>
        <v>55688</v>
      </c>
      <c r="I10" s="4">
        <v>4900</v>
      </c>
      <c r="J10" s="4">
        <f t="shared" si="1"/>
        <v>50788</v>
      </c>
      <c r="K10" s="4">
        <f>Table2[[#This Row],[Net savings(EGP)]]+K9</f>
        <v>462852</v>
      </c>
      <c r="L10" s="8">
        <f>(((Table2[[#This Row],[Cumulative_NSs_EGP]]/356400)*100)-100)/100</f>
        <v>0.29868686868686867</v>
      </c>
      <c r="M10">
        <v>20.641999999999999</v>
      </c>
      <c r="N10" s="6">
        <f t="shared" si="2"/>
        <v>93.026150398917679</v>
      </c>
    </row>
    <row r="11" spans="1:14" x14ac:dyDescent="0.25">
      <c r="A11" t="s">
        <v>12</v>
      </c>
      <c r="B11">
        <v>10</v>
      </c>
      <c r="C11" t="s">
        <v>4</v>
      </c>
      <c r="D11">
        <v>34.704999999999998</v>
      </c>
      <c r="E11">
        <v>20.625</v>
      </c>
      <c r="F11">
        <f t="shared" si="0"/>
        <v>14.079999999999998</v>
      </c>
      <c r="G11" s="4">
        <f>(Table2[[#This Row],[Energy Produced (MWh)]]*57.8%)/42.2%</f>
        <v>47.534336492890979</v>
      </c>
      <c r="H11">
        <f>Table2[[#This Row],[Energy Produced (MWh)]]*1600</f>
        <v>55528</v>
      </c>
      <c r="I11" s="4">
        <v>4900</v>
      </c>
      <c r="J11" s="4">
        <f t="shared" si="1"/>
        <v>50628</v>
      </c>
      <c r="K11" s="4">
        <f>Table2[[#This Row],[Net savings(EGP)]]+K10</f>
        <v>513480</v>
      </c>
      <c r="L11" s="8">
        <f>(((Table2[[#This Row],[Cumulative_NSs_EGP]]/356400)*100)-100)/100</f>
        <v>0.44074074074074077</v>
      </c>
      <c r="M11">
        <v>20.552</v>
      </c>
      <c r="N11" s="6">
        <f t="shared" si="2"/>
        <v>92.281941195726333</v>
      </c>
    </row>
    <row r="12" spans="1:14" x14ac:dyDescent="0.25">
      <c r="A12" t="s">
        <v>12</v>
      </c>
      <c r="B12">
        <v>11</v>
      </c>
      <c r="C12" t="s">
        <v>4</v>
      </c>
      <c r="D12">
        <v>34.604999999999997</v>
      </c>
      <c r="E12">
        <v>20.625</v>
      </c>
      <c r="F12">
        <f t="shared" si="0"/>
        <v>13.979999999999997</v>
      </c>
      <c r="G12" s="4">
        <f>(Table2[[#This Row],[Energy Produced (MWh)]]*57.8%)/42.2%</f>
        <v>47.397369668246434</v>
      </c>
      <c r="H12">
        <f>Table2[[#This Row],[Energy Produced (MWh)]]*1600</f>
        <v>55367.999999999993</v>
      </c>
      <c r="I12" s="4">
        <v>4900</v>
      </c>
      <c r="J12" s="4">
        <f t="shared" si="1"/>
        <v>50467.999999999993</v>
      </c>
      <c r="K12" s="4">
        <f>Table2[[#This Row],[Net savings(EGP)]]+K11</f>
        <v>563948</v>
      </c>
      <c r="L12" s="8">
        <f>(((Table2[[#This Row],[Cumulative_NSs_EGP]]/356400)*100)-100)/100</f>
        <v>0.58234567901234557</v>
      </c>
      <c r="M12">
        <v>20.462</v>
      </c>
      <c r="N12" s="6">
        <f t="shared" si="2"/>
        <v>91.543685666160528</v>
      </c>
    </row>
    <row r="13" spans="1:14" x14ac:dyDescent="0.25">
      <c r="A13" t="s">
        <v>12</v>
      </c>
      <c r="B13">
        <v>12</v>
      </c>
      <c r="C13" t="s">
        <v>4</v>
      </c>
      <c r="D13">
        <v>34.505000000000003</v>
      </c>
      <c r="E13">
        <v>20.625</v>
      </c>
      <c r="F13">
        <f t="shared" si="0"/>
        <v>13.880000000000003</v>
      </c>
      <c r="G13" s="4">
        <f>(Table2[[#This Row],[Energy Produced (MWh)]]*57.8%)/42.2%</f>
        <v>47.260402843601888</v>
      </c>
      <c r="H13">
        <f>Table2[[#This Row],[Energy Produced (MWh)]]*1600</f>
        <v>55208.000000000007</v>
      </c>
      <c r="I13" s="4">
        <v>4900</v>
      </c>
      <c r="J13" s="4">
        <f t="shared" si="1"/>
        <v>50308.000000000007</v>
      </c>
      <c r="K13" s="4">
        <f>Table2[[#This Row],[Net savings(EGP)]]+K12</f>
        <v>614256</v>
      </c>
      <c r="L13" s="8">
        <f>(((Table2[[#This Row],[Cumulative_NSs_EGP]]/356400)*100)-100)/100</f>
        <v>0.72350168350168331</v>
      </c>
      <c r="M13">
        <v>20.372</v>
      </c>
      <c r="N13" s="6">
        <f t="shared" si="2"/>
        <v>90.811336180831248</v>
      </c>
    </row>
    <row r="14" spans="1:14" x14ac:dyDescent="0.25">
      <c r="A14" t="s">
        <v>12</v>
      </c>
      <c r="B14">
        <v>13</v>
      </c>
      <c r="C14" t="s">
        <v>4</v>
      </c>
      <c r="D14">
        <v>34.405000000000001</v>
      </c>
      <c r="E14">
        <v>20.625</v>
      </c>
      <c r="F14">
        <f t="shared" si="0"/>
        <v>13.780000000000001</v>
      </c>
      <c r="G14" s="4">
        <f>(Table2[[#This Row],[Energy Produced (MWh)]]*57.8%)/42.2%</f>
        <v>47.123436018957342</v>
      </c>
      <c r="H14">
        <f>Table2[[#This Row],[Energy Produced (MWh)]]*1600</f>
        <v>55048</v>
      </c>
      <c r="I14" s="4">
        <v>4900</v>
      </c>
      <c r="J14" s="4">
        <f t="shared" si="1"/>
        <v>50148</v>
      </c>
      <c r="K14" s="4">
        <f>Table2[[#This Row],[Net savings(EGP)]]+K13</f>
        <v>664404</v>
      </c>
      <c r="L14" s="8">
        <f>(((Table2[[#This Row],[Cumulative_NSs_EGP]]/356400)*100)-100)/100</f>
        <v>0.86420875420875432</v>
      </c>
      <c r="M14">
        <v>20.282</v>
      </c>
      <c r="N14" s="6">
        <f t="shared" si="2"/>
        <v>90.084845491384598</v>
      </c>
    </row>
    <row r="15" spans="1:14" x14ac:dyDescent="0.25">
      <c r="A15" t="s">
        <v>12</v>
      </c>
      <c r="B15">
        <v>14</v>
      </c>
      <c r="C15" t="s">
        <v>4</v>
      </c>
      <c r="D15">
        <v>34.305</v>
      </c>
      <c r="E15">
        <v>20.625</v>
      </c>
      <c r="F15">
        <f t="shared" si="0"/>
        <v>13.68</v>
      </c>
      <c r="G15" s="4">
        <f>(Table2[[#This Row],[Energy Produced (MWh)]]*57.8%)/42.2%</f>
        <v>46.986469194312789</v>
      </c>
      <c r="H15">
        <f>Table2[[#This Row],[Energy Produced (MWh)]]*1600</f>
        <v>54888</v>
      </c>
      <c r="I15" s="4">
        <v>4900</v>
      </c>
      <c r="J15" s="4">
        <f t="shared" si="1"/>
        <v>49988</v>
      </c>
      <c r="K15" s="4">
        <f>Table2[[#This Row],[Net savings(EGP)]]+K14</f>
        <v>714392</v>
      </c>
      <c r="L15" s="8">
        <f>(((Table2[[#This Row],[Cumulative_NSs_EGP]]/356400)*100)-100)/100</f>
        <v>1.0044668911335579</v>
      </c>
      <c r="M15">
        <v>20.192</v>
      </c>
      <c r="N15" s="6">
        <f t="shared" si="2"/>
        <v>89.364166727453522</v>
      </c>
    </row>
    <row r="16" spans="1:14" x14ac:dyDescent="0.25">
      <c r="A16" t="s">
        <v>12</v>
      </c>
      <c r="B16">
        <v>15</v>
      </c>
      <c r="C16" t="s">
        <v>4</v>
      </c>
      <c r="D16">
        <v>34.204999999999998</v>
      </c>
      <c r="E16">
        <v>20.625</v>
      </c>
      <c r="F16">
        <f t="shared" si="0"/>
        <v>13.579999999999998</v>
      </c>
      <c r="G16" s="4">
        <f>(Table2[[#This Row],[Energy Produced (MWh)]]*57.8%)/42.2%</f>
        <v>46.849502369668237</v>
      </c>
      <c r="H16">
        <f>Table2[[#This Row],[Energy Produced (MWh)]]*1600</f>
        <v>54728</v>
      </c>
      <c r="I16" s="4">
        <v>4900</v>
      </c>
      <c r="J16" s="4">
        <f t="shared" si="1"/>
        <v>49828</v>
      </c>
      <c r="K16" s="4">
        <f>Table2[[#This Row],[Net savings(EGP)]]+K15</f>
        <v>764220</v>
      </c>
      <c r="L16" s="8">
        <f>(((Table2[[#This Row],[Cumulative_NSs_EGP]]/356400)*100)-100)/100</f>
        <v>1.1442760942760941</v>
      </c>
      <c r="M16">
        <v>20.102</v>
      </c>
      <c r="N16" s="6">
        <f t="shared" si="2"/>
        <v>88.649253393633899</v>
      </c>
    </row>
    <row r="17" spans="1:14" x14ac:dyDescent="0.25">
      <c r="A17" t="s">
        <v>12</v>
      </c>
      <c r="B17">
        <v>16</v>
      </c>
      <c r="C17" t="s">
        <v>4</v>
      </c>
      <c r="D17">
        <v>34.104999999999997</v>
      </c>
      <c r="E17">
        <v>20.625</v>
      </c>
      <c r="F17">
        <f t="shared" si="0"/>
        <v>13.479999999999997</v>
      </c>
      <c r="G17" s="4">
        <f>(Table2[[#This Row],[Energy Produced (MWh)]]*57.8%)/42.2%</f>
        <v>46.712535545023691</v>
      </c>
      <c r="H17">
        <f>Table2[[#This Row],[Energy Produced (MWh)]]*1600</f>
        <v>54567.999999999993</v>
      </c>
      <c r="I17" s="4">
        <v>4900</v>
      </c>
      <c r="J17" s="4">
        <f t="shared" si="1"/>
        <v>49667.999999999993</v>
      </c>
      <c r="K17" s="4">
        <f>Table2[[#This Row],[Net savings(EGP)]]+K16</f>
        <v>813888</v>
      </c>
      <c r="L17" s="8">
        <f>(((Table2[[#This Row],[Cumulative_NSs_EGP]]/356400)*100)-100)/100</f>
        <v>1.2836363636363637</v>
      </c>
      <c r="M17">
        <v>20.012</v>
      </c>
      <c r="N17" s="6">
        <f t="shared" si="2"/>
        <v>87.940059366484832</v>
      </c>
    </row>
    <row r="18" spans="1:14" x14ac:dyDescent="0.25">
      <c r="A18" t="s">
        <v>12</v>
      </c>
      <c r="B18">
        <v>17</v>
      </c>
      <c r="C18" t="s">
        <v>4</v>
      </c>
      <c r="D18">
        <v>34.005000000000003</v>
      </c>
      <c r="E18">
        <v>20.625</v>
      </c>
      <c r="F18">
        <f t="shared" si="0"/>
        <v>13.380000000000003</v>
      </c>
      <c r="G18" s="4">
        <f>(Table2[[#This Row],[Energy Produced (MWh)]]*57.8%)/42.2%</f>
        <v>46.575568720379145</v>
      </c>
      <c r="H18">
        <f>Table2[[#This Row],[Energy Produced (MWh)]]*1600</f>
        <v>54408.000000000007</v>
      </c>
      <c r="I18" s="4">
        <v>4900</v>
      </c>
      <c r="J18" s="4">
        <f t="shared" si="1"/>
        <v>49508.000000000007</v>
      </c>
      <c r="K18" s="4">
        <f>Table2[[#This Row],[Net savings(EGP)]]+K17</f>
        <v>863396</v>
      </c>
      <c r="L18" s="8">
        <f>(((Table2[[#This Row],[Cumulative_NSs_EGP]]/356400)*100)-100)/100</f>
        <v>1.4225476992143657</v>
      </c>
      <c r="M18">
        <v>19.922000000000001</v>
      </c>
      <c r="N18" s="6">
        <f t="shared" si="2"/>
        <v>87.236538891552954</v>
      </c>
    </row>
    <row r="19" spans="1:14" x14ac:dyDescent="0.25">
      <c r="A19" t="s">
        <v>12</v>
      </c>
      <c r="B19">
        <v>18</v>
      </c>
      <c r="C19" t="s">
        <v>4</v>
      </c>
      <c r="D19">
        <v>33.905000000000001</v>
      </c>
      <c r="E19">
        <v>20.625</v>
      </c>
      <c r="F19">
        <f t="shared" si="0"/>
        <v>13.280000000000001</v>
      </c>
      <c r="G19" s="4">
        <f>(Table2[[#This Row],[Energy Produced (MWh)]]*57.8%)/42.2%</f>
        <v>46.438601895734585</v>
      </c>
      <c r="H19">
        <f>Table2[[#This Row],[Energy Produced (MWh)]]*1600</f>
        <v>54248</v>
      </c>
      <c r="I19" s="4">
        <v>4900</v>
      </c>
      <c r="J19" s="4">
        <f t="shared" si="1"/>
        <v>49348</v>
      </c>
      <c r="K19" s="4">
        <f>Table2[[#This Row],[Net savings(EGP)]]+K18</f>
        <v>912744</v>
      </c>
      <c r="L19" s="8">
        <f>(((Table2[[#This Row],[Cumulative_NSs_EGP]]/356400)*100)-100)/100</f>
        <v>1.561010101010101</v>
      </c>
      <c r="M19">
        <v>19.832000000000001</v>
      </c>
      <c r="N19" s="6">
        <f t="shared" si="2"/>
        <v>86.538646580420533</v>
      </c>
    </row>
    <row r="20" spans="1:14" x14ac:dyDescent="0.25">
      <c r="A20" t="s">
        <v>12</v>
      </c>
      <c r="B20">
        <v>19</v>
      </c>
      <c r="C20" t="s">
        <v>4</v>
      </c>
      <c r="D20">
        <v>33.805</v>
      </c>
      <c r="E20">
        <v>20.625</v>
      </c>
      <c r="F20">
        <f t="shared" si="0"/>
        <v>13.18</v>
      </c>
      <c r="G20" s="4">
        <f>(Table2[[#This Row],[Energy Produced (MWh)]]*57.8%)/42.2%</f>
        <v>46.30163507109004</v>
      </c>
      <c r="H20">
        <f>Table2[[#This Row],[Energy Produced (MWh)]]*1600</f>
        <v>54088</v>
      </c>
      <c r="I20" s="4">
        <v>4900</v>
      </c>
      <c r="J20" s="4">
        <f t="shared" si="1"/>
        <v>49188</v>
      </c>
      <c r="K20" s="4">
        <f>Table2[[#This Row],[Net savings(EGP)]]+K19</f>
        <v>961932</v>
      </c>
      <c r="L20" s="8">
        <f>(((Table2[[#This Row],[Cumulative_NSs_EGP]]/356400)*100)-100)/100</f>
        <v>1.6990235690235693</v>
      </c>
      <c r="M20">
        <v>19.742000000000001</v>
      </c>
      <c r="N20" s="6">
        <f t="shared" si="2"/>
        <v>85.84633740777717</v>
      </c>
    </row>
    <row r="21" spans="1:14" x14ac:dyDescent="0.25">
      <c r="A21" t="s">
        <v>12</v>
      </c>
      <c r="B21">
        <v>20</v>
      </c>
      <c r="C21" t="s">
        <v>4</v>
      </c>
      <c r="D21">
        <v>33.704999999999998</v>
      </c>
      <c r="E21">
        <v>20.625</v>
      </c>
      <c r="F21">
        <f t="shared" si="0"/>
        <v>13.079999999999998</v>
      </c>
      <c r="G21" s="4">
        <f>(Table2[[#This Row],[Energy Produced (MWh)]]*57.8%)/42.2%</f>
        <v>46.164668246445487</v>
      </c>
      <c r="H21">
        <f>Table2[[#This Row],[Energy Produced (MWh)]]*1600</f>
        <v>53928</v>
      </c>
      <c r="I21" s="4">
        <v>4900</v>
      </c>
      <c r="J21" s="4">
        <f t="shared" si="1"/>
        <v>49028</v>
      </c>
      <c r="K21" s="4">
        <f>Table2[[#This Row],[Net savings(EGP)]]+K20</f>
        <v>1010960</v>
      </c>
      <c r="L21" s="8">
        <f>(((Table2[[#This Row],[Cumulative_NSs_EGP]]/356400)*100)-100)/100</f>
        <v>1.8365881032547702</v>
      </c>
      <c r="M21">
        <v>19.652000000000001</v>
      </c>
      <c r="N21" s="6">
        <f t="shared" si="2"/>
        <v>85.159566708514959</v>
      </c>
    </row>
    <row r="22" spans="1:14" x14ac:dyDescent="0.25">
      <c r="A22" t="s">
        <v>12</v>
      </c>
      <c r="B22">
        <v>21</v>
      </c>
      <c r="C22" t="s">
        <v>4</v>
      </c>
      <c r="D22">
        <v>33.604999999999997</v>
      </c>
      <c r="E22">
        <v>20.625</v>
      </c>
      <c r="F22">
        <f t="shared" si="0"/>
        <v>12.979999999999997</v>
      </c>
      <c r="G22" s="4">
        <f>(Table2[[#This Row],[Energy Produced (MWh)]]*57.8%)/42.2%</f>
        <v>46.027701421800934</v>
      </c>
      <c r="H22">
        <f>Table2[[#This Row],[Energy Produced (MWh)]]*1600</f>
        <v>53767.999999999993</v>
      </c>
      <c r="I22" s="4">
        <v>4900</v>
      </c>
      <c r="J22" s="4">
        <f t="shared" si="1"/>
        <v>48867.999999999993</v>
      </c>
      <c r="K22" s="4">
        <f>Table2[[#This Row],[Net savings(EGP)]]+K21</f>
        <v>1059828</v>
      </c>
      <c r="L22" s="8">
        <f>(((Table2[[#This Row],[Cumulative_NSs_EGP]]/356400)*100)-100)/100</f>
        <v>1.9737037037037037</v>
      </c>
      <c r="M22">
        <v>19.562000000000001</v>
      </c>
      <c r="N22" s="6">
        <f t="shared" si="2"/>
        <v>84.478290174846833</v>
      </c>
    </row>
    <row r="23" spans="1:14" x14ac:dyDescent="0.25">
      <c r="A23" t="s">
        <v>12</v>
      </c>
      <c r="B23">
        <v>22</v>
      </c>
      <c r="C23" t="s">
        <v>4</v>
      </c>
      <c r="D23">
        <v>33.505000000000003</v>
      </c>
      <c r="E23">
        <v>20.625</v>
      </c>
      <c r="F23">
        <f t="shared" si="0"/>
        <v>12.880000000000003</v>
      </c>
      <c r="G23" s="4">
        <f>(Table2[[#This Row],[Energy Produced (MWh)]]*57.8%)/42.2%</f>
        <v>45.890734597156396</v>
      </c>
      <c r="H23">
        <f>Table2[[#This Row],[Energy Produced (MWh)]]*1600</f>
        <v>53608.000000000007</v>
      </c>
      <c r="I23" s="4">
        <v>4900</v>
      </c>
      <c r="J23" s="4">
        <f t="shared" si="1"/>
        <v>48708.000000000007</v>
      </c>
      <c r="K23" s="4">
        <f>Table2[[#This Row],[Net savings(EGP)]]+K22</f>
        <v>1108536</v>
      </c>
      <c r="L23" s="8">
        <f>(((Table2[[#This Row],[Cumulative_NSs_EGP]]/356400)*100)-100)/100</f>
        <v>2.1103703703703705</v>
      </c>
      <c r="M23">
        <v>19.472000000000001</v>
      </c>
      <c r="N23" s="6">
        <f t="shared" si="2"/>
        <v>83.80246385344806</v>
      </c>
    </row>
    <row r="24" spans="1:14" x14ac:dyDescent="0.25">
      <c r="A24" t="s">
        <v>12</v>
      </c>
      <c r="B24">
        <v>23</v>
      </c>
      <c r="C24" t="s">
        <v>4</v>
      </c>
      <c r="D24">
        <v>33.405000000000001</v>
      </c>
      <c r="E24">
        <v>20.625</v>
      </c>
      <c r="F24">
        <f t="shared" si="0"/>
        <v>12.780000000000001</v>
      </c>
      <c r="G24" s="4">
        <f>(Table2[[#This Row],[Energy Produced (MWh)]]*57.8%)/42.2%</f>
        <v>45.753767772511843</v>
      </c>
      <c r="H24">
        <f>Table2[[#This Row],[Energy Produced (MWh)]]*1600</f>
        <v>53448</v>
      </c>
      <c r="I24" s="4">
        <v>4900</v>
      </c>
      <c r="J24" s="4">
        <f t="shared" si="1"/>
        <v>48548</v>
      </c>
      <c r="K24" s="4">
        <f>Table2[[#This Row],[Net savings(EGP)]]+K23</f>
        <v>1157084</v>
      </c>
      <c r="L24" s="8">
        <f>(((Table2[[#This Row],[Cumulative_NSs_EGP]]/356400)*100)-100)/100</f>
        <v>2.2465881032547701</v>
      </c>
      <c r="M24">
        <v>19.382000000000001</v>
      </c>
      <c r="N24" s="6">
        <f t="shared" si="2"/>
        <v>83.132044142620472</v>
      </c>
    </row>
    <row r="25" spans="1:14" x14ac:dyDescent="0.25">
      <c r="A25" t="s">
        <v>12</v>
      </c>
      <c r="B25">
        <v>24</v>
      </c>
      <c r="C25" t="s">
        <v>4</v>
      </c>
      <c r="D25">
        <v>33.305</v>
      </c>
      <c r="E25">
        <v>20.625</v>
      </c>
      <c r="F25">
        <f t="shared" si="0"/>
        <v>12.68</v>
      </c>
      <c r="G25" s="4">
        <f>(Table2[[#This Row],[Energy Produced (MWh)]]*57.8%)/42.2%</f>
        <v>45.61680094786729</v>
      </c>
      <c r="H25">
        <f>Table2[[#This Row],[Energy Produced (MWh)]]*1600</f>
        <v>53288</v>
      </c>
      <c r="I25" s="4">
        <v>4900</v>
      </c>
      <c r="J25" s="4">
        <f t="shared" si="1"/>
        <v>48388</v>
      </c>
      <c r="K25" s="4">
        <f>Table2[[#This Row],[Net savings(EGP)]]+K24</f>
        <v>1205472</v>
      </c>
      <c r="L25" s="8">
        <f>(((Table2[[#This Row],[Cumulative_NSs_EGP]]/356400)*100)-100)/100</f>
        <v>2.3823569023569022</v>
      </c>
      <c r="M25">
        <v>19.292000000000002</v>
      </c>
      <c r="N25" s="6">
        <f t="shared" si="2"/>
        <v>82.466987789479504</v>
      </c>
    </row>
    <row r="26" spans="1:14" x14ac:dyDescent="0.25">
      <c r="A26" t="s">
        <v>12</v>
      </c>
      <c r="B26">
        <v>25</v>
      </c>
      <c r="C26" t="s">
        <v>4</v>
      </c>
      <c r="D26">
        <v>33.204999999999998</v>
      </c>
      <c r="E26">
        <v>20.625</v>
      </c>
      <c r="F26">
        <f t="shared" si="0"/>
        <v>12.579999999999998</v>
      </c>
      <c r="G26" s="4">
        <f>(Table2[[#This Row],[Energy Produced (MWh)]]*57.8%)/42.2%</f>
        <v>45.479834123222744</v>
      </c>
      <c r="H26">
        <f>Table2[[#This Row],[Energy Produced (MWh)]]*1600</f>
        <v>53128</v>
      </c>
      <c r="I26" s="4">
        <v>4900</v>
      </c>
      <c r="J26" s="4">
        <f t="shared" si="1"/>
        <v>48228</v>
      </c>
      <c r="K26" s="4">
        <f>Table2[[#This Row],[Net savings(EGP)]]+K25</f>
        <v>1253700</v>
      </c>
      <c r="L26" s="8">
        <f>(((Table2[[#This Row],[Cumulative_NSs_EGP]]/356400)*100)-100)/100</f>
        <v>2.5176767676767677</v>
      </c>
      <c r="M26">
        <v>19.202000000000002</v>
      </c>
      <c r="N26" s="6">
        <f t="shared" si="2"/>
        <v>81.807251887163673</v>
      </c>
    </row>
    <row r="27" spans="1:14" x14ac:dyDescent="0.25">
      <c r="A27" t="s">
        <v>13</v>
      </c>
      <c r="B27">
        <v>1</v>
      </c>
      <c r="C27" t="s">
        <v>5</v>
      </c>
      <c r="D27">
        <v>31.103000000000002</v>
      </c>
      <c r="E27">
        <v>21.875</v>
      </c>
      <c r="F27">
        <f t="shared" si="0"/>
        <v>9.2280000000000015</v>
      </c>
      <c r="G27" s="4">
        <f>(Table2[[#This Row],[Energy Produced (MWh)]]*58.2%)/41.8%</f>
        <v>43.306090909090912</v>
      </c>
      <c r="H27">
        <f>Table2[[#This Row],[Energy Produced (MWh)]]*1600</f>
        <v>49764.800000000003</v>
      </c>
      <c r="I27" s="4">
        <v>5350</v>
      </c>
      <c r="J27" s="4">
        <f>H27-I27</f>
        <v>44414.8</v>
      </c>
      <c r="K27" s="4">
        <v>44414.8</v>
      </c>
      <c r="L27" s="8">
        <f>(((Table2[[#This Row],[Cumulative_NSs_EGP]]/330000)*100)-100)/100</f>
        <v>-0.86540969696969694</v>
      </c>
      <c r="M27">
        <v>18.661999999999999</v>
      </c>
      <c r="N27" s="6">
        <v>99.199700000000007</v>
      </c>
    </row>
    <row r="28" spans="1:14" x14ac:dyDescent="0.25">
      <c r="A28" t="s">
        <v>13</v>
      </c>
      <c r="B28">
        <v>2</v>
      </c>
      <c r="C28" t="s">
        <v>5</v>
      </c>
      <c r="D28">
        <v>31.003</v>
      </c>
      <c r="E28">
        <v>21.875</v>
      </c>
      <c r="F28">
        <f t="shared" si="0"/>
        <v>9.1280000000000001</v>
      </c>
      <c r="G28" s="4">
        <f>(Table2[[#This Row],[Energy Produced (MWh)]]*58.2%)/41.8%</f>
        <v>43.166856459330148</v>
      </c>
      <c r="H28">
        <f>Table2[[#This Row],[Energy Produced (MWh)]]*1600</f>
        <v>49604.800000000003</v>
      </c>
      <c r="I28" s="4">
        <v>5350</v>
      </c>
      <c r="J28" s="4">
        <f t="shared" si="1"/>
        <v>44254.8</v>
      </c>
      <c r="K28" s="4">
        <f>Table2[[#This Row],[Net savings(EGP)]]+K27</f>
        <v>88669.6</v>
      </c>
      <c r="L28" s="8">
        <f>(((Table2[[#This Row],[Cumulative_NSs_EGP]]/330000)*100)-100)/100</f>
        <v>-0.73130424242424241</v>
      </c>
      <c r="M28">
        <v>18.571999999999999</v>
      </c>
      <c r="N28" s="6">
        <f>N27-N27*0.008</f>
        <v>98.406102400000009</v>
      </c>
    </row>
    <row r="29" spans="1:14" x14ac:dyDescent="0.25">
      <c r="A29" t="s">
        <v>13</v>
      </c>
      <c r="B29">
        <v>3</v>
      </c>
      <c r="C29" t="s">
        <v>5</v>
      </c>
      <c r="D29">
        <v>30.902999999999999</v>
      </c>
      <c r="E29">
        <v>21.875</v>
      </c>
      <c r="F29">
        <f t="shared" si="0"/>
        <v>9.0279999999999987</v>
      </c>
      <c r="G29" s="4">
        <f>(Table2[[#This Row],[Energy Produced (MWh)]]*58.2%)/41.8%</f>
        <v>43.027622009569384</v>
      </c>
      <c r="H29">
        <f>Table2[[#This Row],[Energy Produced (MWh)]]*1600</f>
        <v>49444.799999999996</v>
      </c>
      <c r="I29" s="4">
        <v>5350</v>
      </c>
      <c r="J29" s="4">
        <f t="shared" si="1"/>
        <v>44094.799999999996</v>
      </c>
      <c r="K29" s="4">
        <f>Table2[[#This Row],[Net savings(EGP)]]+K28</f>
        <v>132764.4</v>
      </c>
      <c r="L29" s="8">
        <f>(((Table2[[#This Row],[Cumulative_NSs_EGP]]/330000)*100)-100)/100</f>
        <v>-0.59768363636363642</v>
      </c>
      <c r="M29">
        <v>18.481999999999999</v>
      </c>
      <c r="N29" s="6">
        <f t="shared" ref="N29:N51" si="3">N28-N28*0.008</f>
        <v>97.618853580800007</v>
      </c>
    </row>
    <row r="30" spans="1:14" x14ac:dyDescent="0.25">
      <c r="A30" t="s">
        <v>13</v>
      </c>
      <c r="B30">
        <v>4</v>
      </c>
      <c r="C30" t="s">
        <v>5</v>
      </c>
      <c r="D30">
        <v>30.803000000000001</v>
      </c>
      <c r="E30">
        <v>21.875</v>
      </c>
      <c r="F30">
        <f t="shared" si="0"/>
        <v>8.9280000000000008</v>
      </c>
      <c r="G30" s="4">
        <f>(Table2[[#This Row],[Energy Produced (MWh)]]*58.2%)/41.8%</f>
        <v>42.888387559808621</v>
      </c>
      <c r="H30">
        <f>Table2[[#This Row],[Energy Produced (MWh)]]*1600</f>
        <v>49284.800000000003</v>
      </c>
      <c r="I30" s="4">
        <v>5350</v>
      </c>
      <c r="J30" s="4">
        <f t="shared" si="1"/>
        <v>43934.8</v>
      </c>
      <c r="K30" s="4">
        <f>Table2[[#This Row],[Net savings(EGP)]]+K29</f>
        <v>176699.2</v>
      </c>
      <c r="L30" s="8">
        <f>(((Table2[[#This Row],[Cumulative_NSs_EGP]]/330000)*100)-100)/100</f>
        <v>-0.46454787878787873</v>
      </c>
      <c r="M30">
        <v>18.391999999999999</v>
      </c>
      <c r="N30" s="6">
        <f t="shared" si="3"/>
        <v>96.83790275215361</v>
      </c>
    </row>
    <row r="31" spans="1:14" x14ac:dyDescent="0.25">
      <c r="A31" t="s">
        <v>13</v>
      </c>
      <c r="B31">
        <v>5</v>
      </c>
      <c r="C31" t="s">
        <v>5</v>
      </c>
      <c r="D31">
        <v>30.702999999999999</v>
      </c>
      <c r="E31">
        <v>21.875</v>
      </c>
      <c r="F31">
        <f t="shared" si="0"/>
        <v>8.8279999999999994</v>
      </c>
      <c r="G31" s="4">
        <f>(Table2[[#This Row],[Energy Produced (MWh)]]*58.2%)/41.8%</f>
        <v>42.74915311004785</v>
      </c>
      <c r="H31">
        <f>Table2[[#This Row],[Energy Produced (MWh)]]*1600</f>
        <v>49124.799999999996</v>
      </c>
      <c r="I31" s="4">
        <v>5350</v>
      </c>
      <c r="J31" s="4">
        <f t="shared" si="1"/>
        <v>43774.799999999996</v>
      </c>
      <c r="K31" s="4">
        <f>Table2[[#This Row],[Net savings(EGP)]]+K30</f>
        <v>220474</v>
      </c>
      <c r="L31" s="8">
        <f>(((Table2[[#This Row],[Cumulative_NSs_EGP]]/330000)*100)-100)/100</f>
        <v>-0.33189696969696969</v>
      </c>
      <c r="M31">
        <v>18.302</v>
      </c>
      <c r="N31" s="6">
        <f t="shared" si="3"/>
        <v>96.063199530136387</v>
      </c>
    </row>
    <row r="32" spans="1:14" x14ac:dyDescent="0.25">
      <c r="A32" t="s">
        <v>13</v>
      </c>
      <c r="B32">
        <v>6</v>
      </c>
      <c r="C32" t="s">
        <v>5</v>
      </c>
      <c r="D32">
        <v>30.603000000000002</v>
      </c>
      <c r="E32">
        <v>21.875</v>
      </c>
      <c r="F32">
        <f t="shared" si="0"/>
        <v>8.7280000000000015</v>
      </c>
      <c r="G32" s="4">
        <f>(Table2[[#This Row],[Energy Produced (MWh)]]*58.2%)/41.8%</f>
        <v>42.609918660287093</v>
      </c>
      <c r="H32">
        <f>Table2[[#This Row],[Energy Produced (MWh)]]*1600</f>
        <v>48964.800000000003</v>
      </c>
      <c r="I32" s="4">
        <v>5350</v>
      </c>
      <c r="J32" s="4">
        <f t="shared" si="1"/>
        <v>43614.8</v>
      </c>
      <c r="K32" s="4">
        <f>Table2[[#This Row],[Net savings(EGP)]]+K31</f>
        <v>264088.8</v>
      </c>
      <c r="L32" s="8">
        <f>(((Table2[[#This Row],[Cumulative_NSs_EGP]]/330000)*100)-100)/100</f>
        <v>-0.19973090909090913</v>
      </c>
      <c r="M32">
        <v>18.212</v>
      </c>
      <c r="N32" s="6">
        <f t="shared" si="3"/>
        <v>95.294693933895303</v>
      </c>
    </row>
    <row r="33" spans="1:14" x14ac:dyDescent="0.25">
      <c r="A33" t="s">
        <v>13</v>
      </c>
      <c r="B33">
        <v>7</v>
      </c>
      <c r="C33" t="s">
        <v>5</v>
      </c>
      <c r="D33">
        <v>30.503</v>
      </c>
      <c r="E33">
        <v>21.875</v>
      </c>
      <c r="F33">
        <f t="shared" si="0"/>
        <v>8.6280000000000001</v>
      </c>
      <c r="G33" s="4">
        <f>(Table2[[#This Row],[Energy Produced (MWh)]]*58.2%)/41.8%</f>
        <v>42.470684210526322</v>
      </c>
      <c r="H33">
        <f>Table2[[#This Row],[Energy Produced (MWh)]]*1600</f>
        <v>48804.800000000003</v>
      </c>
      <c r="I33" s="4">
        <v>5350</v>
      </c>
      <c r="J33" s="4">
        <f t="shared" si="1"/>
        <v>43454.8</v>
      </c>
      <c r="K33" s="4">
        <f>Table2[[#This Row],[Net savings(EGP)]]+K32</f>
        <v>307543.59999999998</v>
      </c>
      <c r="L33" s="8">
        <f>(((Table2[[#This Row],[Cumulative_NSs_EGP]]/330000)*100)-100)/100</f>
        <v>-6.8049696969697065E-2</v>
      </c>
      <c r="M33">
        <v>18.122</v>
      </c>
      <c r="N33" s="6">
        <f t="shared" si="3"/>
        <v>94.532336382424134</v>
      </c>
    </row>
    <row r="34" spans="1:14" x14ac:dyDescent="0.25">
      <c r="A34" t="s">
        <v>13</v>
      </c>
      <c r="B34">
        <v>8</v>
      </c>
      <c r="C34" t="s">
        <v>5</v>
      </c>
      <c r="D34">
        <v>30.402999999999999</v>
      </c>
      <c r="E34">
        <v>21.875</v>
      </c>
      <c r="F34">
        <f t="shared" ref="F34:F65" si="4">D34-E34</f>
        <v>8.5279999999999987</v>
      </c>
      <c r="G34" s="4">
        <f>(Table2[[#This Row],[Energy Produced (MWh)]]*58.2%)/41.8%</f>
        <v>42.331449760765558</v>
      </c>
      <c r="H34">
        <f>Table2[[#This Row],[Energy Produced (MWh)]]*1600</f>
        <v>48644.799999999996</v>
      </c>
      <c r="I34" s="4">
        <v>5350</v>
      </c>
      <c r="J34" s="4">
        <f t="shared" ref="J34:J65" si="5">H34-I34</f>
        <v>43294.799999999996</v>
      </c>
      <c r="K34" s="4">
        <f>Table2[[#This Row],[Net savings(EGP)]]+K33</f>
        <v>350838.39999999997</v>
      </c>
      <c r="L34" s="8">
        <f>(((Table2[[#This Row],[Cumulative_NSs_EGP]]/330000)*100)-100)/100</f>
        <v>6.3146666666666532E-2</v>
      </c>
      <c r="M34">
        <v>18.032</v>
      </c>
      <c r="N34" s="6">
        <f t="shared" si="3"/>
        <v>93.776077691364748</v>
      </c>
    </row>
    <row r="35" spans="1:14" x14ac:dyDescent="0.25">
      <c r="A35" t="s">
        <v>13</v>
      </c>
      <c r="B35">
        <v>9</v>
      </c>
      <c r="C35" t="s">
        <v>5</v>
      </c>
      <c r="D35">
        <v>30.303000000000001</v>
      </c>
      <c r="E35">
        <v>21.875</v>
      </c>
      <c r="F35">
        <f t="shared" si="4"/>
        <v>8.4280000000000008</v>
      </c>
      <c r="G35" s="4">
        <f>(Table2[[#This Row],[Energy Produced (MWh)]]*58.2%)/41.8%</f>
        <v>42.192215311004794</v>
      </c>
      <c r="H35">
        <f>Table2[[#This Row],[Energy Produced (MWh)]]*1600</f>
        <v>48484.800000000003</v>
      </c>
      <c r="I35" s="4">
        <v>5350</v>
      </c>
      <c r="J35" s="4">
        <f t="shared" si="5"/>
        <v>43134.8</v>
      </c>
      <c r="K35" s="4">
        <f>Table2[[#This Row],[Net savings(EGP)]]+K34</f>
        <v>393973.19999999995</v>
      </c>
      <c r="L35" s="8">
        <f>(((Table2[[#This Row],[Cumulative_NSs_EGP]]/330000)*100)-100)/100</f>
        <v>0.19385818181818165</v>
      </c>
      <c r="M35">
        <v>17.942</v>
      </c>
      <c r="N35" s="6">
        <f t="shared" si="3"/>
        <v>93.025869069833831</v>
      </c>
    </row>
    <row r="36" spans="1:14" x14ac:dyDescent="0.25">
      <c r="A36" t="s">
        <v>13</v>
      </c>
      <c r="B36">
        <v>10</v>
      </c>
      <c r="C36" t="s">
        <v>5</v>
      </c>
      <c r="D36">
        <v>30.202999999999999</v>
      </c>
      <c r="E36">
        <v>21.875</v>
      </c>
      <c r="F36">
        <f t="shared" si="4"/>
        <v>8.3279999999999994</v>
      </c>
      <c r="G36" s="4">
        <f>(Table2[[#This Row],[Energy Produced (MWh)]]*58.2%)/41.8%</f>
        <v>42.052980861244023</v>
      </c>
      <c r="H36">
        <f>Table2[[#This Row],[Energy Produced (MWh)]]*1600</f>
        <v>48324.799999999996</v>
      </c>
      <c r="I36" s="4">
        <v>5350</v>
      </c>
      <c r="J36" s="4">
        <f t="shared" si="5"/>
        <v>42974.799999999996</v>
      </c>
      <c r="K36" s="4">
        <f>Table2[[#This Row],[Net savings(EGP)]]+K35</f>
        <v>436947.99999999994</v>
      </c>
      <c r="L36" s="8">
        <f>(((Table2[[#This Row],[Cumulative_NSs_EGP]]/330000)*100)-100)/100</f>
        <v>0.3240848484848482</v>
      </c>
      <c r="M36">
        <v>17.852</v>
      </c>
      <c r="N36" s="6">
        <f t="shared" si="3"/>
        <v>92.281662117275161</v>
      </c>
    </row>
    <row r="37" spans="1:14" x14ac:dyDescent="0.25">
      <c r="A37" t="s">
        <v>13</v>
      </c>
      <c r="B37">
        <v>11</v>
      </c>
      <c r="C37" t="s">
        <v>5</v>
      </c>
      <c r="D37">
        <v>30.103000000000002</v>
      </c>
      <c r="E37">
        <v>21.875</v>
      </c>
      <c r="F37">
        <f t="shared" si="4"/>
        <v>8.2280000000000015</v>
      </c>
      <c r="G37" s="4">
        <f>(Table2[[#This Row],[Energy Produced (MWh)]]*58.2%)/41.8%</f>
        <v>41.913746411483267</v>
      </c>
      <c r="H37">
        <f>Table2[[#This Row],[Energy Produced (MWh)]]*1600</f>
        <v>48164.800000000003</v>
      </c>
      <c r="I37" s="4">
        <v>5350</v>
      </c>
      <c r="J37" s="4">
        <f t="shared" si="5"/>
        <v>42814.8</v>
      </c>
      <c r="K37" s="4">
        <f>Table2[[#This Row],[Net savings(EGP)]]+K36</f>
        <v>479762.79999999993</v>
      </c>
      <c r="L37" s="8">
        <f>(((Table2[[#This Row],[Cumulative_NSs_EGP]]/330000)*100)-100)/100</f>
        <v>0.45382666666666638</v>
      </c>
      <c r="M37">
        <v>17.762</v>
      </c>
      <c r="N37" s="6">
        <f t="shared" si="3"/>
        <v>91.543408820336964</v>
      </c>
    </row>
    <row r="38" spans="1:14" x14ac:dyDescent="0.25">
      <c r="A38" t="s">
        <v>13</v>
      </c>
      <c r="B38">
        <v>12</v>
      </c>
      <c r="C38" t="s">
        <v>5</v>
      </c>
      <c r="D38">
        <v>30.003</v>
      </c>
      <c r="E38">
        <v>21.875</v>
      </c>
      <c r="F38">
        <f t="shared" si="4"/>
        <v>8.1280000000000001</v>
      </c>
      <c r="G38" s="4">
        <f>(Table2[[#This Row],[Energy Produced (MWh)]]*58.2%)/41.8%</f>
        <v>41.774511961722496</v>
      </c>
      <c r="H38">
        <f>Table2[[#This Row],[Energy Produced (MWh)]]*1600</f>
        <v>48004.800000000003</v>
      </c>
      <c r="I38" s="4">
        <v>5350</v>
      </c>
      <c r="J38" s="4">
        <f t="shared" si="5"/>
        <v>42654.8</v>
      </c>
      <c r="K38" s="4">
        <f>Table2[[#This Row],[Net savings(EGP)]]+K37</f>
        <v>522417.59999999992</v>
      </c>
      <c r="L38" s="8">
        <f>(((Table2[[#This Row],[Cumulative_NSs_EGP]]/330000)*100)-100)/100</f>
        <v>0.58308363636363592</v>
      </c>
      <c r="M38">
        <v>17.672000000000001</v>
      </c>
      <c r="N38" s="6">
        <f t="shared" si="3"/>
        <v>90.811061549774266</v>
      </c>
    </row>
    <row r="39" spans="1:14" x14ac:dyDescent="0.25">
      <c r="A39" t="s">
        <v>13</v>
      </c>
      <c r="B39">
        <v>13</v>
      </c>
      <c r="C39" t="s">
        <v>5</v>
      </c>
      <c r="D39">
        <v>29.902999999999999</v>
      </c>
      <c r="E39">
        <v>21.875</v>
      </c>
      <c r="F39">
        <f t="shared" si="4"/>
        <v>8.0279999999999987</v>
      </c>
      <c r="G39" s="4">
        <f>(Table2[[#This Row],[Energy Produced (MWh)]]*58.2%)/41.8%</f>
        <v>41.635277511961732</v>
      </c>
      <c r="H39">
        <f>Table2[[#This Row],[Energy Produced (MWh)]]*1600</f>
        <v>47844.799999999996</v>
      </c>
      <c r="I39" s="4">
        <v>5350</v>
      </c>
      <c r="J39" s="4">
        <f t="shared" si="5"/>
        <v>42494.799999999996</v>
      </c>
      <c r="K39" s="4">
        <f>Table2[[#This Row],[Net savings(EGP)]]+K38</f>
        <v>564912.39999999991</v>
      </c>
      <c r="L39" s="8">
        <f>(((Table2[[#This Row],[Cumulative_NSs_EGP]]/330000)*100)-100)/100</f>
        <v>0.71185575757575748</v>
      </c>
      <c r="M39">
        <v>17.582000000000001</v>
      </c>
      <c r="N39" s="6">
        <f t="shared" si="3"/>
        <v>90.084573057376076</v>
      </c>
    </row>
    <row r="40" spans="1:14" x14ac:dyDescent="0.25">
      <c r="A40" t="s">
        <v>13</v>
      </c>
      <c r="B40">
        <v>14</v>
      </c>
      <c r="C40" t="s">
        <v>5</v>
      </c>
      <c r="D40">
        <v>29.803000000000001</v>
      </c>
      <c r="E40">
        <v>21.875</v>
      </c>
      <c r="F40">
        <f t="shared" si="4"/>
        <v>7.9280000000000008</v>
      </c>
      <c r="G40" s="4">
        <f>(Table2[[#This Row],[Energy Produced (MWh)]]*58.2%)/41.8%</f>
        <v>41.496043062200968</v>
      </c>
      <c r="H40">
        <f>Table2[[#This Row],[Energy Produced (MWh)]]*1600</f>
        <v>47684.800000000003</v>
      </c>
      <c r="I40" s="4">
        <v>5350</v>
      </c>
      <c r="J40" s="4">
        <f t="shared" si="5"/>
        <v>42334.8</v>
      </c>
      <c r="K40" s="4">
        <f>Table2[[#This Row],[Net savings(EGP)]]+K39</f>
        <v>607247.19999999995</v>
      </c>
      <c r="L40" s="8">
        <f>(((Table2[[#This Row],[Cumulative_NSs_EGP]]/330000)*100)-100)/100</f>
        <v>0.84014303030303017</v>
      </c>
      <c r="M40">
        <v>17.492000000000001</v>
      </c>
      <c r="N40" s="6">
        <f t="shared" si="3"/>
        <v>89.363896472917062</v>
      </c>
    </row>
    <row r="41" spans="1:14" x14ac:dyDescent="0.25">
      <c r="A41" t="s">
        <v>13</v>
      </c>
      <c r="B41">
        <v>15</v>
      </c>
      <c r="C41" t="s">
        <v>5</v>
      </c>
      <c r="D41">
        <v>29.702999999999999</v>
      </c>
      <c r="E41">
        <v>21.875</v>
      </c>
      <c r="F41">
        <f t="shared" si="4"/>
        <v>7.8279999999999994</v>
      </c>
      <c r="G41" s="4">
        <f>(Table2[[#This Row],[Energy Produced (MWh)]]*58.2%)/41.8%</f>
        <v>41.356808612440204</v>
      </c>
      <c r="H41">
        <f>Table2[[#This Row],[Energy Produced (MWh)]]*1600</f>
        <v>47524.799999999996</v>
      </c>
      <c r="I41" s="4">
        <v>5350</v>
      </c>
      <c r="J41" s="4">
        <f t="shared" si="5"/>
        <v>42174.799999999996</v>
      </c>
      <c r="K41" s="4">
        <f>Table2[[#This Row],[Net savings(EGP)]]+K40</f>
        <v>649422</v>
      </c>
      <c r="L41" s="8">
        <f>(((Table2[[#This Row],[Cumulative_NSs_EGP]]/330000)*100)-100)/100</f>
        <v>0.96794545454545444</v>
      </c>
      <c r="M41">
        <v>17.402000000000001</v>
      </c>
      <c r="N41" s="6">
        <f t="shared" si="3"/>
        <v>88.64898530113372</v>
      </c>
    </row>
    <row r="42" spans="1:14" x14ac:dyDescent="0.25">
      <c r="A42" t="s">
        <v>13</v>
      </c>
      <c r="B42">
        <v>16</v>
      </c>
      <c r="C42" t="s">
        <v>5</v>
      </c>
      <c r="D42">
        <v>29.603000000000002</v>
      </c>
      <c r="E42">
        <v>21.875</v>
      </c>
      <c r="F42">
        <f t="shared" si="4"/>
        <v>7.7280000000000015</v>
      </c>
      <c r="G42" s="4">
        <f>(Table2[[#This Row],[Energy Produced (MWh)]]*58.2%)/41.8%</f>
        <v>41.217574162679441</v>
      </c>
      <c r="H42">
        <f>Table2[[#This Row],[Energy Produced (MWh)]]*1600</f>
        <v>47364.800000000003</v>
      </c>
      <c r="I42" s="4">
        <v>5350</v>
      </c>
      <c r="J42" s="4">
        <f t="shared" si="5"/>
        <v>42014.8</v>
      </c>
      <c r="K42" s="4">
        <f>Table2[[#This Row],[Net savings(EGP)]]+K41</f>
        <v>691436.8</v>
      </c>
      <c r="L42" s="8">
        <f>(((Table2[[#This Row],[Cumulative_NSs_EGP]]/330000)*100)-100)/100</f>
        <v>1.0952630303030304</v>
      </c>
      <c r="M42">
        <v>17.312000000000001</v>
      </c>
      <c r="N42" s="6">
        <f t="shared" si="3"/>
        <v>87.939793418724648</v>
      </c>
    </row>
    <row r="43" spans="1:14" x14ac:dyDescent="0.25">
      <c r="A43" t="s">
        <v>13</v>
      </c>
      <c r="B43">
        <v>17</v>
      </c>
      <c r="C43" t="s">
        <v>5</v>
      </c>
      <c r="D43">
        <v>29.503</v>
      </c>
      <c r="E43">
        <v>21.875</v>
      </c>
      <c r="F43">
        <f t="shared" si="4"/>
        <v>7.6280000000000001</v>
      </c>
      <c r="G43" s="4">
        <f>(Table2[[#This Row],[Energy Produced (MWh)]]*58.2%)/41.8%</f>
        <v>41.078339712918662</v>
      </c>
      <c r="H43">
        <f>Table2[[#This Row],[Energy Produced (MWh)]]*1600</f>
        <v>47204.800000000003</v>
      </c>
      <c r="I43" s="4">
        <v>5350</v>
      </c>
      <c r="J43" s="4">
        <f t="shared" si="5"/>
        <v>41854.800000000003</v>
      </c>
      <c r="K43" s="4">
        <f>Table2[[#This Row],[Net savings(EGP)]]+K42</f>
        <v>733291.60000000009</v>
      </c>
      <c r="L43" s="8">
        <f>(((Table2[[#This Row],[Cumulative_NSs_EGP]]/330000)*100)-100)/100</f>
        <v>1.2220957575757581</v>
      </c>
      <c r="M43">
        <v>17.222000000000001</v>
      </c>
      <c r="N43" s="6">
        <f t="shared" si="3"/>
        <v>87.236275071374848</v>
      </c>
    </row>
    <row r="44" spans="1:14" x14ac:dyDescent="0.25">
      <c r="A44" t="s">
        <v>13</v>
      </c>
      <c r="B44">
        <v>18</v>
      </c>
      <c r="C44" t="s">
        <v>5</v>
      </c>
      <c r="D44">
        <v>29.402999999999999</v>
      </c>
      <c r="E44">
        <v>21.875</v>
      </c>
      <c r="F44">
        <f t="shared" si="4"/>
        <v>7.5279999999999987</v>
      </c>
      <c r="G44" s="4">
        <f>(Table2[[#This Row],[Energy Produced (MWh)]]*58.2%)/41.8%</f>
        <v>40.939105263157899</v>
      </c>
      <c r="H44">
        <f>Table2[[#This Row],[Energy Produced (MWh)]]*1600</f>
        <v>47044.799999999996</v>
      </c>
      <c r="I44" s="4">
        <v>5350</v>
      </c>
      <c r="J44" s="4">
        <f t="shared" si="5"/>
        <v>41694.799999999996</v>
      </c>
      <c r="K44" s="4">
        <f>Table2[[#This Row],[Net savings(EGP)]]+K43</f>
        <v>774986.40000000014</v>
      </c>
      <c r="L44" s="8">
        <f>(((Table2[[#This Row],[Cumulative_NSs_EGP]]/330000)*100)-100)/100</f>
        <v>1.3484436363636372</v>
      </c>
      <c r="M44">
        <v>17.132000000000001</v>
      </c>
      <c r="N44" s="6">
        <f t="shared" si="3"/>
        <v>86.538384870803853</v>
      </c>
    </row>
    <row r="45" spans="1:14" x14ac:dyDescent="0.25">
      <c r="A45" t="s">
        <v>13</v>
      </c>
      <c r="B45">
        <v>19</v>
      </c>
      <c r="C45" t="s">
        <v>5</v>
      </c>
      <c r="D45">
        <v>29.303000000000001</v>
      </c>
      <c r="E45">
        <v>21.875</v>
      </c>
      <c r="F45">
        <f t="shared" si="4"/>
        <v>7.4280000000000008</v>
      </c>
      <c r="G45" s="4">
        <f>(Table2[[#This Row],[Energy Produced (MWh)]]*58.2%)/41.8%</f>
        <v>40.799870813397135</v>
      </c>
      <c r="H45">
        <f>Table2[[#This Row],[Energy Produced (MWh)]]*1600</f>
        <v>46884.800000000003</v>
      </c>
      <c r="I45" s="4">
        <v>5350</v>
      </c>
      <c r="J45" s="4">
        <f t="shared" si="5"/>
        <v>41534.800000000003</v>
      </c>
      <c r="K45" s="4">
        <f>Table2[[#This Row],[Net savings(EGP)]]+K44</f>
        <v>816521.20000000019</v>
      </c>
      <c r="L45" s="8">
        <f>(((Table2[[#This Row],[Cumulative_NSs_EGP]]/330000)*100)-100)/100</f>
        <v>1.4743066666666669</v>
      </c>
      <c r="M45">
        <v>17.042000000000002</v>
      </c>
      <c r="N45" s="6">
        <f t="shared" si="3"/>
        <v>85.846077791837416</v>
      </c>
    </row>
    <row r="46" spans="1:14" x14ac:dyDescent="0.25">
      <c r="A46" t="s">
        <v>13</v>
      </c>
      <c r="B46">
        <v>20</v>
      </c>
      <c r="C46" t="s">
        <v>5</v>
      </c>
      <c r="D46">
        <v>29.202999999999999</v>
      </c>
      <c r="E46">
        <v>21.875</v>
      </c>
      <c r="F46">
        <f t="shared" si="4"/>
        <v>7.3279999999999994</v>
      </c>
      <c r="G46" s="4">
        <f>(Table2[[#This Row],[Energy Produced (MWh)]]*58.2%)/41.8%</f>
        <v>40.660636363636371</v>
      </c>
      <c r="H46">
        <f>Table2[[#This Row],[Energy Produced (MWh)]]*1600</f>
        <v>46724.799999999996</v>
      </c>
      <c r="I46" s="4">
        <v>5350</v>
      </c>
      <c r="J46" s="4">
        <f t="shared" si="5"/>
        <v>41374.799999999996</v>
      </c>
      <c r="K46" s="4">
        <f>Table2[[#This Row],[Net savings(EGP)]]+K45</f>
        <v>857896.00000000023</v>
      </c>
      <c r="L46" s="8">
        <f>(((Table2[[#This Row],[Cumulative_NSs_EGP]]/330000)*100)-100)/100</f>
        <v>1.5996848484848494</v>
      </c>
      <c r="M46">
        <v>16.952000000000002</v>
      </c>
      <c r="N46" s="6">
        <f t="shared" si="3"/>
        <v>85.15930916950272</v>
      </c>
    </row>
    <row r="47" spans="1:14" x14ac:dyDescent="0.25">
      <c r="A47" t="s">
        <v>13</v>
      </c>
      <c r="B47">
        <v>21</v>
      </c>
      <c r="C47" t="s">
        <v>5</v>
      </c>
      <c r="D47">
        <v>29.103000000000002</v>
      </c>
      <c r="E47">
        <v>21.875</v>
      </c>
      <c r="F47">
        <f t="shared" si="4"/>
        <v>7.2280000000000015</v>
      </c>
      <c r="G47" s="4">
        <f>(Table2[[#This Row],[Energy Produced (MWh)]]*58.2%)/41.8%</f>
        <v>40.521401913875607</v>
      </c>
      <c r="H47">
        <f>Table2[[#This Row],[Energy Produced (MWh)]]*1600</f>
        <v>46564.800000000003</v>
      </c>
      <c r="I47" s="4">
        <v>5350</v>
      </c>
      <c r="J47" s="4">
        <f t="shared" si="5"/>
        <v>41214.800000000003</v>
      </c>
      <c r="K47" s="4">
        <f>Table2[[#This Row],[Net savings(EGP)]]+K46</f>
        <v>899110.80000000028</v>
      </c>
      <c r="L47" s="8">
        <f>(((Table2[[#This Row],[Cumulative_NSs_EGP]]/330000)*100)-100)/100</f>
        <v>1.7245781818181825</v>
      </c>
      <c r="M47">
        <v>16.861999999999998</v>
      </c>
      <c r="N47" s="6">
        <f t="shared" si="3"/>
        <v>84.478034696146693</v>
      </c>
    </row>
    <row r="48" spans="1:14" x14ac:dyDescent="0.25">
      <c r="A48" t="s">
        <v>13</v>
      </c>
      <c r="B48">
        <v>22</v>
      </c>
      <c r="C48" t="s">
        <v>5</v>
      </c>
      <c r="D48">
        <v>29.003</v>
      </c>
      <c r="E48">
        <v>21.875</v>
      </c>
      <c r="F48">
        <f t="shared" si="4"/>
        <v>7.1280000000000001</v>
      </c>
      <c r="G48" s="4">
        <f>(Table2[[#This Row],[Energy Produced (MWh)]]*58.2%)/41.8%</f>
        <v>40.382167464114836</v>
      </c>
      <c r="H48">
        <f>Table2[[#This Row],[Energy Produced (MWh)]]*1600</f>
        <v>46404.800000000003</v>
      </c>
      <c r="I48" s="4">
        <v>5350</v>
      </c>
      <c r="J48" s="4">
        <f t="shared" si="5"/>
        <v>41054.800000000003</v>
      </c>
      <c r="K48" s="4">
        <f>Table2[[#This Row],[Net savings(EGP)]]+K47</f>
        <v>940165.60000000033</v>
      </c>
      <c r="L48" s="8">
        <f>(((Table2[[#This Row],[Cumulative_NSs_EGP]]/330000)*100)-100)/100</f>
        <v>1.8489866666666677</v>
      </c>
      <c r="M48">
        <v>16.771999999999998</v>
      </c>
      <c r="N48" s="6">
        <f t="shared" si="3"/>
        <v>83.802210418577516</v>
      </c>
    </row>
    <row r="49" spans="1:14" x14ac:dyDescent="0.25">
      <c r="A49" t="s">
        <v>13</v>
      </c>
      <c r="B49">
        <v>23</v>
      </c>
      <c r="C49" t="s">
        <v>5</v>
      </c>
      <c r="D49">
        <v>28.902999999999999</v>
      </c>
      <c r="E49">
        <v>21.875</v>
      </c>
      <c r="F49">
        <f t="shared" si="4"/>
        <v>7.0279999999999987</v>
      </c>
      <c r="G49" s="4">
        <f>(Table2[[#This Row],[Energy Produced (MWh)]]*58.2%)/41.8%</f>
        <v>40.242933014354072</v>
      </c>
      <c r="H49">
        <f>Table2[[#This Row],[Energy Produced (MWh)]]*1600</f>
        <v>46244.799999999996</v>
      </c>
      <c r="I49" s="4">
        <v>5350</v>
      </c>
      <c r="J49" s="4">
        <f t="shared" si="5"/>
        <v>40894.799999999996</v>
      </c>
      <c r="K49" s="4">
        <f>Table2[[#This Row],[Net savings(EGP)]]+K48</f>
        <v>981060.40000000037</v>
      </c>
      <c r="L49" s="8">
        <f>(((Table2[[#This Row],[Cumulative_NSs_EGP]]/330000)*100)-100)/100</f>
        <v>1.9729103030303043</v>
      </c>
      <c r="M49">
        <v>16.681999999999999</v>
      </c>
      <c r="N49" s="6">
        <f t="shared" si="3"/>
        <v>83.131792735228899</v>
      </c>
    </row>
    <row r="50" spans="1:14" x14ac:dyDescent="0.25">
      <c r="A50" t="s">
        <v>13</v>
      </c>
      <c r="B50">
        <v>24</v>
      </c>
      <c r="C50" t="s">
        <v>5</v>
      </c>
      <c r="D50">
        <v>28.803000000000001</v>
      </c>
      <c r="E50">
        <v>21.875</v>
      </c>
      <c r="F50">
        <f t="shared" si="4"/>
        <v>6.9280000000000008</v>
      </c>
      <c r="G50" s="4">
        <f>(Table2[[#This Row],[Energy Produced (MWh)]]*58.2%)/41.8%</f>
        <v>40.103698564593309</v>
      </c>
      <c r="H50">
        <f>Table2[[#This Row],[Energy Produced (MWh)]]*1600</f>
        <v>46084.800000000003</v>
      </c>
      <c r="I50" s="4">
        <v>5350</v>
      </c>
      <c r="J50" s="4">
        <f t="shared" si="5"/>
        <v>40734.800000000003</v>
      </c>
      <c r="K50" s="4">
        <f>Table2[[#This Row],[Net savings(EGP)]]+K49</f>
        <v>1021795.2000000004</v>
      </c>
      <c r="L50" s="8">
        <f>(((Table2[[#This Row],[Cumulative_NSs_EGP]]/330000)*100)-100)/100</f>
        <v>2.0963490909090923</v>
      </c>
      <c r="M50">
        <v>16.591999999999999</v>
      </c>
      <c r="N50" s="6">
        <f t="shared" si="3"/>
        <v>82.466738393347072</v>
      </c>
    </row>
    <row r="51" spans="1:14" x14ac:dyDescent="0.25">
      <c r="A51" t="s">
        <v>13</v>
      </c>
      <c r="B51">
        <v>25</v>
      </c>
      <c r="C51" t="s">
        <v>5</v>
      </c>
      <c r="D51">
        <v>28.702999999999999</v>
      </c>
      <c r="E51">
        <v>21.875</v>
      </c>
      <c r="F51">
        <f t="shared" si="4"/>
        <v>6.8279999999999994</v>
      </c>
      <c r="G51" s="4">
        <f>(Table2[[#This Row],[Energy Produced (MWh)]]*58.2%)/41.8%</f>
        <v>39.964464114832545</v>
      </c>
      <c r="H51">
        <f>Table2[[#This Row],[Energy Produced (MWh)]]*1600</f>
        <v>45924.799999999996</v>
      </c>
      <c r="I51" s="4">
        <v>5350</v>
      </c>
      <c r="J51" s="4">
        <f t="shared" si="5"/>
        <v>40574.799999999996</v>
      </c>
      <c r="K51" s="4">
        <f>Table2[[#This Row],[Net savings(EGP)]]+K50</f>
        <v>1062370.0000000005</v>
      </c>
      <c r="L51" s="8">
        <f>(((Table2[[#This Row],[Cumulative_NSs_EGP]]/330000)*100)-100)/100</f>
        <v>2.2193030303030317</v>
      </c>
      <c r="M51">
        <v>16.501999999999999</v>
      </c>
      <c r="N51" s="6">
        <f t="shared" si="3"/>
        <v>81.807004486200299</v>
      </c>
    </row>
    <row r="52" spans="1:14" x14ac:dyDescent="0.25">
      <c r="A52" t="s">
        <v>14</v>
      </c>
      <c r="B52">
        <v>1</v>
      </c>
      <c r="C52" t="s">
        <v>6</v>
      </c>
      <c r="D52">
        <v>34.082999999999998</v>
      </c>
      <c r="E52">
        <v>23.125</v>
      </c>
      <c r="F52">
        <f t="shared" si="4"/>
        <v>10.957999999999998</v>
      </c>
      <c r="G52" s="4">
        <f>(Table2[[#This Row],[Energy Produced (MWh)]]*58.4%)/41.6%</f>
        <v>47.847288461538454</v>
      </c>
      <c r="H52">
        <f>Table2[[#This Row],[Energy Produced (MWh)]]*1600</f>
        <v>54532.799999999996</v>
      </c>
      <c r="I52" s="4">
        <v>5500</v>
      </c>
      <c r="J52" s="4">
        <f t="shared" si="5"/>
        <v>49032.799999999996</v>
      </c>
      <c r="K52" s="4">
        <v>49032.800000000003</v>
      </c>
      <c r="L52" s="8">
        <f>(((Table2[[#This Row],[Cumulative_NSs_EGP]]/336600)*100)-100)/100</f>
        <v>-0.85432917409387998</v>
      </c>
      <c r="M52">
        <v>20.449000000000002</v>
      </c>
      <c r="N52" s="6">
        <v>99.200054877501799</v>
      </c>
    </row>
    <row r="53" spans="1:14" x14ac:dyDescent="0.25">
      <c r="A53" t="s">
        <v>14</v>
      </c>
      <c r="B53">
        <v>2</v>
      </c>
      <c r="C53" t="s">
        <v>6</v>
      </c>
      <c r="D53">
        <v>33.982999999999997</v>
      </c>
      <c r="E53">
        <v>23.125</v>
      </c>
      <c r="F53">
        <f t="shared" si="4"/>
        <v>10.857999999999997</v>
      </c>
      <c r="G53" s="4">
        <f>(Table2[[#This Row],[Energy Produced (MWh)]]*58.4%)/41.6%</f>
        <v>47.706903846153836</v>
      </c>
      <c r="H53">
        <f>Table2[[#This Row],[Energy Produced (MWh)]]*1600</f>
        <v>54372.799999999996</v>
      </c>
      <c r="I53" s="4">
        <v>5500</v>
      </c>
      <c r="J53" s="4">
        <f t="shared" si="5"/>
        <v>48872.799999999996</v>
      </c>
      <c r="K53" s="4">
        <f>Table2[[#This Row],[Net savings(EGP)]]+K52</f>
        <v>97905.600000000006</v>
      </c>
      <c r="L53" s="8">
        <f>(((Table2[[#This Row],[Cumulative_NSs_EGP]]/336600)*100)-100)/100</f>
        <v>-0.70913368983957215</v>
      </c>
      <c r="M53">
        <v>20.359000000000002</v>
      </c>
      <c r="N53" s="6">
        <f>N52-N52*0.008</f>
        <v>98.406454438481788</v>
      </c>
    </row>
    <row r="54" spans="1:14" x14ac:dyDescent="0.25">
      <c r="A54" t="s">
        <v>14</v>
      </c>
      <c r="B54">
        <v>3</v>
      </c>
      <c r="C54" t="s">
        <v>6</v>
      </c>
      <c r="D54">
        <v>33.883000000000003</v>
      </c>
      <c r="E54">
        <v>23.125</v>
      </c>
      <c r="F54">
        <f t="shared" si="4"/>
        <v>10.758000000000003</v>
      </c>
      <c r="G54" s="4">
        <f>(Table2[[#This Row],[Energy Produced (MWh)]]*58.4%)/41.6%</f>
        <v>47.566519230769231</v>
      </c>
      <c r="H54">
        <f>Table2[[#This Row],[Energy Produced (MWh)]]*1600</f>
        <v>54212.800000000003</v>
      </c>
      <c r="I54" s="4">
        <v>5500</v>
      </c>
      <c r="J54" s="4">
        <f t="shared" si="5"/>
        <v>48712.800000000003</v>
      </c>
      <c r="K54" s="4">
        <f>Table2[[#This Row],[Net savings(EGP)]]+K53</f>
        <v>146618.40000000002</v>
      </c>
      <c r="L54" s="8">
        <f>(((Table2[[#This Row],[Cumulative_NSs_EGP]]/336600)*100)-100)/100</f>
        <v>-0.5644135472370766</v>
      </c>
      <c r="M54">
        <v>20.268999999999998</v>
      </c>
      <c r="N54" s="6">
        <f t="shared" ref="N54:N76" si="6">N53-N53*0.008</f>
        <v>97.61920280297393</v>
      </c>
    </row>
    <row r="55" spans="1:14" x14ac:dyDescent="0.25">
      <c r="A55" t="s">
        <v>14</v>
      </c>
      <c r="B55">
        <v>4</v>
      </c>
      <c r="C55" t="s">
        <v>6</v>
      </c>
      <c r="D55">
        <v>33.783000000000001</v>
      </c>
      <c r="E55">
        <v>23.125</v>
      </c>
      <c r="F55">
        <f t="shared" si="4"/>
        <v>10.658000000000001</v>
      </c>
      <c r="G55" s="4">
        <f>(Table2[[#This Row],[Energy Produced (MWh)]]*58.4%)/41.6%</f>
        <v>47.426134615384605</v>
      </c>
      <c r="H55">
        <f>Table2[[#This Row],[Energy Produced (MWh)]]*1600</f>
        <v>54052.800000000003</v>
      </c>
      <c r="I55" s="4">
        <v>5500</v>
      </c>
      <c r="J55" s="4">
        <f t="shared" si="5"/>
        <v>48552.800000000003</v>
      </c>
      <c r="K55" s="4">
        <f>Table2[[#This Row],[Net savings(EGP)]]+K54</f>
        <v>195171.20000000001</v>
      </c>
      <c r="L55" s="8">
        <f>(((Table2[[#This Row],[Cumulative_NSs_EGP]]/336600)*100)-100)/100</f>
        <v>-0.42016874628639334</v>
      </c>
      <c r="M55">
        <v>20.178999999999998</v>
      </c>
      <c r="N55" s="6">
        <f t="shared" si="6"/>
        <v>96.838249180550136</v>
      </c>
    </row>
    <row r="56" spans="1:14" x14ac:dyDescent="0.25">
      <c r="A56" t="s">
        <v>14</v>
      </c>
      <c r="B56">
        <v>5</v>
      </c>
      <c r="C56" t="s">
        <v>6</v>
      </c>
      <c r="D56">
        <v>33.683</v>
      </c>
      <c r="E56">
        <v>23.125</v>
      </c>
      <c r="F56">
        <f t="shared" si="4"/>
        <v>10.558</v>
      </c>
      <c r="G56" s="4">
        <f>(Table2[[#This Row],[Energy Produced (MWh)]]*58.4%)/41.6%</f>
        <v>47.285749999999993</v>
      </c>
      <c r="H56">
        <f>Table2[[#This Row],[Energy Produced (MWh)]]*1600</f>
        <v>53892.800000000003</v>
      </c>
      <c r="I56" s="4">
        <v>5500</v>
      </c>
      <c r="J56" s="4">
        <f t="shared" si="5"/>
        <v>48392.800000000003</v>
      </c>
      <c r="K56" s="4">
        <f>Table2[[#This Row],[Net savings(EGP)]]+K55</f>
        <v>243564</v>
      </c>
      <c r="L56" s="8">
        <f>(((Table2[[#This Row],[Cumulative_NSs_EGP]]/336600)*100)-100)/100</f>
        <v>-0.27639928698752231</v>
      </c>
      <c r="M56">
        <v>20.088999999999999</v>
      </c>
      <c r="N56" s="6">
        <f t="shared" si="6"/>
        <v>96.063543187105736</v>
      </c>
    </row>
    <row r="57" spans="1:14" x14ac:dyDescent="0.25">
      <c r="A57" t="s">
        <v>14</v>
      </c>
      <c r="B57">
        <v>6</v>
      </c>
      <c r="C57" t="s">
        <v>6</v>
      </c>
      <c r="D57">
        <v>33.582999999999998</v>
      </c>
      <c r="E57">
        <v>23.125</v>
      </c>
      <c r="F57">
        <f t="shared" si="4"/>
        <v>10.457999999999998</v>
      </c>
      <c r="G57" s="4">
        <f>(Table2[[#This Row],[Energy Produced (MWh)]]*58.4%)/41.6%</f>
        <v>47.145365384615374</v>
      </c>
      <c r="H57">
        <f>Table2[[#This Row],[Energy Produced (MWh)]]*1600</f>
        <v>53732.799999999996</v>
      </c>
      <c r="I57" s="4">
        <v>5500</v>
      </c>
      <c r="J57" s="4">
        <f t="shared" si="5"/>
        <v>48232.799999999996</v>
      </c>
      <c r="K57" s="4">
        <f>Table2[[#This Row],[Net savings(EGP)]]+K56</f>
        <v>291796.8</v>
      </c>
      <c r="L57" s="8">
        <f>(((Table2[[#This Row],[Cumulative_NSs_EGP]]/336600)*100)-100)/100</f>
        <v>-0.13310516934046349</v>
      </c>
      <c r="M57">
        <v>19.998999999999999</v>
      </c>
      <c r="N57" s="6">
        <f t="shared" si="6"/>
        <v>95.295034841608896</v>
      </c>
    </row>
    <row r="58" spans="1:14" x14ac:dyDescent="0.25">
      <c r="A58" t="s">
        <v>14</v>
      </c>
      <c r="B58">
        <v>7</v>
      </c>
      <c r="C58" t="s">
        <v>6</v>
      </c>
      <c r="D58">
        <v>33.482999999999997</v>
      </c>
      <c r="E58">
        <v>23.125</v>
      </c>
      <c r="F58">
        <f t="shared" si="4"/>
        <v>10.357999999999997</v>
      </c>
      <c r="G58" s="4">
        <f>(Table2[[#This Row],[Energy Produced (MWh)]]*58.4%)/41.6%</f>
        <v>47.004980769230762</v>
      </c>
      <c r="H58">
        <f>Table2[[#This Row],[Energy Produced (MWh)]]*1600</f>
        <v>53572.799999999996</v>
      </c>
      <c r="I58" s="4">
        <v>5500</v>
      </c>
      <c r="J58" s="4">
        <f t="shared" si="5"/>
        <v>48072.799999999996</v>
      </c>
      <c r="K58" s="4">
        <f>Table2[[#This Row],[Net savings(EGP)]]+K57</f>
        <v>339869.6</v>
      </c>
      <c r="L58" s="8">
        <f>(((Table2[[#This Row],[Cumulative_NSs_EGP]]/336600)*100)-100)/100</f>
        <v>9.7136066547831492E-3</v>
      </c>
      <c r="M58">
        <v>19.908999999999999</v>
      </c>
      <c r="N58" s="6">
        <f t="shared" si="6"/>
        <v>94.532674562876025</v>
      </c>
    </row>
    <row r="59" spans="1:14" x14ac:dyDescent="0.25">
      <c r="A59" t="s">
        <v>14</v>
      </c>
      <c r="B59">
        <v>8</v>
      </c>
      <c r="C59" t="s">
        <v>6</v>
      </c>
      <c r="D59">
        <v>33.383000000000003</v>
      </c>
      <c r="E59">
        <v>23.125</v>
      </c>
      <c r="F59">
        <f t="shared" si="4"/>
        <v>10.258000000000003</v>
      </c>
      <c r="G59" s="4">
        <f>(Table2[[#This Row],[Energy Produced (MWh)]]*58.4%)/41.6%</f>
        <v>46.864596153846151</v>
      </c>
      <c r="H59">
        <f>Table2[[#This Row],[Energy Produced (MWh)]]*1600</f>
        <v>53412.800000000003</v>
      </c>
      <c r="I59" s="4">
        <v>5500</v>
      </c>
      <c r="J59" s="4">
        <f t="shared" si="5"/>
        <v>47912.800000000003</v>
      </c>
      <c r="K59" s="4">
        <f>Table2[[#This Row],[Net savings(EGP)]]+K58</f>
        <v>387782.39999999997</v>
      </c>
      <c r="L59" s="8">
        <f>(((Table2[[#This Row],[Cumulative_NSs_EGP]]/336600)*100)-100)/100</f>
        <v>0.15205704099821729</v>
      </c>
      <c r="M59">
        <v>19.818999999999999</v>
      </c>
      <c r="N59" s="6">
        <f t="shared" si="6"/>
        <v>93.776413166373018</v>
      </c>
    </row>
    <row r="60" spans="1:14" x14ac:dyDescent="0.25">
      <c r="A60" t="s">
        <v>14</v>
      </c>
      <c r="B60">
        <v>9</v>
      </c>
      <c r="C60" t="s">
        <v>6</v>
      </c>
      <c r="D60">
        <v>33.283000000000001</v>
      </c>
      <c r="E60">
        <v>23.125</v>
      </c>
      <c r="F60">
        <f t="shared" si="4"/>
        <v>10.158000000000001</v>
      </c>
      <c r="G60" s="4">
        <f>(Table2[[#This Row],[Energy Produced (MWh)]]*58.4%)/41.6%</f>
        <v>46.724211538461532</v>
      </c>
      <c r="H60">
        <f>Table2[[#This Row],[Energy Produced (MWh)]]*1600</f>
        <v>53252.800000000003</v>
      </c>
      <c r="I60" s="4">
        <v>5500</v>
      </c>
      <c r="J60" s="4">
        <f t="shared" si="5"/>
        <v>47752.800000000003</v>
      </c>
      <c r="K60" s="4">
        <f>Table2[[#This Row],[Net savings(EGP)]]+K59</f>
        <v>435535.19999999995</v>
      </c>
      <c r="L60" s="8">
        <f>(((Table2[[#This Row],[Cumulative_NSs_EGP]]/336600)*100)-100)/100</f>
        <v>0.29392513368983941</v>
      </c>
      <c r="M60">
        <v>19.728999999999999</v>
      </c>
      <c r="N60" s="6">
        <f t="shared" si="6"/>
        <v>93.02620186104204</v>
      </c>
    </row>
    <row r="61" spans="1:14" x14ac:dyDescent="0.25">
      <c r="A61" t="s">
        <v>14</v>
      </c>
      <c r="B61">
        <v>10</v>
      </c>
      <c r="C61" t="s">
        <v>6</v>
      </c>
      <c r="D61">
        <v>33.183</v>
      </c>
      <c r="E61">
        <v>23.125</v>
      </c>
      <c r="F61">
        <f t="shared" si="4"/>
        <v>10.058</v>
      </c>
      <c r="G61" s="4">
        <f>(Table2[[#This Row],[Energy Produced (MWh)]]*58.4%)/41.6%</f>
        <v>46.583826923076913</v>
      </c>
      <c r="H61">
        <f>Table2[[#This Row],[Energy Produced (MWh)]]*1600</f>
        <v>53092.800000000003</v>
      </c>
      <c r="I61" s="4">
        <v>5500</v>
      </c>
      <c r="J61" s="4">
        <f t="shared" si="5"/>
        <v>47592.800000000003</v>
      </c>
      <c r="K61" s="4">
        <f>Table2[[#This Row],[Net savings(EGP)]]+K60</f>
        <v>483127.99999999994</v>
      </c>
      <c r="L61" s="8">
        <f>(((Table2[[#This Row],[Cumulative_NSs_EGP]]/336600)*100)-100)/100</f>
        <v>0.43531788472964933</v>
      </c>
      <c r="M61">
        <v>19.638999999999999</v>
      </c>
      <c r="N61" s="6">
        <f t="shared" si="6"/>
        <v>92.281992246153706</v>
      </c>
    </row>
    <row r="62" spans="1:14" x14ac:dyDescent="0.25">
      <c r="A62" t="s">
        <v>14</v>
      </c>
      <c r="B62">
        <v>11</v>
      </c>
      <c r="C62" t="s">
        <v>6</v>
      </c>
      <c r="D62">
        <v>33.082999999999998</v>
      </c>
      <c r="E62">
        <v>23.125</v>
      </c>
      <c r="F62">
        <f t="shared" si="4"/>
        <v>9.9579999999999984</v>
      </c>
      <c r="G62" s="4">
        <f>(Table2[[#This Row],[Energy Produced (MWh)]]*58.4%)/41.6%</f>
        <v>46.443442307692301</v>
      </c>
      <c r="H62">
        <f>Table2[[#This Row],[Energy Produced (MWh)]]*1600</f>
        <v>52932.799999999996</v>
      </c>
      <c r="I62" s="4">
        <v>5500</v>
      </c>
      <c r="J62" s="4">
        <f t="shared" si="5"/>
        <v>47432.799999999996</v>
      </c>
      <c r="K62" s="4">
        <f>Table2[[#This Row],[Net savings(EGP)]]+K61</f>
        <v>530560.79999999993</v>
      </c>
      <c r="L62" s="8">
        <f>(((Table2[[#This Row],[Cumulative_NSs_EGP]]/336600)*100)-100)/100</f>
        <v>0.57623529411764707</v>
      </c>
      <c r="M62">
        <v>19.548999999999999</v>
      </c>
      <c r="N62" s="6">
        <f t="shared" si="6"/>
        <v>91.543736308184478</v>
      </c>
    </row>
    <row r="63" spans="1:14" x14ac:dyDescent="0.25">
      <c r="A63" t="s">
        <v>14</v>
      </c>
      <c r="B63">
        <v>12</v>
      </c>
      <c r="C63" t="s">
        <v>6</v>
      </c>
      <c r="D63">
        <v>32.982999999999997</v>
      </c>
      <c r="E63">
        <v>23.125</v>
      </c>
      <c r="F63">
        <f t="shared" si="4"/>
        <v>9.857999999999997</v>
      </c>
      <c r="G63" s="4">
        <f>(Table2[[#This Row],[Energy Produced (MWh)]]*58.4%)/41.6%</f>
        <v>46.303057692307682</v>
      </c>
      <c r="H63">
        <f>Table2[[#This Row],[Energy Produced (MWh)]]*1600</f>
        <v>52772.799999999996</v>
      </c>
      <c r="I63" s="4">
        <v>5500</v>
      </c>
      <c r="J63" s="4">
        <f t="shared" si="5"/>
        <v>47272.799999999996</v>
      </c>
      <c r="K63" s="4">
        <f>Table2[[#This Row],[Net savings(EGP)]]+K62</f>
        <v>577833.6</v>
      </c>
      <c r="L63" s="8">
        <f>(((Table2[[#This Row],[Cumulative_NSs_EGP]]/336600)*100)-100)/100</f>
        <v>0.71667736185383235</v>
      </c>
      <c r="M63">
        <v>19.459</v>
      </c>
      <c r="N63" s="6">
        <f t="shared" si="6"/>
        <v>90.811386417719007</v>
      </c>
    </row>
    <row r="64" spans="1:14" x14ac:dyDescent="0.25">
      <c r="A64" t="s">
        <v>14</v>
      </c>
      <c r="B64">
        <v>13</v>
      </c>
      <c r="C64" t="s">
        <v>6</v>
      </c>
      <c r="D64">
        <v>32.883000000000003</v>
      </c>
      <c r="E64">
        <v>23.125</v>
      </c>
      <c r="F64">
        <f t="shared" si="4"/>
        <v>9.7580000000000027</v>
      </c>
      <c r="G64" s="4">
        <f>(Table2[[#This Row],[Energy Produced (MWh)]]*58.4%)/41.6%</f>
        <v>46.162673076923078</v>
      </c>
      <c r="H64">
        <f>Table2[[#This Row],[Energy Produced (MWh)]]*1600</f>
        <v>52612.800000000003</v>
      </c>
      <c r="I64" s="4">
        <v>5500</v>
      </c>
      <c r="J64" s="4">
        <f t="shared" si="5"/>
        <v>47112.800000000003</v>
      </c>
      <c r="K64" s="4">
        <f>Table2[[#This Row],[Net savings(EGP)]]+K63</f>
        <v>624946.4</v>
      </c>
      <c r="L64" s="8">
        <f>(((Table2[[#This Row],[Cumulative_NSs_EGP]]/336600)*100)-100)/100</f>
        <v>0.85664408793820568</v>
      </c>
      <c r="M64">
        <v>19.369</v>
      </c>
      <c r="N64" s="6">
        <f t="shared" si="6"/>
        <v>90.08489532637725</v>
      </c>
    </row>
    <row r="65" spans="1:14" x14ac:dyDescent="0.25">
      <c r="A65" t="s">
        <v>14</v>
      </c>
      <c r="B65">
        <v>14</v>
      </c>
      <c r="C65" t="s">
        <v>6</v>
      </c>
      <c r="D65">
        <v>32.783000000000001</v>
      </c>
      <c r="E65">
        <v>23.125</v>
      </c>
      <c r="F65">
        <f t="shared" si="4"/>
        <v>9.6580000000000013</v>
      </c>
      <c r="G65" s="4">
        <f>(Table2[[#This Row],[Energy Produced (MWh)]]*58.4%)/41.6%</f>
        <v>46.022288461538452</v>
      </c>
      <c r="H65">
        <f>Table2[[#This Row],[Energy Produced (MWh)]]*1600</f>
        <v>52452.800000000003</v>
      </c>
      <c r="I65" s="4">
        <v>5500</v>
      </c>
      <c r="J65" s="4">
        <f t="shared" si="5"/>
        <v>46952.800000000003</v>
      </c>
      <c r="K65" s="4">
        <f>Table2[[#This Row],[Net savings(EGP)]]+K64</f>
        <v>671899.20000000007</v>
      </c>
      <c r="L65" s="8">
        <f>(((Table2[[#This Row],[Cumulative_NSs_EGP]]/336600)*100)-100)/100</f>
        <v>0.99613547237076661</v>
      </c>
      <c r="M65">
        <v>19.279</v>
      </c>
      <c r="N65" s="6">
        <f t="shared" si="6"/>
        <v>89.36421616376623</v>
      </c>
    </row>
    <row r="66" spans="1:14" x14ac:dyDescent="0.25">
      <c r="A66" t="s">
        <v>14</v>
      </c>
      <c r="B66">
        <v>15</v>
      </c>
      <c r="C66" t="s">
        <v>6</v>
      </c>
      <c r="D66">
        <v>32.683</v>
      </c>
      <c r="E66">
        <v>23.125</v>
      </c>
      <c r="F66">
        <f t="shared" ref="F66:F97" si="7">D66-E66</f>
        <v>9.5579999999999998</v>
      </c>
      <c r="G66" s="4">
        <f>(Table2[[#This Row],[Energy Produced (MWh)]]*58.4%)/41.6%</f>
        <v>45.88190384615384</v>
      </c>
      <c r="H66">
        <f>Table2[[#This Row],[Energy Produced (MWh)]]*1600</f>
        <v>52292.800000000003</v>
      </c>
      <c r="I66" s="4">
        <v>5500</v>
      </c>
      <c r="J66" s="4">
        <f t="shared" ref="J66:J97" si="8">H66-I66</f>
        <v>46792.800000000003</v>
      </c>
      <c r="K66" s="4">
        <f>Table2[[#This Row],[Net savings(EGP)]]+K65</f>
        <v>718692.00000000012</v>
      </c>
      <c r="L66" s="8">
        <f>(((Table2[[#This Row],[Cumulative_NSs_EGP]]/336600)*100)-100)/100</f>
        <v>1.1351515151515157</v>
      </c>
      <c r="M66">
        <v>19.189</v>
      </c>
      <c r="N66" s="6">
        <f t="shared" si="6"/>
        <v>88.649302434456104</v>
      </c>
    </row>
    <row r="67" spans="1:14" x14ac:dyDescent="0.25">
      <c r="A67" t="s">
        <v>14</v>
      </c>
      <c r="B67">
        <v>16</v>
      </c>
      <c r="C67" t="s">
        <v>6</v>
      </c>
      <c r="D67">
        <v>32.582999999999998</v>
      </c>
      <c r="E67">
        <v>23.125</v>
      </c>
      <c r="F67">
        <f t="shared" si="7"/>
        <v>9.4579999999999984</v>
      </c>
      <c r="G67" s="4">
        <f>(Table2[[#This Row],[Energy Produced (MWh)]]*58.4%)/41.6%</f>
        <v>45.741519230769221</v>
      </c>
      <c r="H67">
        <f>Table2[[#This Row],[Energy Produced (MWh)]]*1600</f>
        <v>52132.799999999996</v>
      </c>
      <c r="I67" s="4">
        <v>5500</v>
      </c>
      <c r="J67" s="4">
        <f t="shared" si="8"/>
        <v>46632.799999999996</v>
      </c>
      <c r="K67" s="4">
        <f>Table2[[#This Row],[Net savings(EGP)]]+K66</f>
        <v>765324.80000000016</v>
      </c>
      <c r="L67" s="8">
        <f>(((Table2[[#This Row],[Cumulative_NSs_EGP]]/336600)*100)-100)/100</f>
        <v>1.2736922162804525</v>
      </c>
      <c r="M67">
        <v>19.099</v>
      </c>
      <c r="N67" s="6">
        <f t="shared" si="6"/>
        <v>87.940108014980453</v>
      </c>
    </row>
    <row r="68" spans="1:14" x14ac:dyDescent="0.25">
      <c r="A68" t="s">
        <v>14</v>
      </c>
      <c r="B68">
        <v>17</v>
      </c>
      <c r="C68" t="s">
        <v>6</v>
      </c>
      <c r="D68">
        <v>32.482999999999997</v>
      </c>
      <c r="E68">
        <v>23.125</v>
      </c>
      <c r="F68">
        <f t="shared" si="7"/>
        <v>9.357999999999997</v>
      </c>
      <c r="G68" s="4">
        <f>(Table2[[#This Row],[Energy Produced (MWh)]]*58.4%)/41.6%</f>
        <v>45.601134615384609</v>
      </c>
      <c r="H68">
        <f>Table2[[#This Row],[Energy Produced (MWh)]]*1600</f>
        <v>51972.799999999996</v>
      </c>
      <c r="I68" s="4">
        <v>5500</v>
      </c>
      <c r="J68" s="4">
        <f t="shared" si="8"/>
        <v>46472.799999999996</v>
      </c>
      <c r="K68" s="4">
        <f>Table2[[#This Row],[Net savings(EGP)]]+K67</f>
        <v>811797.60000000021</v>
      </c>
      <c r="L68" s="8">
        <f>(((Table2[[#This Row],[Cumulative_NSs_EGP]]/336600)*100)-100)/100</f>
        <v>1.4117575757575764</v>
      </c>
      <c r="M68">
        <v>19.009</v>
      </c>
      <c r="N68" s="6">
        <f t="shared" si="6"/>
        <v>87.236587150860615</v>
      </c>
    </row>
    <row r="69" spans="1:14" x14ac:dyDescent="0.25">
      <c r="A69" t="s">
        <v>14</v>
      </c>
      <c r="B69">
        <v>18</v>
      </c>
      <c r="C69" t="s">
        <v>6</v>
      </c>
      <c r="D69">
        <v>32.383000000000003</v>
      </c>
      <c r="E69">
        <v>23.125</v>
      </c>
      <c r="F69">
        <f t="shared" si="7"/>
        <v>9.2580000000000027</v>
      </c>
      <c r="G69" s="4">
        <f>(Table2[[#This Row],[Energy Produced (MWh)]]*58.4%)/41.6%</f>
        <v>45.460749999999997</v>
      </c>
      <c r="H69">
        <f>Table2[[#This Row],[Energy Produced (MWh)]]*1600</f>
        <v>51812.800000000003</v>
      </c>
      <c r="I69" s="4">
        <v>5500</v>
      </c>
      <c r="J69" s="4">
        <f t="shared" si="8"/>
        <v>46312.800000000003</v>
      </c>
      <c r="K69" s="4">
        <f>Table2[[#This Row],[Net savings(EGP)]]+K68</f>
        <v>858110.40000000026</v>
      </c>
      <c r="L69" s="8">
        <f>(((Table2[[#This Row],[Cumulative_NSs_EGP]]/336600)*100)-100)/100</f>
        <v>1.5493475935828886</v>
      </c>
      <c r="M69">
        <v>18.919</v>
      </c>
      <c r="N69" s="6">
        <f t="shared" si="6"/>
        <v>86.538694453653733</v>
      </c>
    </row>
    <row r="70" spans="1:14" x14ac:dyDescent="0.25">
      <c r="A70" t="s">
        <v>14</v>
      </c>
      <c r="B70">
        <v>19</v>
      </c>
      <c r="C70" t="s">
        <v>6</v>
      </c>
      <c r="D70">
        <v>32.283000000000001</v>
      </c>
      <c r="E70">
        <v>23.125</v>
      </c>
      <c r="F70">
        <f t="shared" si="7"/>
        <v>9.1580000000000013</v>
      </c>
      <c r="G70" s="4">
        <f>(Table2[[#This Row],[Energy Produced (MWh)]]*58.4%)/41.6%</f>
        <v>45.320365384615378</v>
      </c>
      <c r="H70">
        <f>Table2[[#This Row],[Energy Produced (MWh)]]*1600</f>
        <v>51652.800000000003</v>
      </c>
      <c r="I70" s="4">
        <v>5500</v>
      </c>
      <c r="J70" s="4">
        <f t="shared" si="8"/>
        <v>46152.800000000003</v>
      </c>
      <c r="K70" s="4">
        <f>Table2[[#This Row],[Net savings(EGP)]]+K69</f>
        <v>904263.2000000003</v>
      </c>
      <c r="L70" s="8">
        <f>(((Table2[[#This Row],[Cumulative_NSs_EGP]]/336600)*100)-100)/100</f>
        <v>1.6864622697563885</v>
      </c>
      <c r="M70">
        <v>18.829000000000001</v>
      </c>
      <c r="N70" s="6">
        <f t="shared" si="6"/>
        <v>85.846384898024496</v>
      </c>
    </row>
    <row r="71" spans="1:14" x14ac:dyDescent="0.25">
      <c r="A71" t="s">
        <v>14</v>
      </c>
      <c r="B71">
        <v>20</v>
      </c>
      <c r="C71" t="s">
        <v>6</v>
      </c>
      <c r="D71">
        <v>32.183</v>
      </c>
      <c r="E71">
        <v>23.125</v>
      </c>
      <c r="F71">
        <f t="shared" si="7"/>
        <v>9.0579999999999998</v>
      </c>
      <c r="G71" s="4">
        <f>(Table2[[#This Row],[Energy Produced (MWh)]]*58.4%)/41.6%</f>
        <v>45.17998076923076</v>
      </c>
      <c r="H71">
        <f>Table2[[#This Row],[Energy Produced (MWh)]]*1600</f>
        <v>51492.800000000003</v>
      </c>
      <c r="I71" s="4">
        <v>5500</v>
      </c>
      <c r="J71" s="4">
        <f t="shared" si="8"/>
        <v>45992.800000000003</v>
      </c>
      <c r="K71" s="4">
        <f>Table2[[#This Row],[Net savings(EGP)]]+K70</f>
        <v>950256.00000000035</v>
      </c>
      <c r="L71" s="8">
        <f>(((Table2[[#This Row],[Cumulative_NSs_EGP]]/336600)*100)-100)/100</f>
        <v>1.8231016042780761</v>
      </c>
      <c r="M71">
        <v>18.739000000000001</v>
      </c>
      <c r="N71" s="6">
        <f t="shared" si="6"/>
        <v>85.159613818840299</v>
      </c>
    </row>
    <row r="72" spans="1:14" x14ac:dyDescent="0.25">
      <c r="A72" t="s">
        <v>14</v>
      </c>
      <c r="B72">
        <v>21</v>
      </c>
      <c r="C72" t="s">
        <v>6</v>
      </c>
      <c r="D72">
        <v>32.082999999999998</v>
      </c>
      <c r="E72">
        <v>23.125</v>
      </c>
      <c r="F72">
        <f t="shared" si="7"/>
        <v>8.9579999999999984</v>
      </c>
      <c r="G72" s="4">
        <f>(Table2[[#This Row],[Energy Produced (MWh)]]*58.4%)/41.6%</f>
        <v>45.039596153846148</v>
      </c>
      <c r="H72">
        <f>Table2[[#This Row],[Energy Produced (MWh)]]*1600</f>
        <v>51332.799999999996</v>
      </c>
      <c r="I72" s="4">
        <v>5500</v>
      </c>
      <c r="J72" s="4">
        <f t="shared" si="8"/>
        <v>45832.799999999996</v>
      </c>
      <c r="K72" s="4">
        <f>Table2[[#This Row],[Net savings(EGP)]]+K71</f>
        <v>996088.8000000004</v>
      </c>
      <c r="L72" s="8">
        <f>(((Table2[[#This Row],[Cumulative_NSs_EGP]]/336600)*100)-100)/100</f>
        <v>1.9592655971479513</v>
      </c>
      <c r="M72">
        <v>18.649000000000001</v>
      </c>
      <c r="N72" s="6">
        <f t="shared" si="6"/>
        <v>84.478336908289577</v>
      </c>
    </row>
    <row r="73" spans="1:14" x14ac:dyDescent="0.25">
      <c r="A73" t="s">
        <v>14</v>
      </c>
      <c r="B73">
        <v>22</v>
      </c>
      <c r="C73" t="s">
        <v>6</v>
      </c>
      <c r="D73">
        <v>31.983000000000001</v>
      </c>
      <c r="E73">
        <v>23.125</v>
      </c>
      <c r="F73">
        <f t="shared" si="7"/>
        <v>8.8580000000000005</v>
      </c>
      <c r="G73" s="4">
        <f>(Table2[[#This Row],[Energy Produced (MWh)]]*58.4%)/41.6%</f>
        <v>44.899211538461536</v>
      </c>
      <c r="H73">
        <f>Table2[[#This Row],[Energy Produced (MWh)]]*1600</f>
        <v>51172.800000000003</v>
      </c>
      <c r="I73" s="4">
        <v>5500</v>
      </c>
      <c r="J73" s="4">
        <f t="shared" si="8"/>
        <v>45672.800000000003</v>
      </c>
      <c r="K73" s="4">
        <f>Table2[[#This Row],[Net savings(EGP)]]+K72</f>
        <v>1041761.6000000004</v>
      </c>
      <c r="L73" s="8">
        <f>(((Table2[[#This Row],[Cumulative_NSs_EGP]]/336600)*100)-100)/100</f>
        <v>2.0949542483660144</v>
      </c>
      <c r="M73">
        <v>18.559000000000001</v>
      </c>
      <c r="N73" s="6">
        <f t="shared" si="6"/>
        <v>83.802510213023254</v>
      </c>
    </row>
    <row r="74" spans="1:14" x14ac:dyDescent="0.25">
      <c r="A74" t="s">
        <v>14</v>
      </c>
      <c r="B74">
        <v>23</v>
      </c>
      <c r="C74" t="s">
        <v>6</v>
      </c>
      <c r="D74">
        <v>31.882999999999999</v>
      </c>
      <c r="E74">
        <v>23.125</v>
      </c>
      <c r="F74">
        <f t="shared" si="7"/>
        <v>8.7579999999999991</v>
      </c>
      <c r="G74" s="4">
        <f>(Table2[[#This Row],[Energy Produced (MWh)]]*58.4%)/41.6%</f>
        <v>44.758826923076917</v>
      </c>
      <c r="H74">
        <f>Table2[[#This Row],[Energy Produced (MWh)]]*1600</f>
        <v>51012.799999999996</v>
      </c>
      <c r="I74" s="4">
        <v>5500</v>
      </c>
      <c r="J74" s="4">
        <f t="shared" si="8"/>
        <v>45512.799999999996</v>
      </c>
      <c r="K74" s="4">
        <f>Table2[[#This Row],[Net savings(EGP)]]+K73</f>
        <v>1087274.4000000004</v>
      </c>
      <c r="L74" s="8">
        <f>(((Table2[[#This Row],[Cumulative_NSs_EGP]]/336600)*100)-100)/100</f>
        <v>2.2301675579322646</v>
      </c>
      <c r="M74">
        <v>18.469000000000001</v>
      </c>
      <c r="N74" s="6">
        <f t="shared" si="6"/>
        <v>83.132090131319075</v>
      </c>
    </row>
    <row r="75" spans="1:14" x14ac:dyDescent="0.25">
      <c r="A75" t="s">
        <v>14</v>
      </c>
      <c r="B75">
        <v>24</v>
      </c>
      <c r="C75" t="s">
        <v>6</v>
      </c>
      <c r="D75">
        <v>31.783000000000001</v>
      </c>
      <c r="E75">
        <v>23.125</v>
      </c>
      <c r="F75">
        <f t="shared" si="7"/>
        <v>8.6580000000000013</v>
      </c>
      <c r="G75" s="4">
        <f>(Table2[[#This Row],[Energy Produced (MWh)]]*58.4%)/41.6%</f>
        <v>44.618442307692298</v>
      </c>
      <c r="H75">
        <f>Table2[[#This Row],[Energy Produced (MWh)]]*1600</f>
        <v>50852.800000000003</v>
      </c>
      <c r="I75" s="4">
        <v>5500</v>
      </c>
      <c r="J75" s="4">
        <f t="shared" si="8"/>
        <v>45352.800000000003</v>
      </c>
      <c r="K75" s="4">
        <f>Table2[[#This Row],[Net savings(EGP)]]+K74</f>
        <v>1132627.2000000004</v>
      </c>
      <c r="L75" s="8">
        <f>(((Table2[[#This Row],[Cumulative_NSs_EGP]]/336600)*100)-100)/100</f>
        <v>2.3649055258467033</v>
      </c>
      <c r="M75">
        <v>18.379000000000001</v>
      </c>
      <c r="N75" s="6">
        <f t="shared" si="6"/>
        <v>82.467033410268527</v>
      </c>
    </row>
    <row r="76" spans="1:14" x14ac:dyDescent="0.25">
      <c r="A76" t="s">
        <v>14</v>
      </c>
      <c r="B76">
        <v>25</v>
      </c>
      <c r="C76" t="s">
        <v>6</v>
      </c>
      <c r="D76">
        <v>31.683</v>
      </c>
      <c r="E76">
        <v>23.125</v>
      </c>
      <c r="F76">
        <f t="shared" si="7"/>
        <v>8.5579999999999998</v>
      </c>
      <c r="G76" s="4">
        <f>(Table2[[#This Row],[Energy Produced (MWh)]]*58.4%)/41.6%</f>
        <v>44.478057692307686</v>
      </c>
      <c r="H76">
        <f>Table2[[#This Row],[Energy Produced (MWh)]]*1600</f>
        <v>50692.800000000003</v>
      </c>
      <c r="I76" s="4">
        <v>5500</v>
      </c>
      <c r="J76" s="4">
        <f t="shared" si="8"/>
        <v>45192.800000000003</v>
      </c>
      <c r="K76" s="4">
        <f>Table2[[#This Row],[Net savings(EGP)]]+K75</f>
        <v>1177820.0000000005</v>
      </c>
      <c r="L76" s="8">
        <f>(((Table2[[#This Row],[Cumulative_NSs_EGP]]/336600)*100)-100)/100</f>
        <v>2.4991681521093301</v>
      </c>
      <c r="M76">
        <v>18.289000000000001</v>
      </c>
      <c r="N76" s="6">
        <f t="shared" si="6"/>
        <v>81.807297142986386</v>
      </c>
    </row>
    <row r="77" spans="1:14" x14ac:dyDescent="0.25">
      <c r="A77" t="s">
        <v>15</v>
      </c>
      <c r="B77">
        <v>1</v>
      </c>
      <c r="C77" t="s">
        <v>7</v>
      </c>
      <c r="D77">
        <v>36.482999999999997</v>
      </c>
      <c r="E77">
        <v>24.375</v>
      </c>
      <c r="F77">
        <f t="shared" si="7"/>
        <v>12.107999999999997</v>
      </c>
      <c r="G77" s="4">
        <f>(Table2[[#This Row],[Energy Produced (MWh)]]*59.2%)/40.8%</f>
        <v>52.936117647058829</v>
      </c>
      <c r="H77">
        <f>Table2[[#This Row],[Energy Produced (MWh)]]*1600</f>
        <v>58372.799999999996</v>
      </c>
      <c r="I77" s="4">
        <v>6000</v>
      </c>
      <c r="J77" s="4">
        <f>H77-I77</f>
        <v>52372.799999999996</v>
      </c>
      <c r="K77" s="4">
        <v>52372.800000000003</v>
      </c>
      <c r="L77" s="8">
        <f>(((Table2[[#This Row],[Cumulative_NSs_EGP]]/343332)*100)-100)/100</f>
        <v>-0.84745727167872498</v>
      </c>
      <c r="M77">
        <v>21.888999999999999</v>
      </c>
      <c r="N77" s="6">
        <v>99.200299999999999</v>
      </c>
    </row>
    <row r="78" spans="1:14" x14ac:dyDescent="0.25">
      <c r="A78" t="s">
        <v>15</v>
      </c>
      <c r="B78">
        <v>2</v>
      </c>
      <c r="C78" t="s">
        <v>7</v>
      </c>
      <c r="D78">
        <v>36.383000000000003</v>
      </c>
      <c r="E78">
        <v>24.375</v>
      </c>
      <c r="F78">
        <f t="shared" si="7"/>
        <v>12.008000000000003</v>
      </c>
      <c r="G78" s="4">
        <f>(Table2[[#This Row],[Energy Produced (MWh)]]*59.2%)/40.8%</f>
        <v>52.791019607843147</v>
      </c>
      <c r="H78">
        <f>Table2[[#This Row],[Energy Produced (MWh)]]*1600</f>
        <v>58212.800000000003</v>
      </c>
      <c r="I78" s="4">
        <v>6000</v>
      </c>
      <c r="J78" s="4">
        <f t="shared" si="8"/>
        <v>52212.800000000003</v>
      </c>
      <c r="K78" s="4">
        <f>Table2[[#This Row],[Net savings(EGP)]]+K77</f>
        <v>104585.60000000001</v>
      </c>
      <c r="L78" s="8">
        <f>(((Table2[[#This Row],[Cumulative_NSs_EGP]]/343332)*100)-100)/100</f>
        <v>-0.69538056458471686</v>
      </c>
      <c r="M78">
        <v>21.798999999999999</v>
      </c>
      <c r="N78" s="6">
        <f>N77-N77*0.008</f>
        <v>98.406697600000001</v>
      </c>
    </row>
    <row r="79" spans="1:14" x14ac:dyDescent="0.25">
      <c r="A79" t="s">
        <v>15</v>
      </c>
      <c r="B79">
        <v>3</v>
      </c>
      <c r="C79" t="s">
        <v>7</v>
      </c>
      <c r="D79">
        <v>36.283000000000001</v>
      </c>
      <c r="E79">
        <v>24.375</v>
      </c>
      <c r="F79">
        <f t="shared" si="7"/>
        <v>11.908000000000001</v>
      </c>
      <c r="G79" s="4">
        <f>(Table2[[#This Row],[Energy Produced (MWh)]]*59.2%)/40.8%</f>
        <v>52.645921568627465</v>
      </c>
      <c r="H79">
        <f>Table2[[#This Row],[Energy Produced (MWh)]]*1600</f>
        <v>58052.800000000003</v>
      </c>
      <c r="I79" s="4">
        <v>6000</v>
      </c>
      <c r="J79" s="4">
        <f t="shared" si="8"/>
        <v>52052.800000000003</v>
      </c>
      <c r="K79" s="4">
        <f>Table2[[#This Row],[Net savings(EGP)]]+K78</f>
        <v>156638.40000000002</v>
      </c>
      <c r="L79" s="8">
        <f>(((Table2[[#This Row],[Cumulative_NSs_EGP]]/343332)*100)-100)/100</f>
        <v>-0.54376987871797555</v>
      </c>
      <c r="M79">
        <v>21.709</v>
      </c>
      <c r="N79" s="6">
        <f t="shared" ref="N79:N101" si="9">N78-N78*0.008</f>
        <v>97.619444019200003</v>
      </c>
    </row>
    <row r="80" spans="1:14" x14ac:dyDescent="0.25">
      <c r="A80" t="s">
        <v>15</v>
      </c>
      <c r="B80">
        <v>4</v>
      </c>
      <c r="C80" t="s">
        <v>7</v>
      </c>
      <c r="D80">
        <v>36.183</v>
      </c>
      <c r="E80">
        <v>24.375</v>
      </c>
      <c r="F80">
        <f t="shared" si="7"/>
        <v>11.808</v>
      </c>
      <c r="G80" s="4">
        <f>(Table2[[#This Row],[Energy Produced (MWh)]]*59.2%)/40.8%</f>
        <v>52.500823529411775</v>
      </c>
      <c r="H80">
        <f>Table2[[#This Row],[Energy Produced (MWh)]]*1600</f>
        <v>57892.800000000003</v>
      </c>
      <c r="I80" s="4">
        <v>6000</v>
      </c>
      <c r="J80" s="4">
        <f t="shared" si="8"/>
        <v>51892.800000000003</v>
      </c>
      <c r="K80" s="4">
        <f>Table2[[#This Row],[Net savings(EGP)]]+K79</f>
        <v>208531.20000000001</v>
      </c>
      <c r="L80" s="8">
        <f>(((Table2[[#This Row],[Cumulative_NSs_EGP]]/343332)*100)-100)/100</f>
        <v>-0.39262521407850121</v>
      </c>
      <c r="M80">
        <v>21.619</v>
      </c>
      <c r="N80" s="6">
        <f t="shared" si="9"/>
        <v>96.838488467046403</v>
      </c>
    </row>
    <row r="81" spans="1:14" x14ac:dyDescent="0.25">
      <c r="A81" t="s">
        <v>15</v>
      </c>
      <c r="B81">
        <v>5</v>
      </c>
      <c r="C81" t="s">
        <v>7</v>
      </c>
      <c r="D81">
        <v>36.082999999999998</v>
      </c>
      <c r="E81">
        <v>24.375</v>
      </c>
      <c r="F81">
        <f t="shared" si="7"/>
        <v>11.707999999999998</v>
      </c>
      <c r="G81" s="4">
        <f>(Table2[[#This Row],[Energy Produced (MWh)]]*59.2%)/40.8%</f>
        <v>52.355725490196086</v>
      </c>
      <c r="H81">
        <f>Table2[[#This Row],[Energy Produced (MWh)]]*1600</f>
        <v>57732.799999999996</v>
      </c>
      <c r="I81" s="4">
        <v>6000</v>
      </c>
      <c r="J81" s="4">
        <f t="shared" si="8"/>
        <v>51732.799999999996</v>
      </c>
      <c r="K81" s="4">
        <f>Table2[[#This Row],[Net savings(EGP)]]+K80</f>
        <v>260264</v>
      </c>
      <c r="L81" s="8">
        <f>(((Table2[[#This Row],[Cumulative_NSs_EGP]]/343332)*100)-100)/100</f>
        <v>-0.24194657066629388</v>
      </c>
      <c r="M81">
        <v>21.529</v>
      </c>
      <c r="N81" s="6">
        <f t="shared" si="9"/>
        <v>96.063780559310032</v>
      </c>
    </row>
    <row r="82" spans="1:14" x14ac:dyDescent="0.25">
      <c r="A82" t="s">
        <v>15</v>
      </c>
      <c r="B82">
        <v>6</v>
      </c>
      <c r="C82" t="s">
        <v>7</v>
      </c>
      <c r="D82">
        <v>35.982999999999997</v>
      </c>
      <c r="E82">
        <v>24.375</v>
      </c>
      <c r="F82">
        <f t="shared" si="7"/>
        <v>11.607999999999997</v>
      </c>
      <c r="G82" s="4">
        <f>(Table2[[#This Row],[Energy Produced (MWh)]]*59.2%)/40.8%</f>
        <v>52.210627450980397</v>
      </c>
      <c r="H82">
        <f>Table2[[#This Row],[Energy Produced (MWh)]]*1600</f>
        <v>57572.799999999996</v>
      </c>
      <c r="I82" s="4">
        <v>6000</v>
      </c>
      <c r="J82" s="4">
        <f t="shared" si="8"/>
        <v>51572.799999999996</v>
      </c>
      <c r="K82" s="4">
        <f>Table2[[#This Row],[Net savings(EGP)]]+K81</f>
        <v>311836.79999999999</v>
      </c>
      <c r="L82" s="8">
        <f>(((Table2[[#This Row],[Cumulative_NSs_EGP]]/343332)*100)-100)/100</f>
        <v>-9.1733948481353453E-2</v>
      </c>
      <c r="M82">
        <v>21.439</v>
      </c>
      <c r="N82" s="6">
        <f t="shared" si="9"/>
        <v>95.295270314835548</v>
      </c>
    </row>
    <row r="83" spans="1:14" x14ac:dyDescent="0.25">
      <c r="A83" t="s">
        <v>15</v>
      </c>
      <c r="B83">
        <v>7</v>
      </c>
      <c r="C83" t="s">
        <v>7</v>
      </c>
      <c r="D83">
        <v>35.883000000000003</v>
      </c>
      <c r="E83">
        <v>24.375</v>
      </c>
      <c r="F83">
        <f t="shared" si="7"/>
        <v>11.508000000000003</v>
      </c>
      <c r="G83" s="4">
        <f>(Table2[[#This Row],[Energy Produced (MWh)]]*59.2%)/40.8%</f>
        <v>52.065529411764722</v>
      </c>
      <c r="H83">
        <f>Table2[[#This Row],[Energy Produced (MWh)]]*1600</f>
        <v>57412.800000000003</v>
      </c>
      <c r="I83" s="4">
        <v>6000</v>
      </c>
      <c r="J83" s="4">
        <f t="shared" si="8"/>
        <v>51412.800000000003</v>
      </c>
      <c r="K83" s="4">
        <f>Table2[[#This Row],[Net savings(EGP)]]+K82</f>
        <v>363249.6</v>
      </c>
      <c r="L83" s="8">
        <f>(((Table2[[#This Row],[Cumulative_NSs_EGP]]/343332)*100)-100)/100</f>
        <v>5.8012652476320314E-2</v>
      </c>
      <c r="M83">
        <v>21.349</v>
      </c>
      <c r="N83" s="6">
        <f t="shared" si="9"/>
        <v>94.532908152316864</v>
      </c>
    </row>
    <row r="84" spans="1:14" x14ac:dyDescent="0.25">
      <c r="A84" t="s">
        <v>15</v>
      </c>
      <c r="B84">
        <v>8</v>
      </c>
      <c r="C84" t="s">
        <v>7</v>
      </c>
      <c r="D84">
        <v>35.783000000000001</v>
      </c>
      <c r="E84">
        <v>24.375</v>
      </c>
      <c r="F84">
        <f t="shared" si="7"/>
        <v>11.408000000000001</v>
      </c>
      <c r="G84" s="4">
        <f>(Table2[[#This Row],[Energy Produced (MWh)]]*59.2%)/40.8%</f>
        <v>51.920431372549032</v>
      </c>
      <c r="H84">
        <f>Table2[[#This Row],[Energy Produced (MWh)]]*1600</f>
        <v>57252.800000000003</v>
      </c>
      <c r="I84" s="4">
        <v>6000</v>
      </c>
      <c r="J84" s="4">
        <f t="shared" si="8"/>
        <v>51252.800000000003</v>
      </c>
      <c r="K84" s="4">
        <f>Table2[[#This Row],[Net savings(EGP)]]+K83</f>
        <v>414502.39999999997</v>
      </c>
      <c r="L84" s="8">
        <f>(((Table2[[#This Row],[Cumulative_NSs_EGP]]/343332)*100)-100)/100</f>
        <v>0.20729323220672696</v>
      </c>
      <c r="M84">
        <v>21.259</v>
      </c>
      <c r="N84" s="6">
        <f t="shared" si="9"/>
        <v>93.776644887098328</v>
      </c>
    </row>
    <row r="85" spans="1:14" x14ac:dyDescent="0.25">
      <c r="A85" t="s">
        <v>15</v>
      </c>
      <c r="B85">
        <v>9</v>
      </c>
      <c r="C85" t="s">
        <v>7</v>
      </c>
      <c r="D85">
        <v>35.683</v>
      </c>
      <c r="E85">
        <v>24.375</v>
      </c>
      <c r="F85">
        <f t="shared" si="7"/>
        <v>11.308</v>
      </c>
      <c r="G85" s="4">
        <f>(Table2[[#This Row],[Energy Produced (MWh)]]*59.2%)/40.8%</f>
        <v>51.775333333333343</v>
      </c>
      <c r="H85">
        <f>Table2[[#This Row],[Energy Produced (MWh)]]*1600</f>
        <v>57092.800000000003</v>
      </c>
      <c r="I85" s="4">
        <v>6000</v>
      </c>
      <c r="J85" s="4">
        <f t="shared" si="8"/>
        <v>51092.800000000003</v>
      </c>
      <c r="K85" s="4">
        <f>Table2[[#This Row],[Net savings(EGP)]]+K84</f>
        <v>465595.19999999995</v>
      </c>
      <c r="L85" s="8">
        <f>(((Table2[[#This Row],[Cumulative_NSs_EGP]]/343332)*100)-100)/100</f>
        <v>0.35610779070986665</v>
      </c>
      <c r="M85">
        <v>21.169</v>
      </c>
      <c r="N85" s="6">
        <f t="shared" si="9"/>
        <v>93.02643172800154</v>
      </c>
    </row>
    <row r="86" spans="1:14" x14ac:dyDescent="0.25">
      <c r="A86" t="s">
        <v>15</v>
      </c>
      <c r="B86">
        <v>10</v>
      </c>
      <c r="C86" t="s">
        <v>7</v>
      </c>
      <c r="D86">
        <v>35.582999999999998</v>
      </c>
      <c r="E86">
        <v>24.375</v>
      </c>
      <c r="F86">
        <f t="shared" si="7"/>
        <v>11.207999999999998</v>
      </c>
      <c r="G86" s="4">
        <f>(Table2[[#This Row],[Energy Produced (MWh)]]*59.2%)/40.8%</f>
        <v>51.630235294117654</v>
      </c>
      <c r="H86">
        <f>Table2[[#This Row],[Energy Produced (MWh)]]*1600</f>
        <v>56932.799999999996</v>
      </c>
      <c r="I86" s="4">
        <v>6000</v>
      </c>
      <c r="J86" s="4">
        <f t="shared" si="8"/>
        <v>50932.799999999996</v>
      </c>
      <c r="K86" s="4">
        <f>Table2[[#This Row],[Net savings(EGP)]]+K85</f>
        <v>516527.99999999994</v>
      </c>
      <c r="L86" s="8">
        <f>(((Table2[[#This Row],[Cumulative_NSs_EGP]]/343332)*100)-100)/100</f>
        <v>0.50445632798573936</v>
      </c>
      <c r="M86">
        <v>21.079000000000001</v>
      </c>
      <c r="N86" s="6">
        <f t="shared" si="9"/>
        <v>92.282220274177533</v>
      </c>
    </row>
    <row r="87" spans="1:14" x14ac:dyDescent="0.25">
      <c r="A87" t="s">
        <v>15</v>
      </c>
      <c r="B87">
        <v>11</v>
      </c>
      <c r="C87" t="s">
        <v>7</v>
      </c>
      <c r="D87">
        <v>35.482999999999997</v>
      </c>
      <c r="E87">
        <v>24.375</v>
      </c>
      <c r="F87">
        <f t="shared" si="7"/>
        <v>11.107999999999997</v>
      </c>
      <c r="G87" s="4">
        <f>(Table2[[#This Row],[Energy Produced (MWh)]]*59.2%)/40.8%</f>
        <v>51.485137254901971</v>
      </c>
      <c r="H87">
        <f>Table2[[#This Row],[Energy Produced (MWh)]]*1600</f>
        <v>56772.799999999996</v>
      </c>
      <c r="I87" s="4">
        <v>6000</v>
      </c>
      <c r="J87" s="4">
        <f t="shared" si="8"/>
        <v>50772.799999999996</v>
      </c>
      <c r="K87" s="4">
        <f>Table2[[#This Row],[Net savings(EGP)]]+K86</f>
        <v>567300.79999999993</v>
      </c>
      <c r="L87" s="8">
        <f>(((Table2[[#This Row],[Cumulative_NSs_EGP]]/343332)*100)-100)/100</f>
        <v>0.65233884403434561</v>
      </c>
      <c r="M87">
        <v>20.989000000000001</v>
      </c>
      <c r="N87" s="6">
        <f t="shared" si="9"/>
        <v>91.54396251198412</v>
      </c>
    </row>
    <row r="88" spans="1:14" x14ac:dyDescent="0.25">
      <c r="A88" t="s">
        <v>15</v>
      </c>
      <c r="B88">
        <v>12</v>
      </c>
      <c r="C88" t="s">
        <v>7</v>
      </c>
      <c r="D88">
        <v>35.383000000000003</v>
      </c>
      <c r="E88">
        <v>24.375</v>
      </c>
      <c r="F88">
        <f t="shared" si="7"/>
        <v>11.008000000000003</v>
      </c>
      <c r="G88" s="4">
        <f>(Table2[[#This Row],[Energy Produced (MWh)]]*59.2%)/40.8%</f>
        <v>51.340039215686289</v>
      </c>
      <c r="H88">
        <f>Table2[[#This Row],[Energy Produced (MWh)]]*1600</f>
        <v>56612.800000000003</v>
      </c>
      <c r="I88" s="4">
        <v>6000</v>
      </c>
      <c r="J88" s="4">
        <f t="shared" si="8"/>
        <v>50612.800000000003</v>
      </c>
      <c r="K88" s="4">
        <f>Table2[[#This Row],[Net savings(EGP)]]+K87</f>
        <v>617913.59999999998</v>
      </c>
      <c r="L88" s="8">
        <f>(((Table2[[#This Row],[Cumulative_NSs_EGP]]/343332)*100)-100)/100</f>
        <v>0.79975533885568495</v>
      </c>
      <c r="M88">
        <v>20.899000000000001</v>
      </c>
      <c r="N88" s="6">
        <f t="shared" si="9"/>
        <v>90.811610811888244</v>
      </c>
    </row>
    <row r="89" spans="1:14" x14ac:dyDescent="0.25">
      <c r="A89" t="s">
        <v>15</v>
      </c>
      <c r="B89">
        <v>13</v>
      </c>
      <c r="C89" t="s">
        <v>7</v>
      </c>
      <c r="D89">
        <v>35.283000000000001</v>
      </c>
      <c r="E89">
        <v>24.375</v>
      </c>
      <c r="F89">
        <f t="shared" si="7"/>
        <v>10.908000000000001</v>
      </c>
      <c r="G89" s="4">
        <f>(Table2[[#This Row],[Energy Produced (MWh)]]*59.2%)/40.8%</f>
        <v>51.1949411764706</v>
      </c>
      <c r="H89">
        <f>Table2[[#This Row],[Energy Produced (MWh)]]*1600</f>
        <v>56452.800000000003</v>
      </c>
      <c r="I89" s="4">
        <v>6000</v>
      </c>
      <c r="J89" s="4">
        <f t="shared" si="8"/>
        <v>50452.800000000003</v>
      </c>
      <c r="K89" s="4">
        <f>Table2[[#This Row],[Net savings(EGP)]]+K88</f>
        <v>668366.4</v>
      </c>
      <c r="L89" s="8">
        <f>(((Table2[[#This Row],[Cumulative_NSs_EGP]]/343332)*100)-100)/100</f>
        <v>0.94670581244975727</v>
      </c>
      <c r="M89">
        <v>20.809000000000001</v>
      </c>
      <c r="N89" s="6">
        <f t="shared" si="9"/>
        <v>90.085117925393135</v>
      </c>
    </row>
    <row r="90" spans="1:14" x14ac:dyDescent="0.25">
      <c r="A90" t="s">
        <v>15</v>
      </c>
      <c r="B90">
        <v>14</v>
      </c>
      <c r="C90" t="s">
        <v>7</v>
      </c>
      <c r="D90">
        <v>35.183</v>
      </c>
      <c r="E90">
        <v>24.375</v>
      </c>
      <c r="F90">
        <f t="shared" si="7"/>
        <v>10.808</v>
      </c>
      <c r="G90" s="4">
        <f>(Table2[[#This Row],[Energy Produced (MWh)]]*59.2%)/40.8%</f>
        <v>51.049843137254918</v>
      </c>
      <c r="H90">
        <f>Table2[[#This Row],[Energy Produced (MWh)]]*1600</f>
        <v>56292.800000000003</v>
      </c>
      <c r="I90" s="4">
        <v>6000</v>
      </c>
      <c r="J90" s="4">
        <f t="shared" si="8"/>
        <v>50292.800000000003</v>
      </c>
      <c r="K90" s="4">
        <f>Table2[[#This Row],[Net savings(EGP)]]+K89</f>
        <v>718659.20000000007</v>
      </c>
      <c r="L90" s="8">
        <f>(((Table2[[#This Row],[Cumulative_NSs_EGP]]/343332)*100)-100)/100</f>
        <v>1.0931902648165626</v>
      </c>
      <c r="M90">
        <v>20.719000000000001</v>
      </c>
      <c r="N90" s="6">
        <f t="shared" si="9"/>
        <v>89.364436981989996</v>
      </c>
    </row>
    <row r="91" spans="1:14" x14ac:dyDescent="0.25">
      <c r="A91" t="s">
        <v>15</v>
      </c>
      <c r="B91">
        <v>15</v>
      </c>
      <c r="C91" t="s">
        <v>7</v>
      </c>
      <c r="D91">
        <v>35.082999999999998</v>
      </c>
      <c r="E91">
        <v>24.375</v>
      </c>
      <c r="F91">
        <f t="shared" si="7"/>
        <v>10.707999999999998</v>
      </c>
      <c r="G91" s="4">
        <f>(Table2[[#This Row],[Energy Produced (MWh)]]*59.2%)/40.8%</f>
        <v>50.904745098039228</v>
      </c>
      <c r="H91">
        <f>Table2[[#This Row],[Energy Produced (MWh)]]*1600</f>
        <v>56132.799999999996</v>
      </c>
      <c r="I91" s="4">
        <v>6000</v>
      </c>
      <c r="J91" s="4">
        <f t="shared" si="8"/>
        <v>50132.799999999996</v>
      </c>
      <c r="K91" s="4">
        <f>Table2[[#This Row],[Net savings(EGP)]]+K90</f>
        <v>768792.00000000012</v>
      </c>
      <c r="L91" s="8">
        <f>(((Table2[[#This Row],[Cumulative_NSs_EGP]]/343332)*100)-100)/100</f>
        <v>1.2392086959561013</v>
      </c>
      <c r="M91">
        <v>20.629000000000001</v>
      </c>
      <c r="N91" s="6">
        <f t="shared" si="9"/>
        <v>88.649521486134077</v>
      </c>
    </row>
    <row r="92" spans="1:14" x14ac:dyDescent="0.25">
      <c r="A92" t="s">
        <v>15</v>
      </c>
      <c r="B92">
        <v>16</v>
      </c>
      <c r="C92" t="s">
        <v>7</v>
      </c>
      <c r="D92">
        <v>34.982999999999997</v>
      </c>
      <c r="E92">
        <v>24.375</v>
      </c>
      <c r="F92">
        <f t="shared" si="7"/>
        <v>10.607999999999997</v>
      </c>
      <c r="G92" s="4">
        <f>(Table2[[#This Row],[Energy Produced (MWh)]]*59.2%)/40.8%</f>
        <v>50.759647058823539</v>
      </c>
      <c r="H92">
        <f>Table2[[#This Row],[Energy Produced (MWh)]]*1600</f>
        <v>55972.799999999996</v>
      </c>
      <c r="I92" s="4">
        <v>6000</v>
      </c>
      <c r="J92" s="4">
        <f t="shared" si="8"/>
        <v>49972.799999999996</v>
      </c>
      <c r="K92" s="4">
        <f>Table2[[#This Row],[Net savings(EGP)]]+K91</f>
        <v>818764.80000000016</v>
      </c>
      <c r="L92" s="8">
        <f>(((Table2[[#This Row],[Cumulative_NSs_EGP]]/343332)*100)-100)/100</f>
        <v>1.3847611058683729</v>
      </c>
      <c r="M92">
        <v>20.539000000000001</v>
      </c>
      <c r="N92" s="6">
        <f t="shared" si="9"/>
        <v>87.940325314245001</v>
      </c>
    </row>
    <row r="93" spans="1:14" x14ac:dyDescent="0.25">
      <c r="A93" t="s">
        <v>15</v>
      </c>
      <c r="B93">
        <v>17</v>
      </c>
      <c r="C93" t="s">
        <v>7</v>
      </c>
      <c r="D93">
        <v>34.883000000000003</v>
      </c>
      <c r="E93">
        <v>24.375</v>
      </c>
      <c r="F93">
        <f t="shared" si="7"/>
        <v>10.508000000000003</v>
      </c>
      <c r="G93" s="4">
        <f>(Table2[[#This Row],[Energy Produced (MWh)]]*59.2%)/40.8%</f>
        <v>50.614549019607857</v>
      </c>
      <c r="H93">
        <f>Table2[[#This Row],[Energy Produced (MWh)]]*1600</f>
        <v>55812.800000000003</v>
      </c>
      <c r="I93" s="4">
        <v>6000</v>
      </c>
      <c r="J93" s="4">
        <f t="shared" si="8"/>
        <v>49812.800000000003</v>
      </c>
      <c r="K93" s="4">
        <f>Table2[[#This Row],[Net savings(EGP)]]+K92</f>
        <v>868577.60000000021</v>
      </c>
      <c r="L93" s="8">
        <f>(((Table2[[#This Row],[Cumulative_NSs_EGP]]/343332)*100)-100)/100</f>
        <v>1.5298474945533775</v>
      </c>
      <c r="M93">
        <v>20.449000000000002</v>
      </c>
      <c r="N93" s="6">
        <f t="shared" si="9"/>
        <v>87.236802711731045</v>
      </c>
    </row>
    <row r="94" spans="1:14" x14ac:dyDescent="0.25">
      <c r="A94" t="s">
        <v>15</v>
      </c>
      <c r="B94">
        <v>18</v>
      </c>
      <c r="C94" t="s">
        <v>7</v>
      </c>
      <c r="D94">
        <v>34.783000000000001</v>
      </c>
      <c r="E94">
        <v>24.375</v>
      </c>
      <c r="F94">
        <f t="shared" si="7"/>
        <v>10.408000000000001</v>
      </c>
      <c r="G94" s="4">
        <f>(Table2[[#This Row],[Energy Produced (MWh)]]*59.2%)/40.8%</f>
        <v>50.469450980392175</v>
      </c>
      <c r="H94">
        <f>Table2[[#This Row],[Energy Produced (MWh)]]*1600</f>
        <v>55652.800000000003</v>
      </c>
      <c r="I94" s="4">
        <v>6000</v>
      </c>
      <c r="J94" s="4">
        <f t="shared" si="8"/>
        <v>49652.800000000003</v>
      </c>
      <c r="K94" s="4">
        <f>Table2[[#This Row],[Net savings(EGP)]]+K93</f>
        <v>918230.40000000026</v>
      </c>
      <c r="L94" s="8">
        <f>(((Table2[[#This Row],[Cumulative_NSs_EGP]]/343332)*100)-100)/100</f>
        <v>1.6744678620111153</v>
      </c>
      <c r="M94">
        <v>20.359000000000002</v>
      </c>
      <c r="N94" s="6">
        <f t="shared" si="9"/>
        <v>86.538908290037199</v>
      </c>
    </row>
    <row r="95" spans="1:14" x14ac:dyDescent="0.25">
      <c r="A95" t="s">
        <v>15</v>
      </c>
      <c r="B95">
        <v>19</v>
      </c>
      <c r="C95" t="s">
        <v>7</v>
      </c>
      <c r="D95">
        <v>34.683</v>
      </c>
      <c r="E95">
        <v>24.375</v>
      </c>
      <c r="F95">
        <f t="shared" si="7"/>
        <v>10.308</v>
      </c>
      <c r="G95" s="4">
        <f>(Table2[[#This Row],[Energy Produced (MWh)]]*59.2%)/40.8%</f>
        <v>50.324352941176485</v>
      </c>
      <c r="H95">
        <f>Table2[[#This Row],[Energy Produced (MWh)]]*1600</f>
        <v>55492.800000000003</v>
      </c>
      <c r="I95" s="4">
        <v>6000</v>
      </c>
      <c r="J95" s="4">
        <f t="shared" si="8"/>
        <v>49492.800000000003</v>
      </c>
      <c r="K95" s="4">
        <f>Table2[[#This Row],[Net savings(EGP)]]+K94</f>
        <v>967723.2000000003</v>
      </c>
      <c r="L95" s="8">
        <f>(((Table2[[#This Row],[Cumulative_NSs_EGP]]/343332)*100)-100)/100</f>
        <v>1.8186222082415862</v>
      </c>
      <c r="M95">
        <v>20.268999999999998</v>
      </c>
      <c r="N95" s="6">
        <f t="shared" si="9"/>
        <v>85.846597023716896</v>
      </c>
    </row>
    <row r="96" spans="1:14" x14ac:dyDescent="0.25">
      <c r="A96" t="s">
        <v>15</v>
      </c>
      <c r="B96">
        <v>20</v>
      </c>
      <c r="C96" t="s">
        <v>7</v>
      </c>
      <c r="D96">
        <v>34.582999999999998</v>
      </c>
      <c r="E96">
        <v>24.375</v>
      </c>
      <c r="F96">
        <f t="shared" si="7"/>
        <v>10.207999999999998</v>
      </c>
      <c r="G96" s="4">
        <f>(Table2[[#This Row],[Energy Produced (MWh)]]*59.2%)/40.8%</f>
        <v>50.179254901960789</v>
      </c>
      <c r="H96">
        <f>Table2[[#This Row],[Energy Produced (MWh)]]*1600</f>
        <v>55332.799999999996</v>
      </c>
      <c r="I96" s="4">
        <v>6000</v>
      </c>
      <c r="J96" s="4">
        <f t="shared" si="8"/>
        <v>49332.799999999996</v>
      </c>
      <c r="K96" s="4">
        <f>Table2[[#This Row],[Net savings(EGP)]]+K95</f>
        <v>1017056.0000000003</v>
      </c>
      <c r="L96" s="8">
        <f>(((Table2[[#This Row],[Cumulative_NSs_EGP]]/343332)*100)-100)/100</f>
        <v>1.9623105332447903</v>
      </c>
      <c r="M96">
        <v>20.178999999999998</v>
      </c>
      <c r="N96" s="6">
        <f t="shared" si="9"/>
        <v>85.159824247527155</v>
      </c>
    </row>
    <row r="97" spans="1:14" x14ac:dyDescent="0.25">
      <c r="A97" t="s">
        <v>15</v>
      </c>
      <c r="B97">
        <v>21</v>
      </c>
      <c r="C97" t="s">
        <v>7</v>
      </c>
      <c r="D97">
        <v>34.482999999999997</v>
      </c>
      <c r="E97">
        <v>24.375</v>
      </c>
      <c r="F97">
        <f t="shared" si="7"/>
        <v>10.107999999999997</v>
      </c>
      <c r="G97" s="4">
        <f>(Table2[[#This Row],[Energy Produced (MWh)]]*59.2%)/40.8%</f>
        <v>50.0341568627451</v>
      </c>
      <c r="H97">
        <f>Table2[[#This Row],[Energy Produced (MWh)]]*1600</f>
        <v>55172.799999999996</v>
      </c>
      <c r="I97" s="4">
        <v>6000</v>
      </c>
      <c r="J97" s="4">
        <f t="shared" si="8"/>
        <v>49172.799999999996</v>
      </c>
      <c r="K97" s="4">
        <f>Table2[[#This Row],[Net savings(EGP)]]+K96</f>
        <v>1066228.8000000003</v>
      </c>
      <c r="L97" s="8">
        <f>(((Table2[[#This Row],[Cumulative_NSs_EGP]]/343332)*100)-100)/100</f>
        <v>2.1055328370207267</v>
      </c>
      <c r="M97">
        <v>20.088999999999999</v>
      </c>
      <c r="N97" s="6">
        <f t="shared" si="9"/>
        <v>84.478545653546931</v>
      </c>
    </row>
    <row r="98" spans="1:14" x14ac:dyDescent="0.25">
      <c r="A98" t="s">
        <v>15</v>
      </c>
      <c r="B98">
        <v>22</v>
      </c>
      <c r="C98" t="s">
        <v>7</v>
      </c>
      <c r="D98">
        <v>34.383000000000003</v>
      </c>
      <c r="E98">
        <v>24.375</v>
      </c>
      <c r="F98">
        <f t="shared" ref="F98:F129" si="10">D98-E98</f>
        <v>10.008000000000003</v>
      </c>
      <c r="G98" s="4">
        <f>(Table2[[#This Row],[Energy Produced (MWh)]]*59.2%)/40.8%</f>
        <v>49.889058823529432</v>
      </c>
      <c r="H98">
        <f>Table2[[#This Row],[Energy Produced (MWh)]]*1600</f>
        <v>55012.800000000003</v>
      </c>
      <c r="I98" s="4">
        <v>6000</v>
      </c>
      <c r="J98" s="4">
        <f t="shared" ref="J98:J129" si="11">H98-I98</f>
        <v>49012.800000000003</v>
      </c>
      <c r="K98" s="4">
        <f>Table2[[#This Row],[Net savings(EGP)]]+K97</f>
        <v>1115241.6000000003</v>
      </c>
      <c r="L98" s="8">
        <f>(((Table2[[#This Row],[Cumulative_NSs_EGP]]/343332)*100)-100)/100</f>
        <v>2.2482891195693977</v>
      </c>
      <c r="M98">
        <v>19.998999999999999</v>
      </c>
      <c r="N98" s="6">
        <f t="shared" si="9"/>
        <v>83.802717288318561</v>
      </c>
    </row>
    <row r="99" spans="1:14" x14ac:dyDescent="0.25">
      <c r="A99" t="s">
        <v>15</v>
      </c>
      <c r="B99">
        <v>23</v>
      </c>
      <c r="C99" t="s">
        <v>7</v>
      </c>
      <c r="D99">
        <v>34.283000000000001</v>
      </c>
      <c r="E99">
        <v>24.375</v>
      </c>
      <c r="F99">
        <f t="shared" si="10"/>
        <v>9.9080000000000013</v>
      </c>
      <c r="G99" s="4">
        <f>(Table2[[#This Row],[Energy Produced (MWh)]]*59.2%)/40.8%</f>
        <v>49.743960784313735</v>
      </c>
      <c r="H99">
        <f>Table2[[#This Row],[Energy Produced (MWh)]]*1600</f>
        <v>54852.800000000003</v>
      </c>
      <c r="I99" s="4">
        <v>6000</v>
      </c>
      <c r="J99" s="4">
        <f t="shared" si="11"/>
        <v>48852.800000000003</v>
      </c>
      <c r="K99" s="4">
        <f>Table2[[#This Row],[Net savings(EGP)]]+K98</f>
        <v>1164094.4000000004</v>
      </c>
      <c r="L99" s="8">
        <f>(((Table2[[#This Row],[Cumulative_NSs_EGP]]/343332)*100)-100)/100</f>
        <v>2.3905793808908005</v>
      </c>
      <c r="M99">
        <v>19.908999999999999</v>
      </c>
      <c r="N99" s="6">
        <f t="shared" si="9"/>
        <v>83.132295550012017</v>
      </c>
    </row>
    <row r="100" spans="1:14" x14ac:dyDescent="0.25">
      <c r="A100" t="s">
        <v>15</v>
      </c>
      <c r="B100">
        <v>24</v>
      </c>
      <c r="C100" t="s">
        <v>7</v>
      </c>
      <c r="D100">
        <v>34.183</v>
      </c>
      <c r="E100">
        <v>24.375</v>
      </c>
      <c r="F100">
        <f t="shared" si="10"/>
        <v>9.8079999999999998</v>
      </c>
      <c r="G100" s="4">
        <f>(Table2[[#This Row],[Energy Produced (MWh)]]*59.2%)/40.8%</f>
        <v>49.598862745098046</v>
      </c>
      <c r="H100">
        <f>Table2[[#This Row],[Energy Produced (MWh)]]*1600</f>
        <v>54692.800000000003</v>
      </c>
      <c r="I100" s="4">
        <v>6000</v>
      </c>
      <c r="J100" s="4">
        <f t="shared" si="11"/>
        <v>48692.800000000003</v>
      </c>
      <c r="K100" s="4">
        <f>Table2[[#This Row],[Net savings(EGP)]]+K99</f>
        <v>1212787.2000000004</v>
      </c>
      <c r="L100" s="8">
        <f>(((Table2[[#This Row],[Cumulative_NSs_EGP]]/343332)*100)-100)/100</f>
        <v>2.5324036209849372</v>
      </c>
      <c r="M100">
        <v>19.818999999999999</v>
      </c>
      <c r="N100" s="6">
        <f t="shared" si="9"/>
        <v>82.467237185611921</v>
      </c>
    </row>
    <row r="101" spans="1:14" x14ac:dyDescent="0.25">
      <c r="A101" t="s">
        <v>15</v>
      </c>
      <c r="B101">
        <v>25</v>
      </c>
      <c r="C101" t="s">
        <v>7</v>
      </c>
      <c r="D101">
        <v>34.082999999999998</v>
      </c>
      <c r="E101">
        <v>24.375</v>
      </c>
      <c r="F101">
        <f t="shared" si="10"/>
        <v>9.7079999999999984</v>
      </c>
      <c r="G101" s="4">
        <f>(Table2[[#This Row],[Energy Produced (MWh)]]*59.2%)/40.8%</f>
        <v>49.453764705882357</v>
      </c>
      <c r="H101">
        <f>Table2[[#This Row],[Energy Produced (MWh)]]*1600</f>
        <v>54532.799999999996</v>
      </c>
      <c r="I101" s="4">
        <v>6000</v>
      </c>
      <c r="J101" s="4">
        <f t="shared" si="11"/>
        <v>48532.799999999996</v>
      </c>
      <c r="K101" s="4">
        <f>Table2[[#This Row],[Net savings(EGP)]]+K100</f>
        <v>1261320.0000000005</v>
      </c>
      <c r="L101" s="8">
        <f>(((Table2[[#This Row],[Cumulative_NSs_EGP]]/343332)*100)-100)/100</f>
        <v>2.6737618398518066</v>
      </c>
      <c r="M101">
        <v>19.728999999999999</v>
      </c>
      <c r="N101" s="6">
        <f t="shared" si="9"/>
        <v>81.807499288127019</v>
      </c>
    </row>
    <row r="102" spans="1:14" x14ac:dyDescent="0.25">
      <c r="A102" t="s">
        <v>17</v>
      </c>
      <c r="B102">
        <v>1</v>
      </c>
      <c r="C102" t="s">
        <v>8</v>
      </c>
      <c r="D102">
        <v>31.742999999999999</v>
      </c>
      <c r="E102">
        <v>25.625</v>
      </c>
      <c r="F102">
        <f t="shared" si="10"/>
        <v>6.1179999999999986</v>
      </c>
      <c r="G102" s="4">
        <f>(Table2[[#This Row],[Energy Produced (MWh)]]*58.6%)/41.4%</f>
        <v>44.930913043478263</v>
      </c>
      <c r="H102">
        <f>Table2[[#This Row],[Energy Produced (MWh)]]*1600</f>
        <v>50788.799999999996</v>
      </c>
      <c r="I102" s="4">
        <v>6250</v>
      </c>
      <c r="J102" s="4">
        <f>H102-I102</f>
        <v>44538.799999999996</v>
      </c>
      <c r="K102" s="4">
        <v>44538.8</v>
      </c>
      <c r="L102" s="8">
        <f>(((Table2[[#This Row],[Cumulative_NSs_EGP]]/ 330000)*100)-100)/100</f>
        <v>-0.86503393939393936</v>
      </c>
      <c r="M102">
        <v>19.045999999999999</v>
      </c>
      <c r="N102" s="6">
        <v>99.200199999999995</v>
      </c>
    </row>
    <row r="103" spans="1:14" x14ac:dyDescent="0.25">
      <c r="A103" t="s">
        <v>17</v>
      </c>
      <c r="B103">
        <v>2</v>
      </c>
      <c r="C103" t="s">
        <v>8</v>
      </c>
      <c r="D103">
        <v>31.643000000000001</v>
      </c>
      <c r="E103">
        <v>25.625</v>
      </c>
      <c r="F103">
        <f t="shared" si="10"/>
        <v>6.0180000000000007</v>
      </c>
      <c r="G103" s="4">
        <f>(Table2[[#This Row],[Energy Produced (MWh)]]*58.6%)/41.4%</f>
        <v>44.789367149758448</v>
      </c>
      <c r="H103">
        <f>Table2[[#This Row],[Energy Produced (MWh)]]*1600</f>
        <v>50628.800000000003</v>
      </c>
      <c r="I103" s="4">
        <v>6250</v>
      </c>
      <c r="J103" s="4">
        <f t="shared" si="11"/>
        <v>44378.8</v>
      </c>
      <c r="K103" s="4">
        <f>Table2[[#This Row],[Net savings(EGP)]]+K102</f>
        <v>88917.6</v>
      </c>
      <c r="L103" s="8">
        <f>(((Table2[[#This Row],[Cumulative_NSs_EGP]]/ 330000)*100)-100)/100</f>
        <v>-0.73055272727272724</v>
      </c>
      <c r="M103">
        <v>18.956</v>
      </c>
      <c r="N103" s="6">
        <f>N102-N102*0.008</f>
        <v>98.406598399999993</v>
      </c>
    </row>
    <row r="104" spans="1:14" x14ac:dyDescent="0.25">
      <c r="A104" t="s">
        <v>17</v>
      </c>
      <c r="B104">
        <v>3</v>
      </c>
      <c r="C104" t="s">
        <v>8</v>
      </c>
      <c r="D104">
        <v>31.542999999999999</v>
      </c>
      <c r="E104">
        <v>25.625</v>
      </c>
      <c r="F104">
        <f t="shared" si="10"/>
        <v>5.9179999999999993</v>
      </c>
      <c r="G104" s="4">
        <f>(Table2[[#This Row],[Energy Produced (MWh)]]*58.6%)/41.4%</f>
        <v>44.647821256038647</v>
      </c>
      <c r="H104">
        <f>Table2[[#This Row],[Energy Produced (MWh)]]*1600</f>
        <v>50468.799999999996</v>
      </c>
      <c r="I104" s="4">
        <v>6250</v>
      </c>
      <c r="J104" s="4">
        <f t="shared" si="11"/>
        <v>44218.799999999996</v>
      </c>
      <c r="K104" s="4">
        <f>Table2[[#This Row],[Net savings(EGP)]]+K103</f>
        <v>133136.4</v>
      </c>
      <c r="L104" s="8">
        <f>(((Table2[[#This Row],[Cumulative_NSs_EGP]]/ 330000)*100)-100)/100</f>
        <v>-0.59655636363636366</v>
      </c>
      <c r="M104">
        <v>18.866</v>
      </c>
      <c r="N104" s="6">
        <f t="shared" ref="N104:N126" si="12">N103-N103*0.008</f>
        <v>97.619345612799989</v>
      </c>
    </row>
    <row r="105" spans="1:14" x14ac:dyDescent="0.25">
      <c r="A105" t="s">
        <v>17</v>
      </c>
      <c r="B105">
        <v>4</v>
      </c>
      <c r="C105" t="s">
        <v>8</v>
      </c>
      <c r="D105">
        <v>31.443000000000001</v>
      </c>
      <c r="E105">
        <v>25.625</v>
      </c>
      <c r="F105">
        <f t="shared" si="10"/>
        <v>5.8180000000000014</v>
      </c>
      <c r="G105" s="4">
        <f>(Table2[[#This Row],[Energy Produced (MWh)]]*58.6%)/41.4%</f>
        <v>44.506275362318846</v>
      </c>
      <c r="H105">
        <f>Table2[[#This Row],[Energy Produced (MWh)]]*1600</f>
        <v>50308.800000000003</v>
      </c>
      <c r="I105" s="4">
        <v>6250</v>
      </c>
      <c r="J105" s="4">
        <f t="shared" si="11"/>
        <v>44058.8</v>
      </c>
      <c r="K105" s="4">
        <f>Table2[[#This Row],[Net savings(EGP)]]+K104</f>
        <v>177195.2</v>
      </c>
      <c r="L105" s="8">
        <f>(((Table2[[#This Row],[Cumulative_NSs_EGP]]/ 330000)*100)-100)/100</f>
        <v>-0.46304484848484845</v>
      </c>
      <c r="M105">
        <v>18.776</v>
      </c>
      <c r="N105" s="6">
        <f t="shared" si="12"/>
        <v>96.838390847897585</v>
      </c>
    </row>
    <row r="106" spans="1:14" x14ac:dyDescent="0.25">
      <c r="A106" t="s">
        <v>17</v>
      </c>
      <c r="B106">
        <v>5</v>
      </c>
      <c r="C106" t="s">
        <v>8</v>
      </c>
      <c r="D106">
        <v>31.343</v>
      </c>
      <c r="E106">
        <v>25.625</v>
      </c>
      <c r="F106">
        <f t="shared" si="10"/>
        <v>5.718</v>
      </c>
      <c r="G106" s="4">
        <f>(Table2[[#This Row],[Energy Produced (MWh)]]*58.6%)/41.4%</f>
        <v>44.36472946859903</v>
      </c>
      <c r="H106">
        <f>Table2[[#This Row],[Energy Produced (MWh)]]*1600</f>
        <v>50148.800000000003</v>
      </c>
      <c r="I106" s="4">
        <v>6250</v>
      </c>
      <c r="J106" s="4">
        <f t="shared" si="11"/>
        <v>43898.8</v>
      </c>
      <c r="K106" s="4">
        <f>Table2[[#This Row],[Net savings(EGP)]]+K105</f>
        <v>221094</v>
      </c>
      <c r="L106" s="8">
        <f>(((Table2[[#This Row],[Cumulative_NSs_EGP]]/ 330000)*100)-100)/100</f>
        <v>-0.33001818181818182</v>
      </c>
      <c r="M106">
        <v>18.686</v>
      </c>
      <c r="N106" s="6">
        <f t="shared" si="12"/>
        <v>96.063683721114401</v>
      </c>
    </row>
    <row r="107" spans="1:14" x14ac:dyDescent="0.25">
      <c r="A107" t="s">
        <v>17</v>
      </c>
      <c r="B107">
        <v>6</v>
      </c>
      <c r="C107" t="s">
        <v>8</v>
      </c>
      <c r="D107">
        <v>31.242999999999999</v>
      </c>
      <c r="E107">
        <v>25.625</v>
      </c>
      <c r="F107">
        <f t="shared" si="10"/>
        <v>5.6179999999999986</v>
      </c>
      <c r="G107" s="4">
        <f>(Table2[[#This Row],[Energy Produced (MWh)]]*58.6%)/41.4%</f>
        <v>44.223183574879222</v>
      </c>
      <c r="H107">
        <f>Table2[[#This Row],[Energy Produced (MWh)]]*1600</f>
        <v>49988.799999999996</v>
      </c>
      <c r="I107" s="4">
        <v>6250</v>
      </c>
      <c r="J107" s="4">
        <f t="shared" si="11"/>
        <v>43738.799999999996</v>
      </c>
      <c r="K107" s="4">
        <f>Table2[[#This Row],[Net savings(EGP)]]+K106</f>
        <v>264832.8</v>
      </c>
      <c r="L107" s="8">
        <f>(((Table2[[#This Row],[Cumulative_NSs_EGP]]/ 330000)*100)-100)/100</f>
        <v>-0.19747636363636359</v>
      </c>
      <c r="M107">
        <v>18.596</v>
      </c>
      <c r="N107" s="6">
        <f t="shared" si="12"/>
        <v>95.295174251345486</v>
      </c>
    </row>
    <row r="108" spans="1:14" x14ac:dyDescent="0.25">
      <c r="A108" t="s">
        <v>17</v>
      </c>
      <c r="B108">
        <v>7</v>
      </c>
      <c r="C108" t="s">
        <v>8</v>
      </c>
      <c r="D108">
        <v>31.143000000000001</v>
      </c>
      <c r="E108">
        <v>25.625</v>
      </c>
      <c r="F108">
        <f t="shared" si="10"/>
        <v>5.5180000000000007</v>
      </c>
      <c r="G108" s="4">
        <f>(Table2[[#This Row],[Energy Produced (MWh)]]*58.6%)/41.4%</f>
        <v>44.081637681159421</v>
      </c>
      <c r="H108">
        <f>Table2[[#This Row],[Energy Produced (MWh)]]*1600</f>
        <v>49828.800000000003</v>
      </c>
      <c r="I108" s="4">
        <v>6250</v>
      </c>
      <c r="J108" s="4">
        <f t="shared" si="11"/>
        <v>43578.8</v>
      </c>
      <c r="K108" s="4">
        <f>Table2[[#This Row],[Net savings(EGP)]]+K107</f>
        <v>308411.59999999998</v>
      </c>
      <c r="L108" s="8">
        <f>(((Table2[[#This Row],[Cumulative_NSs_EGP]]/ 330000)*100)-100)/100</f>
        <v>-6.5419393939394013E-2</v>
      </c>
      <c r="M108">
        <v>18.506</v>
      </c>
      <c r="N108" s="6">
        <f t="shared" si="12"/>
        <v>94.532812857334719</v>
      </c>
    </row>
    <row r="109" spans="1:14" x14ac:dyDescent="0.25">
      <c r="A109" t="s">
        <v>17</v>
      </c>
      <c r="B109">
        <v>8</v>
      </c>
      <c r="C109" t="s">
        <v>8</v>
      </c>
      <c r="D109">
        <v>31.042999999999999</v>
      </c>
      <c r="E109">
        <v>25.625</v>
      </c>
      <c r="F109">
        <f t="shared" si="10"/>
        <v>5.4179999999999993</v>
      </c>
      <c r="G109" s="4">
        <f>(Table2[[#This Row],[Energy Produced (MWh)]]*58.6%)/41.4%</f>
        <v>43.940091787439613</v>
      </c>
      <c r="H109">
        <f>Table2[[#This Row],[Energy Produced (MWh)]]*1600</f>
        <v>49668.799999999996</v>
      </c>
      <c r="I109" s="4">
        <v>6250</v>
      </c>
      <c r="J109" s="4">
        <f t="shared" si="11"/>
        <v>43418.799999999996</v>
      </c>
      <c r="K109" s="4">
        <f>Table2[[#This Row],[Net savings(EGP)]]+K108</f>
        <v>351830.39999999997</v>
      </c>
      <c r="L109" s="8">
        <f>(((Table2[[#This Row],[Cumulative_NSs_EGP]]/ 330000)*100)-100)/100</f>
        <v>6.6152727272727099E-2</v>
      </c>
      <c r="M109">
        <v>18.416</v>
      </c>
      <c r="N109" s="6">
        <f t="shared" si="12"/>
        <v>93.776550354476043</v>
      </c>
    </row>
    <row r="110" spans="1:14" x14ac:dyDescent="0.25">
      <c r="A110" t="s">
        <v>17</v>
      </c>
      <c r="B110">
        <v>9</v>
      </c>
      <c r="C110" t="s">
        <v>8</v>
      </c>
      <c r="D110">
        <v>30.943000000000001</v>
      </c>
      <c r="E110">
        <v>25.625</v>
      </c>
      <c r="F110">
        <f t="shared" si="10"/>
        <v>5.3180000000000014</v>
      </c>
      <c r="G110" s="4">
        <f>(Table2[[#This Row],[Energy Produced (MWh)]]*58.6%)/41.4%</f>
        <v>43.798545893719805</v>
      </c>
      <c r="H110">
        <f>Table2[[#This Row],[Energy Produced (MWh)]]*1600</f>
        <v>49508.800000000003</v>
      </c>
      <c r="I110" s="4">
        <v>6250</v>
      </c>
      <c r="J110" s="4">
        <f t="shared" si="11"/>
        <v>43258.8</v>
      </c>
      <c r="K110" s="4">
        <f>Table2[[#This Row],[Net savings(EGP)]]+K109</f>
        <v>395089.19999999995</v>
      </c>
      <c r="L110" s="8">
        <f>(((Table2[[#This Row],[Cumulative_NSs_EGP]]/ 330000)*100)-100)/100</f>
        <v>0.19723999999999989</v>
      </c>
      <c r="M110">
        <v>18.326000000000001</v>
      </c>
      <c r="N110" s="6">
        <f t="shared" si="12"/>
        <v>93.02633795164023</v>
      </c>
    </row>
    <row r="111" spans="1:14" x14ac:dyDescent="0.25">
      <c r="A111" t="s">
        <v>17</v>
      </c>
      <c r="B111">
        <v>10</v>
      </c>
      <c r="C111" t="s">
        <v>8</v>
      </c>
      <c r="D111">
        <v>30.843</v>
      </c>
      <c r="E111">
        <v>25.625</v>
      </c>
      <c r="F111">
        <f t="shared" si="10"/>
        <v>5.218</v>
      </c>
      <c r="G111" s="4">
        <f>(Table2[[#This Row],[Energy Produced (MWh)]]*58.6%)/41.4%</f>
        <v>43.657000000000004</v>
      </c>
      <c r="H111">
        <f>Table2[[#This Row],[Energy Produced (MWh)]]*1600</f>
        <v>49348.800000000003</v>
      </c>
      <c r="I111" s="4">
        <v>6250</v>
      </c>
      <c r="J111" s="4">
        <f t="shared" si="11"/>
        <v>43098.8</v>
      </c>
      <c r="K111" s="4">
        <f>Table2[[#This Row],[Net savings(EGP)]]+K110</f>
        <v>438187.99999999994</v>
      </c>
      <c r="L111" s="8">
        <f>(((Table2[[#This Row],[Cumulative_NSs_EGP]]/ 330000)*100)-100)/100</f>
        <v>0.32784242424242394</v>
      </c>
      <c r="M111">
        <v>18.236000000000001</v>
      </c>
      <c r="N111" s="6">
        <f t="shared" si="12"/>
        <v>92.282127248027109</v>
      </c>
    </row>
    <row r="112" spans="1:14" x14ac:dyDescent="0.25">
      <c r="A112" t="s">
        <v>17</v>
      </c>
      <c r="B112">
        <v>11</v>
      </c>
      <c r="C112" t="s">
        <v>8</v>
      </c>
      <c r="D112">
        <v>30.742999999999999</v>
      </c>
      <c r="E112">
        <v>25.625</v>
      </c>
      <c r="F112">
        <f t="shared" si="10"/>
        <v>5.1179999999999986</v>
      </c>
      <c r="G112" s="4">
        <f>(Table2[[#This Row],[Energy Produced (MWh)]]*58.6%)/41.4%</f>
        <v>43.515454106280188</v>
      </c>
      <c r="H112">
        <f>Table2[[#This Row],[Energy Produced (MWh)]]*1600</f>
        <v>49188.799999999996</v>
      </c>
      <c r="I112" s="4">
        <v>6250</v>
      </c>
      <c r="J112" s="4">
        <f t="shared" si="11"/>
        <v>42938.799999999996</v>
      </c>
      <c r="K112" s="4">
        <f>Table2[[#This Row],[Net savings(EGP)]]+K111</f>
        <v>481126.79999999993</v>
      </c>
      <c r="L112" s="8">
        <f>(((Table2[[#This Row],[Cumulative_NSs_EGP]]/ 330000)*100)-100)/100</f>
        <v>0.45795999999999965</v>
      </c>
      <c r="M112">
        <v>18.146000000000001</v>
      </c>
      <c r="N112" s="6">
        <f t="shared" si="12"/>
        <v>91.543870230042899</v>
      </c>
    </row>
    <row r="113" spans="1:14" x14ac:dyDescent="0.25">
      <c r="A113" t="s">
        <v>17</v>
      </c>
      <c r="B113">
        <v>12</v>
      </c>
      <c r="C113" t="s">
        <v>8</v>
      </c>
      <c r="D113">
        <v>30.643000000000001</v>
      </c>
      <c r="E113">
        <v>25.625</v>
      </c>
      <c r="F113">
        <f t="shared" si="10"/>
        <v>5.0180000000000007</v>
      </c>
      <c r="G113" s="4">
        <f>(Table2[[#This Row],[Energy Produced (MWh)]]*58.6%)/41.4%</f>
        <v>43.373908212560387</v>
      </c>
      <c r="H113">
        <f>Table2[[#This Row],[Energy Produced (MWh)]]*1600</f>
        <v>49028.800000000003</v>
      </c>
      <c r="I113" s="4">
        <v>6250</v>
      </c>
      <c r="J113" s="4">
        <f t="shared" si="11"/>
        <v>42778.8</v>
      </c>
      <c r="K113" s="4">
        <f>Table2[[#This Row],[Net savings(EGP)]]+K112</f>
        <v>523905.59999999992</v>
      </c>
      <c r="L113" s="8">
        <f>(((Table2[[#This Row],[Cumulative_NSs_EGP]]/ 330000)*100)-100)/100</f>
        <v>0.58759272727272704</v>
      </c>
      <c r="M113">
        <v>18.056000000000001</v>
      </c>
      <c r="N113" s="6">
        <f t="shared" si="12"/>
        <v>90.811519268202559</v>
      </c>
    </row>
    <row r="114" spans="1:14" x14ac:dyDescent="0.25">
      <c r="A114" t="s">
        <v>17</v>
      </c>
      <c r="B114">
        <v>13</v>
      </c>
      <c r="C114" t="s">
        <v>8</v>
      </c>
      <c r="D114">
        <v>30.542999999999999</v>
      </c>
      <c r="E114">
        <v>25.625</v>
      </c>
      <c r="F114">
        <f t="shared" si="10"/>
        <v>4.9179999999999993</v>
      </c>
      <c r="G114" s="4">
        <f>(Table2[[#This Row],[Energy Produced (MWh)]]*58.6%)/41.4%</f>
        <v>43.232362318840572</v>
      </c>
      <c r="H114">
        <f>Table2[[#This Row],[Energy Produced (MWh)]]*1600</f>
        <v>48868.799999999996</v>
      </c>
      <c r="I114" s="4">
        <v>6250</v>
      </c>
      <c r="J114" s="4">
        <f t="shared" si="11"/>
        <v>42618.799999999996</v>
      </c>
      <c r="K114" s="4">
        <f>Table2[[#This Row],[Net savings(EGP)]]+K113</f>
        <v>566524.39999999991</v>
      </c>
      <c r="L114" s="8">
        <f>(((Table2[[#This Row],[Cumulative_NSs_EGP]]/ 330000)*100)-100)/100</f>
        <v>0.71674060606060574</v>
      </c>
      <c r="M114">
        <v>17.966000000000001</v>
      </c>
      <c r="N114" s="6">
        <f t="shared" si="12"/>
        <v>90.085027114056942</v>
      </c>
    </row>
    <row r="115" spans="1:14" x14ac:dyDescent="0.25">
      <c r="A115" t="s">
        <v>17</v>
      </c>
      <c r="B115">
        <v>14</v>
      </c>
      <c r="C115" t="s">
        <v>8</v>
      </c>
      <c r="D115">
        <v>30.443000000000001</v>
      </c>
      <c r="E115">
        <v>25.625</v>
      </c>
      <c r="F115">
        <f t="shared" si="10"/>
        <v>4.8180000000000014</v>
      </c>
      <c r="G115" s="4">
        <f>(Table2[[#This Row],[Energy Produced (MWh)]]*58.6%)/41.4%</f>
        <v>43.090816425120771</v>
      </c>
      <c r="H115">
        <f>Table2[[#This Row],[Energy Produced (MWh)]]*1600</f>
        <v>48708.800000000003</v>
      </c>
      <c r="I115" s="4">
        <v>6250</v>
      </c>
      <c r="J115" s="4">
        <f t="shared" si="11"/>
        <v>42458.8</v>
      </c>
      <c r="K115" s="4">
        <f>Table2[[#This Row],[Net savings(EGP)]]+K114</f>
        <v>608983.19999999995</v>
      </c>
      <c r="L115" s="8">
        <f>(((Table2[[#This Row],[Cumulative_NSs_EGP]]/ 330000)*100)-100)/100</f>
        <v>0.84540363636363625</v>
      </c>
      <c r="M115">
        <v>17.876000000000001</v>
      </c>
      <c r="N115" s="6">
        <f t="shared" si="12"/>
        <v>89.364346897144486</v>
      </c>
    </row>
    <row r="116" spans="1:14" x14ac:dyDescent="0.25">
      <c r="A116" t="s">
        <v>17</v>
      </c>
      <c r="B116">
        <v>15</v>
      </c>
      <c r="C116" t="s">
        <v>8</v>
      </c>
      <c r="D116">
        <v>30.343</v>
      </c>
      <c r="E116">
        <v>25.625</v>
      </c>
      <c r="F116">
        <f t="shared" si="10"/>
        <v>4.718</v>
      </c>
      <c r="G116" s="4">
        <f>(Table2[[#This Row],[Energy Produced (MWh)]]*58.6%)/41.4%</f>
        <v>42.94927053140097</v>
      </c>
      <c r="H116">
        <f>Table2[[#This Row],[Energy Produced (MWh)]]*1600</f>
        <v>48548.800000000003</v>
      </c>
      <c r="I116" s="4">
        <v>6250</v>
      </c>
      <c r="J116" s="4">
        <f t="shared" si="11"/>
        <v>42298.8</v>
      </c>
      <c r="K116" s="4">
        <f>Table2[[#This Row],[Net savings(EGP)]]+K115</f>
        <v>651282</v>
      </c>
      <c r="L116" s="8">
        <f>(((Table2[[#This Row],[Cumulative_NSs_EGP]]/ 330000)*100)-100)/100</f>
        <v>0.9735818181818181</v>
      </c>
      <c r="M116">
        <v>17.786000000000001</v>
      </c>
      <c r="N116" s="6">
        <f t="shared" si="12"/>
        <v>88.649432121967337</v>
      </c>
    </row>
    <row r="117" spans="1:14" x14ac:dyDescent="0.25">
      <c r="A117" t="s">
        <v>17</v>
      </c>
      <c r="B117">
        <v>16</v>
      </c>
      <c r="C117" t="s">
        <v>8</v>
      </c>
      <c r="D117">
        <v>30.242999999999999</v>
      </c>
      <c r="E117">
        <v>25.625</v>
      </c>
      <c r="F117">
        <f t="shared" si="10"/>
        <v>4.6179999999999986</v>
      </c>
      <c r="G117" s="4">
        <f>(Table2[[#This Row],[Energy Produced (MWh)]]*58.6%)/41.4%</f>
        <v>42.807724637681154</v>
      </c>
      <c r="H117">
        <f>Table2[[#This Row],[Energy Produced (MWh)]]*1600</f>
        <v>48388.799999999996</v>
      </c>
      <c r="I117" s="4">
        <v>6250</v>
      </c>
      <c r="J117" s="4">
        <f t="shared" si="11"/>
        <v>42138.799999999996</v>
      </c>
      <c r="K117" s="4">
        <f>Table2[[#This Row],[Net savings(EGP)]]+K116</f>
        <v>693420.8</v>
      </c>
      <c r="L117" s="8">
        <f>(((Table2[[#This Row],[Cumulative_NSs_EGP]]/ 330000)*100)-100)/100</f>
        <v>1.1012751515151518</v>
      </c>
      <c r="M117">
        <v>17.696000000000002</v>
      </c>
      <c r="N117" s="6">
        <f t="shared" si="12"/>
        <v>87.940236664991602</v>
      </c>
    </row>
    <row r="118" spans="1:14" x14ac:dyDescent="0.25">
      <c r="A118" t="s">
        <v>17</v>
      </c>
      <c r="B118">
        <v>17</v>
      </c>
      <c r="C118" t="s">
        <v>8</v>
      </c>
      <c r="D118">
        <v>30.143000000000001</v>
      </c>
      <c r="E118">
        <v>25.625</v>
      </c>
      <c r="F118">
        <f t="shared" si="10"/>
        <v>4.5180000000000007</v>
      </c>
      <c r="G118" s="4">
        <f>(Table2[[#This Row],[Energy Produced (MWh)]]*58.6%)/41.4%</f>
        <v>42.666178743961353</v>
      </c>
      <c r="H118">
        <f>Table2[[#This Row],[Energy Produced (MWh)]]*1600</f>
        <v>48228.800000000003</v>
      </c>
      <c r="I118" s="4">
        <v>6250</v>
      </c>
      <c r="J118" s="4">
        <f t="shared" si="11"/>
        <v>41978.8</v>
      </c>
      <c r="K118" s="4">
        <f>Table2[[#This Row],[Net savings(EGP)]]+K117</f>
        <v>735399.60000000009</v>
      </c>
      <c r="L118" s="8">
        <f>(((Table2[[#This Row],[Cumulative_NSs_EGP]]/ 330000)*100)-100)/100</f>
        <v>1.2284836363636367</v>
      </c>
      <c r="M118">
        <v>17.606000000000002</v>
      </c>
      <c r="N118" s="6">
        <f t="shared" si="12"/>
        <v>87.236714771671672</v>
      </c>
    </row>
    <row r="119" spans="1:14" x14ac:dyDescent="0.25">
      <c r="A119" t="s">
        <v>17</v>
      </c>
      <c r="B119">
        <v>18</v>
      </c>
      <c r="C119" t="s">
        <v>8</v>
      </c>
      <c r="D119">
        <v>30.042999999999999</v>
      </c>
      <c r="E119">
        <v>25.625</v>
      </c>
      <c r="F119">
        <f t="shared" si="10"/>
        <v>4.4179999999999993</v>
      </c>
      <c r="G119" s="4">
        <f>(Table2[[#This Row],[Energy Produced (MWh)]]*58.6%)/41.4%</f>
        <v>42.524632850241545</v>
      </c>
      <c r="H119">
        <f>Table2[[#This Row],[Energy Produced (MWh)]]*1600</f>
        <v>48068.799999999996</v>
      </c>
      <c r="I119" s="4">
        <v>6250</v>
      </c>
      <c r="J119" s="4">
        <f t="shared" si="11"/>
        <v>41818.799999999996</v>
      </c>
      <c r="K119" s="4">
        <f>Table2[[#This Row],[Net savings(EGP)]]+K118</f>
        <v>777218.40000000014</v>
      </c>
      <c r="L119" s="8">
        <f>(((Table2[[#This Row],[Cumulative_NSs_EGP]]/ 330000)*100)-100)/100</f>
        <v>1.3552072727272733</v>
      </c>
      <c r="M119">
        <v>17.515999999999998</v>
      </c>
      <c r="N119" s="6">
        <f t="shared" si="12"/>
        <v>86.538821053498296</v>
      </c>
    </row>
    <row r="120" spans="1:14" x14ac:dyDescent="0.25">
      <c r="A120" t="s">
        <v>17</v>
      </c>
      <c r="B120">
        <v>19</v>
      </c>
      <c r="C120" t="s">
        <v>8</v>
      </c>
      <c r="D120">
        <v>29.943000000000001</v>
      </c>
      <c r="E120">
        <v>25.625</v>
      </c>
      <c r="F120">
        <f t="shared" si="10"/>
        <v>4.3180000000000014</v>
      </c>
      <c r="G120" s="4">
        <f>(Table2[[#This Row],[Energy Produced (MWh)]]*58.6%)/41.4%</f>
        <v>42.383086956521737</v>
      </c>
      <c r="H120">
        <f>Table2[[#This Row],[Energy Produced (MWh)]]*1600</f>
        <v>47908.800000000003</v>
      </c>
      <c r="I120" s="4">
        <v>6250</v>
      </c>
      <c r="J120" s="4">
        <f t="shared" si="11"/>
        <v>41658.800000000003</v>
      </c>
      <c r="K120" s="4">
        <f>Table2[[#This Row],[Net savings(EGP)]]+K119</f>
        <v>818877.20000000019</v>
      </c>
      <c r="L120" s="8">
        <f>(((Table2[[#This Row],[Cumulative_NSs_EGP]]/ 330000)*100)-100)/100</f>
        <v>1.4814460606060613</v>
      </c>
      <c r="M120">
        <v>17.425999999999998</v>
      </c>
      <c r="N120" s="6">
        <f t="shared" si="12"/>
        <v>85.846510485070311</v>
      </c>
    </row>
    <row r="121" spans="1:14" x14ac:dyDescent="0.25">
      <c r="A121" t="s">
        <v>17</v>
      </c>
      <c r="B121">
        <v>20</v>
      </c>
      <c r="C121" t="s">
        <v>8</v>
      </c>
      <c r="D121">
        <v>29.843</v>
      </c>
      <c r="E121">
        <v>25.625</v>
      </c>
      <c r="F121">
        <f t="shared" si="10"/>
        <v>4.218</v>
      </c>
      <c r="G121" s="4">
        <f>(Table2[[#This Row],[Energy Produced (MWh)]]*58.6%)/41.4%</f>
        <v>42.241541062801929</v>
      </c>
      <c r="H121">
        <f>Table2[[#This Row],[Energy Produced (MWh)]]*1600</f>
        <v>47748.800000000003</v>
      </c>
      <c r="I121" s="4">
        <v>6250</v>
      </c>
      <c r="J121" s="4">
        <f t="shared" si="11"/>
        <v>41498.800000000003</v>
      </c>
      <c r="K121" s="4">
        <f>Table2[[#This Row],[Net savings(EGP)]]+K120</f>
        <v>860376.00000000023</v>
      </c>
      <c r="L121" s="8">
        <f>(((Table2[[#This Row],[Cumulative_NSs_EGP]]/ 330000)*100)-100)/100</f>
        <v>1.6072000000000009</v>
      </c>
      <c r="M121">
        <v>17.335999999999999</v>
      </c>
      <c r="N121" s="6">
        <f t="shared" si="12"/>
        <v>85.159738401189742</v>
      </c>
    </row>
    <row r="122" spans="1:14" x14ac:dyDescent="0.25">
      <c r="A122" t="s">
        <v>17</v>
      </c>
      <c r="B122">
        <v>21</v>
      </c>
      <c r="C122" t="s">
        <v>8</v>
      </c>
      <c r="D122">
        <v>29.742999999999999</v>
      </c>
      <c r="E122">
        <v>25.625</v>
      </c>
      <c r="F122">
        <f t="shared" si="10"/>
        <v>4.1179999999999986</v>
      </c>
      <c r="G122" s="4">
        <f>(Table2[[#This Row],[Energy Produced (MWh)]]*58.6%)/41.4%</f>
        <v>42.099995169082128</v>
      </c>
      <c r="H122">
        <f>Table2[[#This Row],[Energy Produced (MWh)]]*1600</f>
        <v>47588.799999999996</v>
      </c>
      <c r="I122" s="4">
        <v>6250</v>
      </c>
      <c r="J122" s="4">
        <f t="shared" si="11"/>
        <v>41338.799999999996</v>
      </c>
      <c r="K122" s="4">
        <f>Table2[[#This Row],[Net savings(EGP)]]+K121</f>
        <v>901714.80000000028</v>
      </c>
      <c r="L122" s="8">
        <f>(((Table2[[#This Row],[Cumulative_NSs_EGP]]/ 330000)*100)-100)/100</f>
        <v>1.7324690909090918</v>
      </c>
      <c r="M122">
        <v>17.245999999999999</v>
      </c>
      <c r="N122" s="6">
        <f t="shared" si="12"/>
        <v>84.478460493980222</v>
      </c>
    </row>
    <row r="123" spans="1:14" x14ac:dyDescent="0.25">
      <c r="A123" t="s">
        <v>17</v>
      </c>
      <c r="B123">
        <v>22</v>
      </c>
      <c r="C123" t="s">
        <v>8</v>
      </c>
      <c r="D123">
        <v>29.643000000000001</v>
      </c>
      <c r="E123">
        <v>25.625</v>
      </c>
      <c r="F123">
        <f t="shared" si="10"/>
        <v>4.0180000000000007</v>
      </c>
      <c r="G123" s="4">
        <f>(Table2[[#This Row],[Energy Produced (MWh)]]*58.6%)/41.4%</f>
        <v>41.958449275362319</v>
      </c>
      <c r="H123">
        <f>Table2[[#This Row],[Energy Produced (MWh)]]*1600</f>
        <v>47428.800000000003</v>
      </c>
      <c r="I123" s="4">
        <v>6250</v>
      </c>
      <c r="J123" s="4">
        <f t="shared" si="11"/>
        <v>41178.800000000003</v>
      </c>
      <c r="K123" s="4">
        <f>Table2[[#This Row],[Net savings(EGP)]]+K122</f>
        <v>942893.60000000033</v>
      </c>
      <c r="L123" s="8">
        <f>(((Table2[[#This Row],[Cumulative_NSs_EGP]]/ 330000)*100)-100)/100</f>
        <v>1.8572533333333343</v>
      </c>
      <c r="M123">
        <v>17.155999999999999</v>
      </c>
      <c r="N123" s="6">
        <f t="shared" si="12"/>
        <v>83.802632810028385</v>
      </c>
    </row>
    <row r="124" spans="1:14" x14ac:dyDescent="0.25">
      <c r="A124" t="s">
        <v>17</v>
      </c>
      <c r="B124">
        <v>23</v>
      </c>
      <c r="C124" t="s">
        <v>8</v>
      </c>
      <c r="D124">
        <v>29.542999999999999</v>
      </c>
      <c r="E124">
        <v>25.625</v>
      </c>
      <c r="F124">
        <f t="shared" si="10"/>
        <v>3.9179999999999993</v>
      </c>
      <c r="G124" s="4">
        <f>(Table2[[#This Row],[Energy Produced (MWh)]]*58.6%)/41.4%</f>
        <v>41.816903381642511</v>
      </c>
      <c r="H124">
        <f>Table2[[#This Row],[Energy Produced (MWh)]]*1600</f>
        <v>47268.799999999996</v>
      </c>
      <c r="I124" s="4">
        <v>6250</v>
      </c>
      <c r="J124" s="4">
        <f t="shared" si="11"/>
        <v>41018.799999999996</v>
      </c>
      <c r="K124" s="4">
        <f>Table2[[#This Row],[Net savings(EGP)]]+K123</f>
        <v>983912.40000000037</v>
      </c>
      <c r="L124" s="8">
        <f>(((Table2[[#This Row],[Cumulative_NSs_EGP]]/ 330000)*100)-100)/100</f>
        <v>1.9815527272727287</v>
      </c>
      <c r="M124">
        <v>17.065999999999999</v>
      </c>
      <c r="N124" s="6">
        <f t="shared" si="12"/>
        <v>83.132211747548155</v>
      </c>
    </row>
    <row r="125" spans="1:14" x14ac:dyDescent="0.25">
      <c r="A125" t="s">
        <v>17</v>
      </c>
      <c r="B125">
        <v>24</v>
      </c>
      <c r="C125" t="s">
        <v>8</v>
      </c>
      <c r="D125">
        <v>29.443000000000001</v>
      </c>
      <c r="E125">
        <v>25.625</v>
      </c>
      <c r="F125">
        <f t="shared" si="10"/>
        <v>3.8180000000000014</v>
      </c>
      <c r="G125" s="4">
        <f>(Table2[[#This Row],[Energy Produced (MWh)]]*58.6%)/41.4%</f>
        <v>41.67535748792271</v>
      </c>
      <c r="H125">
        <f>Table2[[#This Row],[Energy Produced (MWh)]]*1600</f>
        <v>47108.800000000003</v>
      </c>
      <c r="I125" s="4">
        <v>6250</v>
      </c>
      <c r="J125" s="4">
        <f t="shared" si="11"/>
        <v>40858.800000000003</v>
      </c>
      <c r="K125" s="4">
        <f>Table2[[#This Row],[Net savings(EGP)]]+K124</f>
        <v>1024771.2000000004</v>
      </c>
      <c r="L125" s="8">
        <f>(((Table2[[#This Row],[Cumulative_NSs_EGP]]/ 330000)*100)-100)/100</f>
        <v>2.1053672727272739</v>
      </c>
      <c r="M125">
        <v>16.975999999999999</v>
      </c>
      <c r="N125" s="6">
        <f t="shared" si="12"/>
        <v>82.467154053567768</v>
      </c>
    </row>
    <row r="126" spans="1:14" x14ac:dyDescent="0.25">
      <c r="A126" t="s">
        <v>17</v>
      </c>
      <c r="B126">
        <v>25</v>
      </c>
      <c r="C126" t="s">
        <v>8</v>
      </c>
      <c r="D126">
        <v>29.343</v>
      </c>
      <c r="E126">
        <v>25.625</v>
      </c>
      <c r="F126">
        <f t="shared" si="10"/>
        <v>3.718</v>
      </c>
      <c r="G126" s="4">
        <f>(Table2[[#This Row],[Energy Produced (MWh)]]*58.6%)/41.4%</f>
        <v>41.533811594202895</v>
      </c>
      <c r="H126">
        <f>Table2[[#This Row],[Energy Produced (MWh)]]*1600</f>
        <v>46948.800000000003</v>
      </c>
      <c r="I126" s="4">
        <v>6250</v>
      </c>
      <c r="J126" s="4">
        <f t="shared" si="11"/>
        <v>40698.800000000003</v>
      </c>
      <c r="K126" s="4">
        <f>Table2[[#This Row],[Net savings(EGP)]]+K125</f>
        <v>1065470.0000000005</v>
      </c>
      <c r="L126" s="8">
        <f>(((Table2[[#This Row],[Cumulative_NSs_EGP]]/ 330000)*100)-100)/100</f>
        <v>2.228696969696971</v>
      </c>
      <c r="M126">
        <v>16.885999999999999</v>
      </c>
      <c r="N126" s="6">
        <f t="shared" si="12"/>
        <v>81.807416821139228</v>
      </c>
    </row>
    <row r="127" spans="1:14" x14ac:dyDescent="0.25">
      <c r="A127" t="s">
        <v>16</v>
      </c>
      <c r="B127">
        <v>1</v>
      </c>
      <c r="C127" t="s">
        <v>9</v>
      </c>
      <c r="D127">
        <v>48.85</v>
      </c>
      <c r="E127">
        <v>26.875</v>
      </c>
      <c r="F127">
        <f t="shared" si="10"/>
        <v>21.975000000000001</v>
      </c>
      <c r="G127" s="4">
        <f>(Table2[[#This Row],[Energy Produced (MWh)]]*59.1%)/40.9%</f>
        <v>70.587652811735936</v>
      </c>
      <c r="H127">
        <f>Table2[[#This Row],[Energy Produced (MWh)]]*1600</f>
        <v>78160</v>
      </c>
      <c r="I127" s="4">
        <v>6300</v>
      </c>
      <c r="J127" s="4">
        <f t="shared" si="11"/>
        <v>71860</v>
      </c>
      <c r="K127" s="4">
        <v>71860</v>
      </c>
      <c r="L127" s="8">
        <f>(((Table2[[#This Row],[Cumulative_NSs_EGP]]/554400)*100)-100)/100</f>
        <v>-0.87038239538239537</v>
      </c>
      <c r="M127">
        <v>29.303999999999998</v>
      </c>
      <c r="N127" s="6">
        <v>99.203100000000006</v>
      </c>
    </row>
    <row r="128" spans="1:14" x14ac:dyDescent="0.25">
      <c r="A128" t="s">
        <v>16</v>
      </c>
      <c r="B128">
        <v>2</v>
      </c>
      <c r="C128" t="s">
        <v>9</v>
      </c>
      <c r="D128">
        <v>48.75</v>
      </c>
      <c r="E128">
        <v>26.875</v>
      </c>
      <c r="F128">
        <f t="shared" si="10"/>
        <v>21.875</v>
      </c>
      <c r="G128" s="4">
        <f>(Table2[[#This Row],[Energy Produced (MWh)]]*59.1%)/40.9%</f>
        <v>70.443154034229821</v>
      </c>
      <c r="H128">
        <f>Table2[[#This Row],[Energy Produced (MWh)]]*1600</f>
        <v>78000</v>
      </c>
      <c r="I128" s="4">
        <v>6300</v>
      </c>
      <c r="J128" s="4">
        <f t="shared" si="11"/>
        <v>71700</v>
      </c>
      <c r="K128" s="4">
        <f>Table2[[#This Row],[Net savings(EGP)]]+K127</f>
        <v>143560</v>
      </c>
      <c r="L128" s="8">
        <f>(((Table2[[#This Row],[Cumulative_NSs_EGP]]/554400)*100)-100)/100</f>
        <v>-0.74105339105339108</v>
      </c>
      <c r="M128">
        <v>29.213999999999999</v>
      </c>
      <c r="N128" s="6">
        <f>N127-N27*0.008</f>
        <v>98.409502400000008</v>
      </c>
    </row>
    <row r="129" spans="1:14" x14ac:dyDescent="0.25">
      <c r="A129" t="s">
        <v>16</v>
      </c>
      <c r="B129">
        <v>3</v>
      </c>
      <c r="C129" t="s">
        <v>9</v>
      </c>
      <c r="D129">
        <v>48.65</v>
      </c>
      <c r="E129">
        <v>26.875</v>
      </c>
      <c r="F129">
        <f t="shared" si="10"/>
        <v>21.774999999999999</v>
      </c>
      <c r="G129" s="4">
        <f>(Table2[[#This Row],[Energy Produced (MWh)]]*59.1%)/40.9%</f>
        <v>70.29865525672372</v>
      </c>
      <c r="H129">
        <f>Table2[[#This Row],[Energy Produced (MWh)]]*1600</f>
        <v>77840</v>
      </c>
      <c r="I129" s="4">
        <v>6300</v>
      </c>
      <c r="J129" s="4">
        <f t="shared" si="11"/>
        <v>71540</v>
      </c>
      <c r="K129" s="4">
        <f>Table2[[#This Row],[Net savings(EGP)]]+K128</f>
        <v>215100</v>
      </c>
      <c r="L129" s="8">
        <f>(((Table2[[#This Row],[Cumulative_NSs_EGP]]/554400)*100)-100)/100</f>
        <v>-0.61201298701298701</v>
      </c>
      <c r="M129">
        <v>29.123999999999999</v>
      </c>
      <c r="N129" s="6">
        <f t="shared" ref="N129:N151" si="13">N128-N28*0.008</f>
        <v>97.622253580800006</v>
      </c>
    </row>
    <row r="130" spans="1:14" x14ac:dyDescent="0.25">
      <c r="A130" t="s">
        <v>16</v>
      </c>
      <c r="B130">
        <v>4</v>
      </c>
      <c r="C130" t="s">
        <v>9</v>
      </c>
      <c r="D130">
        <v>48.55</v>
      </c>
      <c r="E130">
        <v>26.875</v>
      </c>
      <c r="F130">
        <f t="shared" ref="F130:F151" si="14">D130-E130</f>
        <v>21.674999999999997</v>
      </c>
      <c r="G130" s="4">
        <f>(Table2[[#This Row],[Energy Produced (MWh)]]*59.1%)/40.9%</f>
        <v>70.154156479217605</v>
      </c>
      <c r="H130">
        <f>Table2[[#This Row],[Energy Produced (MWh)]]*1600</f>
        <v>77680</v>
      </c>
      <c r="I130" s="4">
        <v>6300</v>
      </c>
      <c r="J130" s="4">
        <f t="shared" ref="J130:J151" si="15">H130-I130</f>
        <v>71380</v>
      </c>
      <c r="K130" s="4">
        <f>Table2[[#This Row],[Net savings(EGP)]]+K129</f>
        <v>286480</v>
      </c>
      <c r="L130" s="8">
        <f>(((Table2[[#This Row],[Cumulative_NSs_EGP]]/554400)*100)-100)/100</f>
        <v>-0.48326118326118328</v>
      </c>
      <c r="M130">
        <v>29.033999999999999</v>
      </c>
      <c r="N130" s="6">
        <f t="shared" si="13"/>
        <v>96.841302752153609</v>
      </c>
    </row>
    <row r="131" spans="1:14" x14ac:dyDescent="0.25">
      <c r="A131" t="s">
        <v>16</v>
      </c>
      <c r="B131">
        <v>5</v>
      </c>
      <c r="C131" t="s">
        <v>9</v>
      </c>
      <c r="D131">
        <v>48.45</v>
      </c>
      <c r="E131">
        <v>26.875</v>
      </c>
      <c r="F131">
        <f t="shared" si="14"/>
        <v>21.575000000000003</v>
      </c>
      <c r="G131" s="4">
        <f>(Table2[[#This Row],[Energy Produced (MWh)]]*59.1%)/40.9%</f>
        <v>70.00965770171149</v>
      </c>
      <c r="H131">
        <f>Table2[[#This Row],[Energy Produced (MWh)]]*1600</f>
        <v>77520</v>
      </c>
      <c r="I131" s="4">
        <v>6300</v>
      </c>
      <c r="J131" s="4">
        <f t="shared" si="15"/>
        <v>71220</v>
      </c>
      <c r="K131" s="4">
        <f>Table2[[#This Row],[Net savings(EGP)]]+K130</f>
        <v>357700</v>
      </c>
      <c r="L131" s="8">
        <f>(((Table2[[#This Row],[Cumulative_NSs_EGP]]/554400)*100)-100)/100</f>
        <v>-0.35479797979797978</v>
      </c>
      <c r="M131">
        <v>28.943999999999999</v>
      </c>
      <c r="N131" s="6">
        <f t="shared" si="13"/>
        <v>96.066599530136386</v>
      </c>
    </row>
    <row r="132" spans="1:14" x14ac:dyDescent="0.25">
      <c r="A132" t="s">
        <v>16</v>
      </c>
      <c r="B132">
        <v>6</v>
      </c>
      <c r="C132" t="s">
        <v>9</v>
      </c>
      <c r="D132">
        <v>48.35</v>
      </c>
      <c r="E132">
        <v>26.875</v>
      </c>
      <c r="F132">
        <f t="shared" si="14"/>
        <v>21.475000000000001</v>
      </c>
      <c r="G132" s="4">
        <f>(Table2[[#This Row],[Energy Produced (MWh)]]*59.1%)/40.9%</f>
        <v>69.865158924205375</v>
      </c>
      <c r="H132">
        <f>Table2[[#This Row],[Energy Produced (MWh)]]*1600</f>
        <v>77360</v>
      </c>
      <c r="I132" s="4">
        <v>6300</v>
      </c>
      <c r="J132" s="4">
        <f t="shared" si="15"/>
        <v>71060</v>
      </c>
      <c r="K132" s="4">
        <f>Table2[[#This Row],[Net savings(EGP)]]+K131</f>
        <v>428760</v>
      </c>
      <c r="L132" s="8">
        <f>(((Table2[[#This Row],[Cumulative_NSs_EGP]]/554400)*100)-100)/100</f>
        <v>-0.22662337662337662</v>
      </c>
      <c r="M132">
        <v>28.853999999999999</v>
      </c>
      <c r="N132" s="6">
        <f t="shared" si="13"/>
        <v>95.298093933895302</v>
      </c>
    </row>
    <row r="133" spans="1:14" x14ac:dyDescent="0.25">
      <c r="A133" t="s">
        <v>16</v>
      </c>
      <c r="B133">
        <v>7</v>
      </c>
      <c r="C133" t="s">
        <v>9</v>
      </c>
      <c r="D133">
        <v>48.25</v>
      </c>
      <c r="E133">
        <v>26.875</v>
      </c>
      <c r="F133">
        <f t="shared" si="14"/>
        <v>21.375</v>
      </c>
      <c r="G133" s="4">
        <f>(Table2[[#This Row],[Energy Produced (MWh)]]*59.1%)/40.9%</f>
        <v>69.720660146699259</v>
      </c>
      <c r="H133">
        <f>Table2[[#This Row],[Energy Produced (MWh)]]*1600</f>
        <v>77200</v>
      </c>
      <c r="I133" s="4">
        <v>6300</v>
      </c>
      <c r="J133" s="4">
        <f t="shared" si="15"/>
        <v>70900</v>
      </c>
      <c r="K133" s="4">
        <f>Table2[[#This Row],[Net savings(EGP)]]+K132</f>
        <v>499660</v>
      </c>
      <c r="L133" s="8">
        <f>(((Table2[[#This Row],[Cumulative_NSs_EGP]]/554400)*100)-100)/100</f>
        <v>-9.8737373737373846E-2</v>
      </c>
      <c r="M133">
        <v>28.763999999999999</v>
      </c>
      <c r="N133" s="6">
        <f t="shared" si="13"/>
        <v>94.535736382424133</v>
      </c>
    </row>
    <row r="134" spans="1:14" x14ac:dyDescent="0.25">
      <c r="A134" t="s">
        <v>16</v>
      </c>
      <c r="B134">
        <v>8</v>
      </c>
      <c r="C134" t="s">
        <v>9</v>
      </c>
      <c r="D134">
        <v>48.15</v>
      </c>
      <c r="E134">
        <v>26.875</v>
      </c>
      <c r="F134">
        <f t="shared" si="14"/>
        <v>21.274999999999999</v>
      </c>
      <c r="G134" s="4">
        <f>(Table2[[#This Row],[Energy Produced (MWh)]]*59.1%)/40.9%</f>
        <v>69.576161369193144</v>
      </c>
      <c r="H134">
        <f>Table2[[#This Row],[Energy Produced (MWh)]]*1600</f>
        <v>77040</v>
      </c>
      <c r="I134" s="4">
        <v>6300</v>
      </c>
      <c r="J134" s="4">
        <f t="shared" si="15"/>
        <v>70740</v>
      </c>
      <c r="K134" s="4">
        <f>Table2[[#This Row],[Net savings(EGP)]]+K133</f>
        <v>570400</v>
      </c>
      <c r="L134" s="8">
        <f>(((Table2[[#This Row],[Cumulative_NSs_EGP]]/554400)*100)-100)/100</f>
        <v>2.8860028860028988E-2</v>
      </c>
      <c r="M134">
        <v>28.673999999999999</v>
      </c>
      <c r="N134" s="6">
        <f t="shared" si="13"/>
        <v>93.779477691364747</v>
      </c>
    </row>
    <row r="135" spans="1:14" x14ac:dyDescent="0.25">
      <c r="A135" t="s">
        <v>16</v>
      </c>
      <c r="B135">
        <v>9</v>
      </c>
      <c r="C135" t="s">
        <v>9</v>
      </c>
      <c r="D135">
        <v>48.05</v>
      </c>
      <c r="E135">
        <v>26.875</v>
      </c>
      <c r="F135">
        <f t="shared" si="14"/>
        <v>21.174999999999997</v>
      </c>
      <c r="G135" s="4">
        <f>(Table2[[#This Row],[Energy Produced (MWh)]]*59.1%)/40.9%</f>
        <v>69.431662591687029</v>
      </c>
      <c r="H135">
        <f>Table2[[#This Row],[Energy Produced (MWh)]]*1600</f>
        <v>76880</v>
      </c>
      <c r="I135" s="4">
        <v>6300</v>
      </c>
      <c r="J135" s="4">
        <f t="shared" si="15"/>
        <v>70580</v>
      </c>
      <c r="K135" s="4">
        <f>Table2[[#This Row],[Net savings(EGP)]]+K134</f>
        <v>640980</v>
      </c>
      <c r="L135" s="8">
        <f>(((Table2[[#This Row],[Cumulative_NSs_EGP]]/554400)*100)-100)/100</f>
        <v>0.15616883116883115</v>
      </c>
      <c r="M135">
        <v>28.584</v>
      </c>
      <c r="N135" s="6">
        <f t="shared" si="13"/>
        <v>93.02926906983383</v>
      </c>
    </row>
    <row r="136" spans="1:14" x14ac:dyDescent="0.25">
      <c r="A136" t="s">
        <v>16</v>
      </c>
      <c r="B136">
        <v>10</v>
      </c>
      <c r="C136" t="s">
        <v>9</v>
      </c>
      <c r="D136">
        <v>47.95</v>
      </c>
      <c r="E136">
        <v>26.875</v>
      </c>
      <c r="F136">
        <f t="shared" si="14"/>
        <v>21.075000000000003</v>
      </c>
      <c r="G136" s="4">
        <f>(Table2[[#This Row],[Energy Produced (MWh)]]*59.1%)/40.9%</f>
        <v>69.287163814180943</v>
      </c>
      <c r="H136">
        <f>Table2[[#This Row],[Energy Produced (MWh)]]*1600</f>
        <v>76720</v>
      </c>
      <c r="I136" s="4">
        <v>6300</v>
      </c>
      <c r="J136" s="4">
        <f t="shared" si="15"/>
        <v>70420</v>
      </c>
      <c r="K136" s="4">
        <f>Table2[[#This Row],[Net savings(EGP)]]+K135</f>
        <v>711400</v>
      </c>
      <c r="L136" s="8">
        <f>(((Table2[[#This Row],[Cumulative_NSs_EGP]]/554400)*100)-100)/100</f>
        <v>0.28318903318903321</v>
      </c>
      <c r="M136">
        <v>28.494</v>
      </c>
      <c r="N136" s="6">
        <f t="shared" si="13"/>
        <v>92.28506211727516</v>
      </c>
    </row>
    <row r="137" spans="1:14" x14ac:dyDescent="0.25">
      <c r="A137" t="s">
        <v>16</v>
      </c>
      <c r="B137">
        <v>11</v>
      </c>
      <c r="C137" t="s">
        <v>9</v>
      </c>
      <c r="D137">
        <v>47.85</v>
      </c>
      <c r="E137">
        <v>26.875</v>
      </c>
      <c r="F137">
        <f t="shared" si="14"/>
        <v>20.975000000000001</v>
      </c>
      <c r="G137" s="4">
        <f>(Table2[[#This Row],[Energy Produced (MWh)]]*59.1%)/40.9%</f>
        <v>69.142665036674828</v>
      </c>
      <c r="H137">
        <f>Table2[[#This Row],[Energy Produced (MWh)]]*1600</f>
        <v>76560</v>
      </c>
      <c r="I137" s="4">
        <v>6300</v>
      </c>
      <c r="J137" s="4">
        <f t="shared" si="15"/>
        <v>70260</v>
      </c>
      <c r="K137" s="4">
        <f>Table2[[#This Row],[Net savings(EGP)]]+K136</f>
        <v>781660</v>
      </c>
      <c r="L137" s="8">
        <f>(((Table2[[#This Row],[Cumulative_NSs_EGP]]/554400)*100)-100)/100</f>
        <v>0.40992063492063496</v>
      </c>
      <c r="M137">
        <v>28.404</v>
      </c>
      <c r="N137" s="6">
        <f t="shared" si="13"/>
        <v>91.546808820336963</v>
      </c>
    </row>
    <row r="138" spans="1:14" x14ac:dyDescent="0.25">
      <c r="A138" t="s">
        <v>16</v>
      </c>
      <c r="B138">
        <v>12</v>
      </c>
      <c r="C138" t="s">
        <v>9</v>
      </c>
      <c r="D138">
        <v>47.75</v>
      </c>
      <c r="E138">
        <v>26.875</v>
      </c>
      <c r="F138">
        <f t="shared" si="14"/>
        <v>20.875</v>
      </c>
      <c r="G138" s="4">
        <f>(Table2[[#This Row],[Energy Produced (MWh)]]*59.1%)/40.9%</f>
        <v>68.998166259168713</v>
      </c>
      <c r="H138">
        <f>Table2[[#This Row],[Energy Produced (MWh)]]*1600</f>
        <v>76400</v>
      </c>
      <c r="I138" s="4">
        <v>6300</v>
      </c>
      <c r="J138" s="4">
        <f t="shared" si="15"/>
        <v>70100</v>
      </c>
      <c r="K138" s="4">
        <f>Table2[[#This Row],[Net savings(EGP)]]+K137</f>
        <v>851760</v>
      </c>
      <c r="L138" s="8">
        <f>(((Table2[[#This Row],[Cumulative_NSs_EGP]]/554400)*100)-100)/100</f>
        <v>0.53636363636363626</v>
      </c>
      <c r="M138">
        <v>28.314</v>
      </c>
      <c r="N138" s="6">
        <f t="shared" si="13"/>
        <v>90.814461549774265</v>
      </c>
    </row>
    <row r="139" spans="1:14" x14ac:dyDescent="0.25">
      <c r="A139" t="s">
        <v>16</v>
      </c>
      <c r="B139">
        <v>13</v>
      </c>
      <c r="C139" t="s">
        <v>9</v>
      </c>
      <c r="D139">
        <v>47.65</v>
      </c>
      <c r="E139">
        <v>26.875</v>
      </c>
      <c r="F139">
        <f t="shared" si="14"/>
        <v>20.774999999999999</v>
      </c>
      <c r="G139" s="4">
        <f>(Table2[[#This Row],[Energy Produced (MWh)]]*59.1%)/40.9%</f>
        <v>68.853667481662598</v>
      </c>
      <c r="H139">
        <f>Table2[[#This Row],[Energy Produced (MWh)]]*1600</f>
        <v>76240</v>
      </c>
      <c r="I139" s="4">
        <v>6300</v>
      </c>
      <c r="J139" s="4">
        <f t="shared" si="15"/>
        <v>69940</v>
      </c>
      <c r="K139" s="4">
        <f>Table2[[#This Row],[Net savings(EGP)]]+K138</f>
        <v>921700</v>
      </c>
      <c r="L139" s="8">
        <f>(((Table2[[#This Row],[Cumulative_NSs_EGP]]/554400)*100)-100)/100</f>
        <v>0.66251803751803751</v>
      </c>
      <c r="M139">
        <v>28.224</v>
      </c>
      <c r="N139" s="6">
        <f t="shared" si="13"/>
        <v>90.087973057376075</v>
      </c>
    </row>
    <row r="140" spans="1:14" x14ac:dyDescent="0.25">
      <c r="A140" t="s">
        <v>16</v>
      </c>
      <c r="B140">
        <v>14</v>
      </c>
      <c r="C140" t="s">
        <v>9</v>
      </c>
      <c r="D140">
        <v>47.55</v>
      </c>
      <c r="E140">
        <v>26.875</v>
      </c>
      <c r="F140">
        <f t="shared" si="14"/>
        <v>20.674999999999997</v>
      </c>
      <c r="G140" s="4">
        <f>(Table2[[#This Row],[Energy Produced (MWh)]]*59.1%)/40.9%</f>
        <v>68.709168704156482</v>
      </c>
      <c r="H140">
        <f>Table2[[#This Row],[Energy Produced (MWh)]]*1600</f>
        <v>76080</v>
      </c>
      <c r="I140" s="4">
        <v>6300</v>
      </c>
      <c r="J140" s="4">
        <f t="shared" si="15"/>
        <v>69780</v>
      </c>
      <c r="K140" s="4">
        <f>Table2[[#This Row],[Net savings(EGP)]]+K139</f>
        <v>991480</v>
      </c>
      <c r="L140" s="8">
        <f>(((Table2[[#This Row],[Cumulative_NSs_EGP]]/554400)*100)-100)/100</f>
        <v>0.7883838383838383</v>
      </c>
      <c r="M140">
        <v>28.134</v>
      </c>
      <c r="N140" s="6">
        <f t="shared" si="13"/>
        <v>89.367296472917062</v>
      </c>
    </row>
    <row r="141" spans="1:14" x14ac:dyDescent="0.25">
      <c r="A141" t="s">
        <v>16</v>
      </c>
      <c r="B141">
        <v>15</v>
      </c>
      <c r="C141" t="s">
        <v>9</v>
      </c>
      <c r="D141">
        <v>47.45</v>
      </c>
      <c r="E141">
        <v>26.875</v>
      </c>
      <c r="F141">
        <f t="shared" si="14"/>
        <v>20.575000000000003</v>
      </c>
      <c r="G141" s="4">
        <f>(Table2[[#This Row],[Energy Produced (MWh)]]*59.1%)/40.9%</f>
        <v>68.564669926650367</v>
      </c>
      <c r="H141">
        <f>Table2[[#This Row],[Energy Produced (MWh)]]*1600</f>
        <v>75920</v>
      </c>
      <c r="I141" s="4">
        <v>6300</v>
      </c>
      <c r="J141" s="4">
        <f t="shared" si="15"/>
        <v>69620</v>
      </c>
      <c r="K141" s="4">
        <f>Table2[[#This Row],[Net savings(EGP)]]+K140</f>
        <v>1061100</v>
      </c>
      <c r="L141" s="8">
        <f>(((Table2[[#This Row],[Cumulative_NSs_EGP]]/554400)*100)-100)/100</f>
        <v>0.91396103896103886</v>
      </c>
      <c r="M141">
        <v>28.044</v>
      </c>
      <c r="N141" s="6">
        <f t="shared" si="13"/>
        <v>88.65238530113372</v>
      </c>
    </row>
    <row r="142" spans="1:14" x14ac:dyDescent="0.25">
      <c r="A142" t="s">
        <v>16</v>
      </c>
      <c r="B142">
        <v>16</v>
      </c>
      <c r="C142" t="s">
        <v>9</v>
      </c>
      <c r="D142">
        <v>47.35</v>
      </c>
      <c r="E142">
        <v>26.875</v>
      </c>
      <c r="F142">
        <f t="shared" si="14"/>
        <v>20.475000000000001</v>
      </c>
      <c r="G142" s="4">
        <f>(Table2[[#This Row],[Energy Produced (MWh)]]*59.1%)/40.9%</f>
        <v>68.420171149144252</v>
      </c>
      <c r="H142">
        <f>Table2[[#This Row],[Energy Produced (MWh)]]*1600</f>
        <v>75760</v>
      </c>
      <c r="I142" s="4">
        <v>6300</v>
      </c>
      <c r="J142" s="4">
        <f t="shared" si="15"/>
        <v>69460</v>
      </c>
      <c r="K142" s="4">
        <f>Table2[[#This Row],[Net savings(EGP)]]+K141</f>
        <v>1130560</v>
      </c>
      <c r="L142" s="8">
        <f>(((Table2[[#This Row],[Cumulative_NSs_EGP]]/554400)*100)-100)/100</f>
        <v>1.0392496392496391</v>
      </c>
      <c r="M142">
        <v>27.954000000000001</v>
      </c>
      <c r="N142" s="6">
        <f t="shared" si="13"/>
        <v>87.943193418724647</v>
      </c>
    </row>
    <row r="143" spans="1:14" x14ac:dyDescent="0.25">
      <c r="A143" t="s">
        <v>16</v>
      </c>
      <c r="B143">
        <v>17</v>
      </c>
      <c r="C143" t="s">
        <v>9</v>
      </c>
      <c r="D143">
        <v>47.25</v>
      </c>
      <c r="E143">
        <v>26.875</v>
      </c>
      <c r="F143">
        <f t="shared" si="14"/>
        <v>20.375</v>
      </c>
      <c r="G143" s="4">
        <f>(Table2[[#This Row],[Energy Produced (MWh)]]*59.1%)/40.9%</f>
        <v>68.275672371638152</v>
      </c>
      <c r="H143">
        <f>Table2[[#This Row],[Energy Produced (MWh)]]*1600</f>
        <v>75600</v>
      </c>
      <c r="I143" s="4">
        <v>6300</v>
      </c>
      <c r="J143" s="4">
        <f t="shared" si="15"/>
        <v>69300</v>
      </c>
      <c r="K143" s="4">
        <f>Table2[[#This Row],[Net savings(EGP)]]+K142</f>
        <v>1199860</v>
      </c>
      <c r="L143" s="8">
        <f>(((Table2[[#This Row],[Cumulative_NSs_EGP]]/554400)*100)-100)/100</f>
        <v>1.1642496392496391</v>
      </c>
      <c r="M143">
        <v>27.864000000000001</v>
      </c>
      <c r="N143" s="6">
        <f t="shared" si="13"/>
        <v>87.239675071374847</v>
      </c>
    </row>
    <row r="144" spans="1:14" x14ac:dyDescent="0.25">
      <c r="A144" t="s">
        <v>16</v>
      </c>
      <c r="B144">
        <v>18</v>
      </c>
      <c r="C144" t="s">
        <v>9</v>
      </c>
      <c r="D144">
        <v>47.15</v>
      </c>
      <c r="E144">
        <v>26.875</v>
      </c>
      <c r="F144">
        <f t="shared" si="14"/>
        <v>20.274999999999999</v>
      </c>
      <c r="G144" s="4">
        <f>(Table2[[#This Row],[Energy Produced (MWh)]]*59.1%)/40.9%</f>
        <v>68.131173594132036</v>
      </c>
      <c r="H144">
        <f>Table2[[#This Row],[Energy Produced (MWh)]]*1600</f>
        <v>75440</v>
      </c>
      <c r="I144" s="4">
        <v>6300</v>
      </c>
      <c r="J144" s="4">
        <f t="shared" si="15"/>
        <v>69140</v>
      </c>
      <c r="K144" s="4">
        <f>Table2[[#This Row],[Net savings(EGP)]]+K143</f>
        <v>1269000</v>
      </c>
      <c r="L144" s="8">
        <f>(((Table2[[#This Row],[Cumulative_NSs_EGP]]/554400)*100)-100)/100</f>
        <v>1.2889610389610389</v>
      </c>
      <c r="M144">
        <v>27.774000000000001</v>
      </c>
      <c r="N144" s="6">
        <f t="shared" si="13"/>
        <v>86.541784870803852</v>
      </c>
    </row>
    <row r="145" spans="1:14" x14ac:dyDescent="0.25">
      <c r="A145" t="s">
        <v>16</v>
      </c>
      <c r="B145">
        <v>19</v>
      </c>
      <c r="C145" t="s">
        <v>9</v>
      </c>
      <c r="D145">
        <v>47.05</v>
      </c>
      <c r="E145">
        <v>26.875</v>
      </c>
      <c r="F145">
        <f t="shared" si="14"/>
        <v>20.174999999999997</v>
      </c>
      <c r="G145" s="4">
        <f>(Table2[[#This Row],[Energy Produced (MWh)]]*59.1%)/40.9%</f>
        <v>67.986674816625921</v>
      </c>
      <c r="H145">
        <f>Table2[[#This Row],[Energy Produced (MWh)]]*1600</f>
        <v>75280</v>
      </c>
      <c r="I145" s="4">
        <v>6300</v>
      </c>
      <c r="J145" s="4">
        <f t="shared" si="15"/>
        <v>68980</v>
      </c>
      <c r="K145" s="4">
        <f>Table2[[#This Row],[Net savings(EGP)]]+K144</f>
        <v>1337980</v>
      </c>
      <c r="L145" s="8">
        <f>(((Table2[[#This Row],[Cumulative_NSs_EGP]]/554400)*100)-100)/100</f>
        <v>1.4133838383838384</v>
      </c>
      <c r="M145">
        <v>27.684000000000001</v>
      </c>
      <c r="N145" s="6">
        <f t="shared" si="13"/>
        <v>85.849477791837415</v>
      </c>
    </row>
    <row r="146" spans="1:14" x14ac:dyDescent="0.25">
      <c r="A146" t="s">
        <v>16</v>
      </c>
      <c r="B146">
        <v>20</v>
      </c>
      <c r="C146" t="s">
        <v>9</v>
      </c>
      <c r="D146">
        <v>46.95</v>
      </c>
      <c r="E146">
        <v>26.875</v>
      </c>
      <c r="F146">
        <f t="shared" si="14"/>
        <v>20.075000000000003</v>
      </c>
      <c r="G146" s="4">
        <f>(Table2[[#This Row],[Energy Produced (MWh)]]*59.1%)/40.9%</f>
        <v>67.842176039119806</v>
      </c>
      <c r="H146">
        <f>Table2[[#This Row],[Energy Produced (MWh)]]*1600</f>
        <v>75120</v>
      </c>
      <c r="I146" s="4">
        <v>6300</v>
      </c>
      <c r="J146" s="4">
        <f t="shared" si="15"/>
        <v>68820</v>
      </c>
      <c r="K146" s="4">
        <f>Table2[[#This Row],[Net savings(EGP)]]+K145</f>
        <v>1406800</v>
      </c>
      <c r="L146" s="8">
        <f>(((Table2[[#This Row],[Cumulative_NSs_EGP]]/554400)*100)-100)/100</f>
        <v>1.5375180375180375</v>
      </c>
      <c r="M146">
        <v>27.594000000000001</v>
      </c>
      <c r="N146" s="6">
        <f t="shared" si="13"/>
        <v>85.162709169502719</v>
      </c>
    </row>
    <row r="147" spans="1:14" x14ac:dyDescent="0.25">
      <c r="A147" t="s">
        <v>16</v>
      </c>
      <c r="B147">
        <v>21</v>
      </c>
      <c r="C147" t="s">
        <v>9</v>
      </c>
      <c r="D147">
        <v>46.85</v>
      </c>
      <c r="E147">
        <v>26.875</v>
      </c>
      <c r="F147">
        <f t="shared" si="14"/>
        <v>19.975000000000001</v>
      </c>
      <c r="G147" s="4">
        <f>(Table2[[#This Row],[Energy Produced (MWh)]]*59.1%)/40.9%</f>
        <v>67.697677261613691</v>
      </c>
      <c r="H147">
        <f>Table2[[#This Row],[Energy Produced (MWh)]]*1600</f>
        <v>74960</v>
      </c>
      <c r="I147" s="4">
        <v>6300</v>
      </c>
      <c r="J147" s="4">
        <f t="shared" si="15"/>
        <v>68660</v>
      </c>
      <c r="K147" s="4">
        <f>Table2[[#This Row],[Net savings(EGP)]]+K146</f>
        <v>1475460</v>
      </c>
      <c r="L147" s="8">
        <f>(((Table2[[#This Row],[Cumulative_NSs_EGP]]/554400)*100)-100)/100</f>
        <v>1.6613636363636362</v>
      </c>
      <c r="M147">
        <v>27.504000000000001</v>
      </c>
      <c r="N147" s="6">
        <f t="shared" si="13"/>
        <v>84.481434696146692</v>
      </c>
    </row>
    <row r="148" spans="1:14" x14ac:dyDescent="0.25">
      <c r="A148" t="s">
        <v>16</v>
      </c>
      <c r="B148">
        <v>22</v>
      </c>
      <c r="C148" t="s">
        <v>9</v>
      </c>
      <c r="D148">
        <v>46.75</v>
      </c>
      <c r="E148">
        <v>26.875</v>
      </c>
      <c r="F148">
        <f t="shared" si="14"/>
        <v>19.875</v>
      </c>
      <c r="G148" s="4">
        <f>(Table2[[#This Row],[Energy Produced (MWh)]]*59.1%)/40.9%</f>
        <v>67.553178484107576</v>
      </c>
      <c r="H148">
        <f>Table2[[#This Row],[Energy Produced (MWh)]]*1600</f>
        <v>74800</v>
      </c>
      <c r="I148" s="4">
        <v>6300</v>
      </c>
      <c r="J148" s="4">
        <f t="shared" si="15"/>
        <v>68500</v>
      </c>
      <c r="K148" s="4">
        <f>Table2[[#This Row],[Net savings(EGP)]]+K147</f>
        <v>1543960</v>
      </c>
      <c r="L148" s="8">
        <f>(((Table2[[#This Row],[Cumulative_NSs_EGP]]/554400)*100)-100)/100</f>
        <v>1.784920634920635</v>
      </c>
      <c r="M148">
        <v>27.414000000000001</v>
      </c>
      <c r="N148" s="6">
        <f t="shared" si="13"/>
        <v>83.805610418577515</v>
      </c>
    </row>
    <row r="149" spans="1:14" x14ac:dyDescent="0.25">
      <c r="A149" t="s">
        <v>16</v>
      </c>
      <c r="B149">
        <v>23</v>
      </c>
      <c r="C149" t="s">
        <v>9</v>
      </c>
      <c r="D149">
        <v>46.65</v>
      </c>
      <c r="E149">
        <v>26.875</v>
      </c>
      <c r="F149">
        <f t="shared" si="14"/>
        <v>19.774999999999999</v>
      </c>
      <c r="G149" s="4">
        <f>(Table2[[#This Row],[Energy Produced (MWh)]]*59.1%)/40.9%</f>
        <v>67.408679706601461</v>
      </c>
      <c r="H149">
        <f>Table2[[#This Row],[Energy Produced (MWh)]]*1600</f>
        <v>74640</v>
      </c>
      <c r="I149" s="4">
        <v>6300</v>
      </c>
      <c r="J149" s="4">
        <f t="shared" si="15"/>
        <v>68340</v>
      </c>
      <c r="K149" s="4">
        <f>Table2[[#This Row],[Net savings(EGP)]]+K148</f>
        <v>1612300</v>
      </c>
      <c r="L149" s="8">
        <f>(((Table2[[#This Row],[Cumulative_NSs_EGP]]/554400)*100)-100)/100</f>
        <v>1.9081890331890332</v>
      </c>
      <c r="M149">
        <v>27.324000000000002</v>
      </c>
      <c r="N149" s="6">
        <f t="shared" si="13"/>
        <v>83.135192735228898</v>
      </c>
    </row>
    <row r="150" spans="1:14" x14ac:dyDescent="0.25">
      <c r="A150" t="s">
        <v>16</v>
      </c>
      <c r="B150">
        <v>24</v>
      </c>
      <c r="C150" t="s">
        <v>9</v>
      </c>
      <c r="D150">
        <v>46.55</v>
      </c>
      <c r="E150">
        <v>26.875</v>
      </c>
      <c r="F150">
        <f t="shared" si="14"/>
        <v>19.674999999999997</v>
      </c>
      <c r="G150" s="4">
        <f>(Table2[[#This Row],[Energy Produced (MWh)]]*59.1%)/40.9%</f>
        <v>67.264180929095346</v>
      </c>
      <c r="H150">
        <f>Table2[[#This Row],[Energy Produced (MWh)]]*1600</f>
        <v>74480</v>
      </c>
      <c r="I150" s="4">
        <v>6300</v>
      </c>
      <c r="J150" s="4">
        <f t="shared" si="15"/>
        <v>68180</v>
      </c>
      <c r="K150" s="4">
        <f>Table2[[#This Row],[Net savings(EGP)]]+K149</f>
        <v>1680480</v>
      </c>
      <c r="L150" s="8">
        <f>(((Table2[[#This Row],[Cumulative_NSs_EGP]]/554400)*100)-100)/100</f>
        <v>2.0311688311688312</v>
      </c>
      <c r="M150">
        <v>27.234000000000002</v>
      </c>
      <c r="N150" s="6">
        <f t="shared" si="13"/>
        <v>82.470138393347071</v>
      </c>
    </row>
    <row r="151" spans="1:14" x14ac:dyDescent="0.25">
      <c r="A151" t="s">
        <v>16</v>
      </c>
      <c r="B151">
        <v>25</v>
      </c>
      <c r="C151" t="s">
        <v>9</v>
      </c>
      <c r="D151">
        <v>46.45</v>
      </c>
      <c r="E151">
        <v>26.875</v>
      </c>
      <c r="F151">
        <f t="shared" si="14"/>
        <v>19.575000000000003</v>
      </c>
      <c r="G151" s="4">
        <f>(Table2[[#This Row],[Energy Produced (MWh)]]*59.1%)/40.9%</f>
        <v>67.119682151589245</v>
      </c>
      <c r="H151">
        <f>Table2[[#This Row],[Energy Produced (MWh)]]*1600</f>
        <v>74320</v>
      </c>
      <c r="I151" s="4">
        <v>6300</v>
      </c>
      <c r="J151" s="4">
        <f t="shared" si="15"/>
        <v>68020</v>
      </c>
      <c r="K151" s="4">
        <f>Table2[[#This Row],[Net savings(EGP)]]+K150</f>
        <v>1748500</v>
      </c>
      <c r="L151" s="8">
        <f>(((Table2[[#This Row],[Cumulative_NSs_EGP]]/554400)*100)-100)/100</f>
        <v>2.1538600288600289</v>
      </c>
      <c r="M151">
        <v>27.143999999999998</v>
      </c>
      <c r="N151" s="7">
        <f t="shared" si="13"/>
        <v>81.810404486200298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5" sqref="E5"/>
    </sheetView>
  </sheetViews>
  <sheetFormatPr defaultRowHeight="15" x14ac:dyDescent="0.25"/>
  <cols>
    <col min="2" max="2" width="17.28515625" bestFit="1" customWidth="1"/>
    <col min="3" max="3" width="26.85546875" customWidth="1"/>
    <col min="4" max="4" width="23" customWidth="1"/>
    <col min="5" max="5" width="33.28515625" bestFit="1" customWidth="1"/>
    <col min="6" max="6" width="21.85546875" customWidth="1"/>
    <col min="7" max="7" width="21.85546875" bestFit="1" customWidth="1"/>
    <col min="8" max="8" width="16.28515625" bestFit="1" customWidth="1"/>
    <col min="9" max="9" width="16.28515625" customWidth="1"/>
  </cols>
  <sheetData>
    <row r="1" spans="1:9" s="1" customFormat="1" x14ac:dyDescent="0.25">
      <c r="A1" s="11" t="s">
        <v>11</v>
      </c>
      <c r="B1" s="12" t="s">
        <v>1</v>
      </c>
      <c r="C1" s="12" t="s">
        <v>26</v>
      </c>
      <c r="D1" s="12" t="s">
        <v>2</v>
      </c>
      <c r="E1" s="12" t="s">
        <v>32</v>
      </c>
      <c r="F1" s="12" t="s">
        <v>31</v>
      </c>
      <c r="G1" s="12" t="s">
        <v>27</v>
      </c>
      <c r="H1" s="13" t="s">
        <v>25</v>
      </c>
      <c r="I1" s="13" t="s">
        <v>28</v>
      </c>
    </row>
    <row r="2" spans="1:9" x14ac:dyDescent="0.25">
      <c r="A2" s="10" t="s">
        <v>12</v>
      </c>
      <c r="B2" s="10" t="s">
        <v>4</v>
      </c>
      <c r="C2" s="10">
        <v>17.82</v>
      </c>
      <c r="D2" s="14">
        <v>356400</v>
      </c>
      <c r="E2" s="15">
        <v>0.42199999999999999</v>
      </c>
      <c r="F2" s="15">
        <f>100%-Table1[[#This Row],[Self Sufficiency avg per project]]</f>
        <v>0.57800000000000007</v>
      </c>
      <c r="G2" s="16">
        <v>0.80500000000000005</v>
      </c>
      <c r="H2" s="10">
        <v>6.8</v>
      </c>
      <c r="I2" s="10">
        <v>0.14000000000000001</v>
      </c>
    </row>
    <row r="3" spans="1:9" x14ac:dyDescent="0.25">
      <c r="A3" s="10" t="s">
        <v>13</v>
      </c>
      <c r="B3" s="10" t="s">
        <v>5</v>
      </c>
      <c r="C3" s="10">
        <v>16.5</v>
      </c>
      <c r="D3" s="17">
        <v>330000</v>
      </c>
      <c r="E3" s="16">
        <v>0.41799999999999998</v>
      </c>
      <c r="F3" s="15">
        <f>100%-Table1[[#This Row],[Self Sufficiency avg per project]]</f>
        <v>0.58200000000000007</v>
      </c>
      <c r="G3" s="16">
        <v>0.79800000000000004</v>
      </c>
      <c r="H3" s="10">
        <v>7.5</v>
      </c>
      <c r="I3" s="10">
        <v>0.13</v>
      </c>
    </row>
    <row r="4" spans="1:9" x14ac:dyDescent="0.25">
      <c r="A4" s="10" t="s">
        <v>14</v>
      </c>
      <c r="B4" s="10" t="s">
        <v>6</v>
      </c>
      <c r="C4" s="10">
        <v>19.8</v>
      </c>
      <c r="D4" s="17">
        <v>336600</v>
      </c>
      <c r="E4" s="16">
        <v>0.41599999999999998</v>
      </c>
      <c r="F4" s="15">
        <f>100%-Table1[[#This Row],[Self Sufficiency avg per project]]</f>
        <v>0.58400000000000007</v>
      </c>
      <c r="G4" s="16">
        <v>0.79500000000000004</v>
      </c>
      <c r="H4" s="10">
        <v>6.75</v>
      </c>
      <c r="I4" s="10">
        <v>0.14000000000000001</v>
      </c>
    </row>
    <row r="5" spans="1:9" x14ac:dyDescent="0.25">
      <c r="A5" s="10" t="s">
        <v>15</v>
      </c>
      <c r="B5" s="10" t="s">
        <v>7</v>
      </c>
      <c r="C5" s="10">
        <v>22.44</v>
      </c>
      <c r="D5" s="17">
        <v>343332</v>
      </c>
      <c r="E5" s="16">
        <v>0.40799999999999997</v>
      </c>
      <c r="F5" s="15">
        <f>100%-Table1[[#This Row],[Self Sufficiency avg per project]]</f>
        <v>0.59200000000000008</v>
      </c>
      <c r="G5" s="16">
        <v>0.81599999999999995</v>
      </c>
      <c r="H5" s="10">
        <v>6.5</v>
      </c>
      <c r="I5" s="10">
        <v>0.15</v>
      </c>
    </row>
    <row r="6" spans="1:9" x14ac:dyDescent="0.25">
      <c r="A6" s="10" t="s">
        <v>17</v>
      </c>
      <c r="B6" s="10" t="s">
        <v>8</v>
      </c>
      <c r="C6" s="10">
        <v>16.5</v>
      </c>
      <c r="D6" s="17">
        <v>330000</v>
      </c>
      <c r="E6" s="16">
        <v>0.41399999999999998</v>
      </c>
      <c r="F6" s="15">
        <f>100%-Table1[[#This Row],[Self Sufficiency avg per project]]</f>
        <v>0.58600000000000008</v>
      </c>
      <c r="G6" s="16">
        <v>0.79500000000000004</v>
      </c>
      <c r="H6" s="10">
        <v>7.35</v>
      </c>
      <c r="I6" s="10">
        <v>0.14000000000000001</v>
      </c>
    </row>
    <row r="7" spans="1:9" x14ac:dyDescent="0.25">
      <c r="A7" s="10" t="s">
        <v>16</v>
      </c>
      <c r="B7" s="10" t="s">
        <v>9</v>
      </c>
      <c r="C7" s="10">
        <v>27.72</v>
      </c>
      <c r="D7" s="17">
        <v>554400</v>
      </c>
      <c r="E7" s="16">
        <v>0.40899999999999997</v>
      </c>
      <c r="F7" s="15">
        <f>100%-Table1[[#This Row],[Self Sufficiency avg per project]]</f>
        <v>0.59099999999999997</v>
      </c>
      <c r="G7" s="16">
        <v>0.81399999999999995</v>
      </c>
      <c r="H7" s="10">
        <v>7.7</v>
      </c>
      <c r="I7" s="10">
        <v>0.13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3 - 6 9 4 e 1 1 f 3 - 4 a a 4 - 4 8 7 3 - b 5 9 f - 2 7 e a a f 4 3 8 a 1 d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 / & g t ; & l t ; C o l u m n W i d t h s & g t ; & l t ; i t e m & g t ; & l t ; k e y & g t ; & l t ; s t r i n g & g t ; A s s e s s m e n t   Y e a r & l t ; / s t r i n g & g t ; & l t ; / k e y & g t ; & l t ; v a l u e & g t ; & l t ; i n t & g t ; 1 3 9 & l t ; / i n t & g t ; & l t ; / v a l u e & g t ; & l t ; / i t e m & g t ; & l t ; i t e m & g t ; & l t ; k e y & g t ; & l t ; s t r i n g & g t ; P r o j e c t   N a m e & l t ; / s t r i n g & g t ; & l t ; / k e y & g t ; & l t ; v a l u e & g t ; & l t ; i n t & g t ; 1 2 0 & l t ; / i n t & g t ; & l t ; / v a l u e & g t ; & l t ; / i t e m & g t ; & l t ; i t e m & g t ; & l t ; k e y & g t ; & l t ; s t r i n g & g t ; E n e r g y   P r o d u c e d   ( k W h ) & l t ; / s t r i n g & g t ; & l t ; / k e y & g t ; & l t ; v a l u e & g t ; & l t ; i n t & g t ; 1 8 1 & l t ; / i n t & g t ; & l t ; / v a l u e & g t ; & l t ; / i t e m & g t ; & l t ; i t e m & g t ; & l t ; k e y & g t ; & l t ; s t r i n g & g t ; E n e r g y   C o n s u m e d   ( K W H ) 2 & l t ; / s t r i n g & g t ; & l t ; / k e y & g t ; & l t ; v a l u e & g t ; & l t ; i n t & g t ; 1 9 7 & l t ; / i n t & g t ; & l t ; / v a l u e & g t ; & l t ; / i t e m & g t ; & l t ; i t e m & g t ; & l t ; k e y & g t ; & l t ; s t r i n g & g t ; E n e r g y   T o   G r i d & l t ; / s t r i n g & g t ; & l t ; / k e y & g t ; & l t ; v a l u e & g t ; & l t ; i n t & g t ; 1 2 4 & l t ; / i n t & g t ; & l t ; / v a l u e & g t ; & l t ; / i t e m & g t ; & l t ; i t e m & g t ; & l t ; k e y & g t ; & l t ; s t r i n g & g t ; C o s t   R e d u c t i o n   ( E G P ) & l t ; / s t r i n g & g t ; & l t ; / k e y & g t ; & l t ; v a l u e & g t ; & l t ; i n t & g t ; 1 6 5 & l t ; / i n t & g t ; & l t ; / v a l u e & g t ; & l t ; / i t e m & g t ; & l t ; i t e m & g t ; & l t ; k e y & g t ; & l t ; s t r i n g & g t ; M a i n t e n a n c e   C o s t   ( E G P ) & l t ; / s t r i n g & g t ; & l t ; / k e y & g t ; & l t ; v a l u e & g t ; & l t ; i n t & g t ; 1 8 4 & l t ; / i n t & g t ; & l t ; / v a l u e & g t ; & l t ; / i t e m & g t ; & l t ; i t e m & g t ; & l t ; k e y & g t ; & l t ; s t r i n g & g t ; N e t   C a s h   F l o w   ( E G P ) & l t ; / s t r i n g & g t ; & l t ; / k e y & g t ; & l t ; v a l u e & g t ; & l t ; i n t & g t ; 1 6 1 & l t ; / i n t & g t ; & l t ; / v a l u e & g t ; & l t ; / i t e m & g t ; & l t ; i t e m & g t ; & l t ; k e y & g t ; & l t ; s t r i n g & g t ; C u m u l a t i v e   C a s h   F l o w   ( E G P ) & l t ; / s t r i n g & g t ; & l t ; / k e y & g t ; & l t ; v a l u e & g t ; & l t ; i n t & g t ; 2 0 8 & l t ; / i n t & g t ; & l t ; / v a l u e & g t ; & l t ; / i t e m & g t ; & l t ; i t e m & g t ; & l t ; k e y & g t ; & l t ; s t r i n g & g t ; R O I   ( % ) & l t ; / s t r i n g & g t ; & l t ; / k e y & g t ; & l t ; v a l u e & g t ; & l t ; i n t & g t ; 8 2 & l t ; / i n t & g t ; & l t ; / v a l u e & g t ; & l t ; / i t e m & g t ; & l t ; i t e m & g t ; & l t ; k e y & g t ; & l t ; s t r i n g & g t ; C O �   R e d u c t i o n   ( k g ) & l t ; / s t r i n g & g t ; & l t ; / k e y & g t ; & l t ; v a l u e & g t ; & l t ; i n t & g t ; 1 5 1 & l t ; / i n t & g t ; & l t ; / v a l u e & g t ; & l t ; / i t e m & g t ; & l t ; / C o l u m n W i d t h s & g t ; & l t ; C o l u m n D i s p l a y I n d e x & g t ; & l t ; i t e m & g t ; & l t ; k e y & g t ; & l t ; s t r i n g & g t ; A s s e s s m e n t   Y e a r & l t ; / s t r i n g & g t ; & l t ; / k e y & g t ; & l t ; v a l u e & g t ; & l t ; i n t & g t ; 0 & l t ; / i n t & g t ; & l t ; / v a l u e & g t ; & l t ; / i t e m & g t ; & l t ; i t e m & g t ; & l t ; k e y & g t ; & l t ; s t r i n g & g t ; P r o j e c t   N a m e & l t ; / s t r i n g & g t ; & l t ; / k e y & g t ; & l t ; v a l u e & g t ; & l t ; i n t & g t ; 1 & l t ; / i n t & g t ; & l t ; / v a l u e & g t ; & l t ; / i t e m & g t ; & l t ; i t e m & g t ; & l t ; k e y & g t ; & l t ; s t r i n g & g t ; E n e r g y   P r o d u c e d   ( k W h ) & l t ; / s t r i n g & g t ; & l t ; / k e y & g t ; & l t ; v a l u e & g t ; & l t ; i n t & g t ; 2 & l t ; / i n t & g t ; & l t ; / v a l u e & g t ; & l t ; / i t e m & g t ; & l t ; i t e m & g t ; & l t ; k e y & g t ; & l t ; s t r i n g & g t ; E n e r g y   C o n s u m e d   ( K W H ) 2 & l t ; / s t r i n g & g t ; & l t ; / k e y & g t ; & l t ; v a l u e & g t ; & l t ; i n t & g t ; 3 & l t ; / i n t & g t ; & l t ; / v a l u e & g t ; & l t ; / i t e m & g t ; & l t ; i t e m & g t ; & l t ; k e y & g t ; & l t ; s t r i n g & g t ; E n e r g y   T o   G r i d & l t ; / s t r i n g & g t ; & l t ; / k e y & g t ; & l t ; v a l u e & g t ; & l t ; i n t & g t ; 4 & l t ; / i n t & g t ; & l t ; / v a l u e & g t ; & l t ; / i t e m & g t ; & l t ; i t e m & g t ; & l t ; k e y & g t ; & l t ; s t r i n g & g t ; C o s t   R e d u c t i o n   ( E G P ) & l t ; / s t r i n g & g t ; & l t ; / k e y & g t ; & l t ; v a l u e & g t ; & l t ; i n t & g t ; 5 & l t ; / i n t & g t ; & l t ; / v a l u e & g t ; & l t ; / i t e m & g t ; & l t ; i t e m & g t ; & l t ; k e y & g t ; & l t ; s t r i n g & g t ; M a i n t e n a n c e   C o s t   ( E G P ) & l t ; / s t r i n g & g t ; & l t ; / k e y & g t ; & l t ; v a l u e & g t ; & l t ; i n t & g t ; 6 & l t ; / i n t & g t ; & l t ; / v a l u e & g t ; & l t ; / i t e m & g t ; & l t ; i t e m & g t ; & l t ; k e y & g t ; & l t ; s t r i n g & g t ; N e t   C a s h   F l o w   ( E G P ) & l t ; / s t r i n g & g t ; & l t ; / k e y & g t ; & l t ; v a l u e & g t ; & l t ; i n t & g t ; 7 & l t ; / i n t & g t ; & l t ; / v a l u e & g t ; & l t ; / i t e m & g t ; & l t ; i t e m & g t ; & l t ; k e y & g t ; & l t ; s t r i n g & g t ; C u m u l a t i v e   C a s h   F l o w   ( E G P ) & l t ; / s t r i n g & g t ; & l t ; / k e y & g t ; & l t ; v a l u e & g t ; & l t ; i n t & g t ; 8 & l t ; / i n t & g t ; & l t ; / v a l u e & g t ; & l t ; / i t e m & g t ; & l t ; i t e m & g t ; & l t ; k e y & g t ; & l t ; s t r i n g & g t ; R O I   ( % ) & l t ; / s t r i n g & g t ; & l t ; / k e y & g t ; & l t ; v a l u e & g t ; & l t ; i n t & g t ; 9 & l t ; / i n t & g t ; & l t ; / v a l u e & g t ; & l t ; / i t e m & g t ; & l t ; i t e m & g t ; & l t ; k e y & g t ; & l t ; s t r i n g & g t ; C O �   R e d u c t i o n   ( k g ) & l t ; / s t r i n g & g t ; & l t ; / k e y & g t ; & l t ; v a l u e & g t ; & l t ; i n t & g t ; 1 0 & l t ; / i n t & g t ; & l t ; / v a l u e & g t ; & l t ; / i t e m & g t ; & l t ; / C o l u m n D i s p l a y I n d e x & g t ; & l t ; C o l u m n F r o z e n 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3 - 6 9 4 e 1 1 f 3 - 4 a a 4 - 4 8 7 3 - b 5 9 f - 2 7 e a a f 4 3 8 a 1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 2 0 2 5 - 0 3 - 0 3 T 2 3 : 2 8 : 4 7 . 0 3 1 6 2 2 3 + 0 2 : 0 0 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7 6 d 5 8 1 3 - 7 3 b 5 - 4 f f 0 - 9 5 e d - 4 4 0 7 f e 1 3 0 8 7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 p a v i o t   t a b l e < / S l i c e r S h e e t N a m e > < S A H o s t H a s h > 2 7 1 1 2 7 6 9 4 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 T a b l e 3 < / E x c e l T a b l e N a m e > < G e m i n i T a b l e I d > T a b l e 3 - 6 9 4 e 1 1 f 3 - 4 a a 4 - 4 8 7 3 - b 5 9 f - 2 7 e a a f 4 3 8 a 1 d 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 T a b l e 3 - 6 9 4 e 1 1 f 3 - 4 a a 4 - 4 8 7 3 - b 5 9 f - 2 7 e a a f 4 3 8 a 1 d < / C u s t o m C o n t e n t > < / G e m i n i > 
</file>

<file path=customXml/item5.xml>��< ? x m l   v e r s i o n = " 1 . 0 "   e n c o d i n g = " U T F - 1 6 " ? > < G e m i n i   x m l n s = " h t t p : / / g e m i n i / p i v o t c u s t o m i z a t i o n / 5 2 d 3 a 2 f 3 - 2 0 a 3 - 4 0 6 d - a 4 f 6 - 4 e e 0 f a a a e b 9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 p a v i o t   t a b l e < / S l i c e r S h e e t N a m e > < S A H o s t H a s h > 9 4 0 4 1 7 2 4 0 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 T a b l e 3 - 6 9 4 e 1 1 f 3 - 4 a a 4 - 4 8 7 3 - b 5 9 f - 2 7 e a a f 4 3 8 a 1 d 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 S o l a r   c a p a c i t y & l t ; / K e y & g t ; & l t ; / D i a g r a m O b j e c t K e y & g t ; & l t ; D i a g r a m O b j e c t K e y & g t ; & l t ; K e y & g t ; A c t i o n s \ M o v e   t o   a   H i e r a r c h y   i n   T a b l e   S o l a r   c a p a c i t y & l t ; / K e y & g t ; & l t ; / D i a g r a m O b j e c t K e y & g t ; & l t ; D i a g r a m O b j e c t K e y & g t ; & l t ; K e y & g t ; T a g G r o u p s \ N o d e 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 T a g s \ T a b l e s \ & a m p ; l t ; T a b l e s \ M a i n   d a t a & a m p ; g t ; & l t ; / K e y & g t ; & l t ; / D i a g r a m O b j e c t K e y & g t ; & l t ; D i a g r a m O b j e c t K e y & g t ; & l t ; K e y & g t ; T a b l e s \ M a i n   d a t a & l t ; / K e y & g t ; & l t ; / D i a g r a m O b j e c t K e y & g t ; & l t ; D i a g r a m O b j e c t K e y & g t ; & l t ; K e y & g t ; T a b l e s \ M a i n   d a t a \ C o l u m n s \ A s s e s s m e n t   Y e a r & l t ; / K e y & g t ; & l t ; / D i a g r a m O b j e c t K e y & g t ; & l t ; D i a g r a m O b j e c t K e y & g t ; & l t ; K e y & g t ; T a b l e s \ M a i n   d a t a \ C o l u m n s \ P r o j e c t   N a m e & l t ; / K e y & g t ; & l t ; / D i a g r a m O b j e c t K e y & g t ; & l t ; D i a g r a m O b j e c t K e y & g t ; & l t ; K e y & g t ; T a b l e s \ M a i n   d a t a \ C o l u m n s \ E n e r g y   P r o d u c e d   ( k W h ) & l t ; / K e y & g t ; & l t ; / D i a g r a m O b j e c t K e y & g t ; & l t ; D i a g r a m O b j e c t K e y & g t ; & l t ; K e y & g t ; T a b l e s \ M a i n   d a t a \ C o l u m n s \ E n e r g y   C o n s u m e d   ( K W H ) 2 & l t ; / K e y & g t ; & l t ; / D i a g r a m O b j e c t K e y & g t ; & l t ; D i a g r a m O b j e c t K e y & g t ; & l t ; K e y & g t ; T a b l e s \ M a i n   d a t a \ C o l u m n s \ E n e r g y   T o   G r i d & l t ; / K e y & g t ; & l t ; / D i a g r a m O b j e c t K e y & g t ; & l t ; D i a g r a m O b j e c t K e y & g t ; & l t ; K e y & g t ; T a b l e s \ M a i n   d a t a \ C o l u m n s \ C o s t   R e d u c t i o n   ( E G P ) & l t ; / K e y & g t ; & l t ; / D i a g r a m O b j e c t K e y & g t ; & l t ; D i a g r a m O b j e c t K e y & g t ; & l t ; K e y & g t ; T a b l e s \ M a i n   d a t a \ C o l u m n s \ M a i n t e n a n c e   C o s t   ( E G P ) & l t ; / K e y & g t ; & l t ; / D i a g r a m O b j e c t K e y & g t ; & l t ; D i a g r a m O b j e c t K e y & g t ; & l t ; K e y & g t ; T a b l e s \ M a i n   d a t a \ C o l u m n s \ N e t   C a s h   F l o w   ( E G P ) & l t ; / K e y & g t ; & l t ; / D i a g r a m O b j e c t K e y & g t ; & l t ; D i a g r a m O b j e c t K e y & g t ; & l t ; K e y & g t ; T a b l e s \ M a i n   d a t a \ C o l u m n s \ C u m u l a t i v e   C a s h   F l o w   ( E G P ) & l t ; / K e y & g t ; & l t ; / D i a g r a m O b j e c t K e y & g t ; & l t ; D i a g r a m O b j e c t K e y & g t ; & l t ; K e y & g t ; T a b l e s \ M a i n   d a t a \ C o l u m n s \ R O I   ( % ) & l t ; / K e y & g t ; & l t ; / D i a g r a m O b j e c t K e y & g t ; & l t ; D i a g r a m O b j e c t K e y & g t ; & l t ; K e y & g t ; T a b l e s \ M a i n   d a t a \ C o l u m n s \ C O �   R e d u c t i o n   ( k g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 S o l a r   c a p a c i t y & l t ; / K e y & g t ; & l t ; / a : K e y & g t ; & l t ; a : V a l u e 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 S o l a r   c a p a c i t y & l t ; / K e y & g t ; & l t ; / a : K e y & g t ; & l t ; a : V a l u e 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 T a g s \ T a b l e s \ & a m p ; l t ; T a b l e s \ M a i n  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 d a t a \ C o l u m n s \ A s s e s s m e n t 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 d a t a \ C o l u m n s \ P r o j e c t 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 d a t a \ C o l u m n s \ E n e r g y   P r o d u c e d   ( k W h ) & l t ; / K e y & g t ; & l t ; / a : K e y & g t ; & l t ; a : V a l u e 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 d a t a \ C o l u m n s \ E n e r g y   C o n s u m e d   ( K W H ) 2 & l t ; / K e y & g t ; & l t ; / a : K e y & g t ; & l t ; a : V a l u e 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 d a t a \ C o l u m n s \ E n e r g y   T o   G r i d & l t ; / K e y & g t ; & l t ; / a : K e y & g t ; & l t ; a : V a l u e 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 d a t a \ C o l u m n s \ C o s t   R e d u c t i o n   ( E G P ) & l t ; / K e y & g t ; & l t ; / a : K e y & g t ; & l t ; a : V a l u e 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 d a t a \ C o l u m n s \ M a i n t e n a n c e   C o s t   ( E G P ) & l t ; / K e y & g t ; & l t ; / a : K e y & g t ; & l t ; a : V a l u e 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 d a t a \ C o l u m n s \ N e t   C a s h   F l o w   ( E G P ) & l t ; / K e y & g t ; & l t ; / a : K e y & g t ; & l t ; a : V a l u e 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 d a t a \ C o l u m n s \ C u m u l a t i v e   C a s h   F l o w   ( E G P ) & l t ; / K e y & g t ; & l t ; / a : K e y & g t ; & l t ; a : V a l u e 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 d a t a \ C o l u m n s \ R O I   ( % ) & l t ; / K e y & g t ; & l t ; / a : K e y & g t ; & l t ; a : V a l u e 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i n   d a t a \ C o l u m n s \ C O �   R e d u c t i o n   ( k g ) & l t ; / K e y & g t ; & l t ; / a : K e y & g t ; & l t ; a : V a l u e 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 i : t y p e = " M e a s u r e D i a g r a m S a n d b o x A d a p t e r " & g t ; & l t ; T a b l e N a m e & g t ; M a i n  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 i : t y p e = " S a n d b o x E d i t o r M e a s u r e G r i d K e y " & g t ; & l t ; T a b l e N a m e & g t ; M a i n  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 E n e r g y   P r o d u c e d   ( k W h ) & l t ; / K e y & g t ; & l t ; / D i a g r a m O b j e c t K e y & g t ; & l t ; D i a g r a m O b j e c t K e y & g t ; & l t ; K e y & g t ; M e a s u r e s \ S u m   o f   E n e r g y   P r o d u c e d   ( k W h ) \ T a g I n f o \ F o r m u l a & l t ; / K e y & g t ; & l t ; / D i a g r a m O b j e c t K e y & g t ; & l t ; D i a g r a m O b j e c t K e y & g t ; & l t ; K e y & g t ; M e a s u r e s \ S u m   o f   E n e r g y   P r o d u c e d   ( k W h ) \ T a g I n f o \ V a l u e & l t ; / K e y & g t ; & l t ; / D i a g r a m O b j e c t K e y & g t ; & l t ; D i a g r a m O b j e c t K e y & g t ; & l t ; K e y & g t ; C o l u m n s \ A s s e s s m e n t   Y e a r & l t ; / K e y & g t ; & l t ; / D i a g r a m O b j e c t K e y & g t ; & l t ; D i a g r a m O b j e c t K e y & g t ; & l t ; K e y & g t ; C o l u m n s \ P r o j e c t   N a m e & l t ; / K e y & g t ; & l t ; / D i a g r a m O b j e c t K e y & g t ; & l t ; D i a g r a m O b j e c t K e y & g t ; & l t ; K e y & g t ; C o l u m n s \ E n e r g y   P r o d u c e d   ( k W h ) & l t ; / K e y & g t ; & l t ; / D i a g r a m O b j e c t K e y & g t ; & l t ; D i a g r a m O b j e c t K e y & g t ; & l t ; K e y & g t ; C o l u m n s \ E n e r g y   C o n s u m e d   ( K W H ) 2 & l t ; / K e y & g t ; & l t ; / D i a g r a m O b j e c t K e y & g t ; & l t ; D i a g r a m O b j e c t K e y & g t ; & l t ; K e y & g t ; C o l u m n s \ E n e r g y   T o   G r i d & l t ; / K e y & g t ; & l t ; / D i a g r a m O b j e c t K e y & g t ; & l t ; D i a g r a m O b j e c t K e y & g t ; & l t ; K e y & g t ; C o l u m n s \ C o s t   R e d u c t i o n   ( E G P ) & l t ; / K e y & g t ; & l t ; / D i a g r a m O b j e c t K e y & g t ; & l t ; D i a g r a m O b j e c t K e y & g t ; & l t ; K e y & g t ; C o l u m n s \ M a i n t e n a n c e   C o s t   ( E G P ) & l t ; / K e y & g t ; & l t ; / D i a g r a m O b j e c t K e y & g t ; & l t ; D i a g r a m O b j e c t K e y & g t ; & l t ; K e y & g t ; C o l u m n s \ N e t   C a s h   F l o w   ( E G P ) & l t ; / K e y & g t ; & l t ; / D i a g r a m O b j e c t K e y & g t ; & l t ; D i a g r a m O b j e c t K e y & g t ; & l t ; K e y & g t ; C o l u m n s \ C u m u l a t i v e   C a s h   F l o w   ( E G P ) & l t ; / K e y & g t ; & l t ; / D i a g r a m O b j e c t K e y & g t ; & l t ; D i a g r a m O b j e c t K e y & g t ; & l t ; K e y & g t ; C o l u m n s \ R O I   ( % ) & l t ; / K e y & g t ; & l t ; / D i a g r a m O b j e c t K e y & g t ; & l t ; D i a g r a m O b j e c t K e y & g t ; & l t ; K e y & g t ; C o l u m n s \ C O �   R e d u c t i o n   ( k g ) & l t ; / K e y & g t ; & l t ; / D i a g r a m O b j e c t K e y & g t ; & l t ; D i a g r a m O b j e c t K e y & g t ; & l t ; K e y & g t ; M e a s u r e s \ S u m   o f   A s s e s s m e n t   Y e a r & l t ; / K e y & g t ; & l t ; / D i a g r a m O b j e c t K e y & g t ; & l t ; D i a g r a m O b j e c t K e y & g t ; & l t ; K e y & g t ; M e a s u r e s \ S u m   o f   A s s e s s m e n t   Y e a r \ T a g I n f o \ F o r m u l a & l t ; / K e y & g t ; & l t ; / D i a g r a m O b j e c t K e y & g t ; & l t ; D i a g r a m O b j e c t K e y & g t ; & l t ; K e y & g t ; M e a s u r e s \ S u m   o f   A s s e s s m e n t   Y e a r \ T a g I n f o \ V a l u e & l t ; / K e y & g t ; & l t ; / D i a g r a m O b j e c t K e y & g t ; & l t ; D i a g r a m O b j e c t K e y & g t ; & l t ; K e y & g t ; M e a s u r e s \ S u m   o f   E n e r g y   C o n s u m e d   ( K W H ) 2 & l t ; / K e y & g t ; & l t ; / D i a g r a m O b j e c t K e y & g t ; & l t ; D i a g r a m O b j e c t K e y & g t ; & l t ; K e y & g t ; M e a s u r e s \ S u m   o f   E n e r g y   C o n s u m e d   ( K W H ) 2 \ T a g I n f o \ F o r m u l a & l t ; / K e y & g t ; & l t ; / D i a g r a m O b j e c t K e y & g t ; & l t ; D i a g r a m O b j e c t K e y & g t ; & l t ; K e y & g t ; M e a s u r e s \ S u m   o f   E n e r g y   C o n s u m e d   ( K W H ) 2 \ T a g I n f o \ V a l u e & l t ; / K e y & g t ; & l t ; / D i a g r a m O b j e c t K e y & g t ; & l t ; D i a g r a m O b j e c t K e y & g t ; & l t ; K e y & g t ; L i n k s \ & a m p ; l t ; C o l u m n s \ S u m   o f   E n e r g y   P r o d u c e d   ( k W h ) & a m p ; g t ; - & a m p ; l t ; M e a s u r e s \ E n e r g y   P r o d u c e d   ( k W h ) & a m p ; g t ; & l t ; / K e y & g t ; & l t ; / D i a g r a m O b j e c t K e y & g t ; & l t ; D i a g r a m O b j e c t K e y & g t ; & l t ; K e y & g t ; L i n k s \ & a m p ; l t ; C o l u m n s \ S u m   o f   E n e r g y   P r o d u c e d   ( k W h ) & a m p ; g t ; - & a m p ; l t ; M e a s u r e s \ E n e r g y   P r o d u c e d   ( k W h ) & a m p ; g t ; \ C O L U M N & l t ; / K e y & g t ; & l t ; / D i a g r a m O b j e c t K e y & g t ; & l t ; D i a g r a m O b j e c t K e y & g t ; & l t ; K e y & g t ; L i n k s \ & a m p ; l t ; C o l u m n s \ S u m   o f   E n e r g y   P r o d u c e d   ( k W h ) & a m p ; g t ; - & a m p ; l t ; M e a s u r e s \ E n e r g y   P r o d u c e d   ( k W h ) & a m p ; g t ; \ M E A S U R E & l t ; / K e y & g t ; & l t ; / D i a g r a m O b j e c t K e y & g t ; & l t ; D i a g r a m O b j e c t K e y & g t ; & l t ; K e y & g t ; L i n k s \ & a m p ; l t ; C o l u m n s \ S u m   o f   A s s e s s m e n t   Y e a r & a m p ; g t ; - & a m p ; l t ; M e a s u r e s \ A s s e s s m e n t   Y e a r & a m p ; g t ; & l t ; / K e y & g t ; & l t ; / D i a g r a m O b j e c t K e y & g t ; & l t ; D i a g r a m O b j e c t K e y & g t ; & l t ; K e y & g t ; L i n k s \ & a m p ; l t ; C o l u m n s \ S u m   o f   A s s e s s m e n t   Y e a r & a m p ; g t ; - & a m p ; l t ; M e a s u r e s \ A s s e s s m e n t   Y e a r & a m p ; g t ; \ C O L U M N & l t ; / K e y & g t ; & l t ; / D i a g r a m O b j e c t K e y & g t ; & l t ; D i a g r a m O b j e c t K e y & g t ; & l t ; K e y & g t ; L i n k s \ & a m p ; l t ; C o l u m n s \ S u m   o f   A s s e s s m e n t   Y e a r & a m p ; g t ; - & a m p ; l t ; M e a s u r e s \ A s s e s s m e n t   Y e a r & a m p ; g t ; \ M E A S U R E & l t ; / K e y & g t ; & l t ; / D i a g r a m O b j e c t K e y & g t ; & l t ; D i a g r a m O b j e c t K e y & g t ; & l t ; K e y & g t ; L i n k s \ & a m p ; l t ; C o l u m n s \ S u m   o f   E n e r g y   C o n s u m e d   ( K W H ) 2 & a m p ; g t ; - & a m p ; l t ; M e a s u r e s \ E n e r g y   C o n s u m e d   ( K W H ) 2 & a m p ; g t ; & l t ; / K e y & g t ; & l t ; / D i a g r a m O b j e c t K e y & g t ; & l t ; D i a g r a m O b j e c t K e y & g t ; & l t ; K e y & g t ; L i n k s \ & a m p ; l t ; C o l u m n s \ S u m   o f   E n e r g y   C o n s u m e d   ( K W H ) 2 & a m p ; g t ; - & a m p ; l t ; M e a s u r e s \ E n e r g y   C o n s u m e d   ( K W H ) 2 & a m p ; g t ; \ C O L U M N & l t ; / K e y & g t ; & l t ; / D i a g r a m O b j e c t K e y & g t ; & l t ; D i a g r a m O b j e c t K e y & g t ; & l t ; K e y & g t ; L i n k s \ & a m p ; l t ; C o l u m n s \ S u m   o f   E n e r g y   C o n s u m e d   ( K W H ) 2 & a m p ; g t ; - & a m p ; l t ; M e a s u r e s \ E n e r g y   C o n s u m e d   ( K W H ) 2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 E n e r g y   P r o d u c e d   ( k W h ) & l t ; / K e y & g t ; & l t ; / a : K e y & g t ; & l t ; a : V a l u e 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 E n e r g y   P r o d u c e d   ( k W h ) \ T a g I n f o \ F o r m u l a & l t ; / K e y & g t ; & l t ; / a : K e y & g t ; & l t ; a : V a l u e 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 E n e r g y   P r o d u c e d   ( k W h ) \ T a g I n f o \ V a l u e & l t ; / K e y & g t ; & l t ; / a : K e y & g t ; & l t ; a : V a l u e 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s e s s m e n t   Y e a r & l t ; / K e y & g t ; & l t ; / a : K e y & g t ; & l t ; a : V a l u e 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e r g y   P r o d u c e d   ( k W h ) & l t ; / K e y & g t ; & l t ; / a : K e y & g t ; & l t ; a : V a l u e 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e r g y   C o n s u m e d   ( K W H ) 2 & l t ; / K e y & g t ; & l t ; / a : K e y & g t ; & l t ; a : V a l u e 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e r g y   T o   G r i d & l t ; / K e y & g t ; & l t ; / a : K e y & g t ; & l t ; a : V a l u e 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 R e d u c t i o n   ( E G P ) & l t ; / K e y & g t ; & l t ; / a : K e y & g t ; & l t ; a : V a l u e 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i n t e n a n c e   C o s t   ( E G P ) & l t ; / K e y & g t ; & l t ; / a : K e y & g t ; & l t ; a : V a l u e 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 C a s h   F l o w   ( E G P ) & l t ; / K e y & g t ; & l t ; / a : K e y & g t ; & l t ; a : V a l u e 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m u l a t i v e   C a s h   F l o w   ( E G P ) & l t ; / K e y & g t ; & l t ; / a : K e y & g t ; & l t ; a : V a l u e 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I   ( % ) & l t ; / K e y & g t ; & l t ; / a : K e y & g t ; & l t ; a : V a l u e 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�   R e d u c t i o n   ( k g ) & l t ; / K e y & g t ; & l t ; / a : K e y & g t ; & l t ; a : V a l u e 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 A s s e s s m e n t   Y e a r & l t ; / K e y & g t ; & l t ; / a : K e y & g t ; & l t ; a : V a l u e 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 A s s e s s m e n t  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 A s s e s s m e n t  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 E n e r g y   C o n s u m e d   ( K W H ) 2 & l t ; / K e y & g t ; & l t ; / a : K e y & g t ; & l t ; a : V a l u e 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 E n e r g y   C o n s u m e d   ( K W H ) 2 \ T a g I n f o \ F o r m u l a & l t ; / K e y & g t ; & l t ; / a : K e y & g t ; & l t ; a : V a l u e 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 E n e r g y   C o n s u m e d   ( K W H ) 2 \ T a g I n f o \ V a l u e & l t ; / K e y & g t ; & l t ; / a : K e y & g t ; & l t ; a : V a l u e 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 E n e r g y   P r o d u c e d   ( k W h ) & a m p ; g t ; - & a m p ; l t ; M e a s u r e s \ E n e r g y   P r o d u c e d   ( k W h ) & a m p ; g t ; & l t ; / K e y & g t ; & l t ; / a : K e y & g t ; & l t ; a : V a l u e 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 E n e r g y   P r o d u c e d   ( k W h ) & a m p ; g t ; - & a m p ; l t ; M e a s u r e s \ E n e r g y   P r o d u c e d   ( k W h ) & a m p ; g t ; \ C O L U M N & l t ; / K e y & g t ; & l t ; / a : K e y & g t ; & l t ; a : V a l u e 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 E n e r g y   P r o d u c e d   ( k W h ) & a m p ; g t ; - & a m p ; l t ; M e a s u r e s \ E n e r g y   P r o d u c e d   ( k W h ) & a m p ; g t ; \ M E A S U R E & l t ; / K e y & g t ; & l t ; / a : K e y & g t ; & l t ; a : V a l u e 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 A s s e s s m e n t   Y e a r & a m p ; g t ; - & a m p ; l t ; M e a s u r e s \ A s s e s s m e n t   Y e a r & a m p ; g t ; & l t ; / K e y & g t ; & l t ; / a : K e y & g t ; & l t ; a : V a l u e 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 A s s e s s m e n t   Y e a r & a m p ; g t ; - & a m p ; l t ; M e a s u r e s \ A s s e s s m e n t   Y e a r & a m p ; g t ; \ C O L U M N & l t ; / K e y & g t ; & l t ; / a : K e y & g t ; & l t ; a : V a l u e 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 A s s e s s m e n t   Y e a r & a m p ; g t ; - & a m p ; l t ; M e a s u r e s \ A s s e s s m e n t   Y e a r & a m p ; g t ; \ M E A S U R E & l t ; / K e y & g t ; & l t ; / a : K e y & g t ; & l t ; a : V a l u e 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 E n e r g y   C o n s u m e d   ( K W H ) 2 & a m p ; g t ; - & a m p ; l t ; M e a s u r e s \ E n e r g y   C o n s u m e d   ( K W H ) 2 & a m p ; g t ; & l t ; / K e y & g t ; & l t ; / a : K e y & g t ; & l t ; a : V a l u e 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 E n e r g y   C o n s u m e d   ( K W H ) 2 & a m p ; g t ; - & a m p ; l t ; M e a s u r e s \ E n e r g y   C o n s u m e d   ( K W H ) 2 & a m p ; g t ; \ C O L U M N & l t ; / K e y & g t ; & l t ; / a : K e y & g t ; & l t ; a : V a l u e 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 E n e r g y   C o n s u m e d   ( K W H ) 2 & a m p ; g t ; - & a m p ; l t ; M e a s u r e s \ E n e r g y   C o n s u m e d   ( K W H ) 2 & a m p ; g t ; \ M E A S U R E & l t ; / K e y & g t ; & l t ; / a : K e y & g t ; & l t ; a : V a l u e 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733672E-77DA-4A3E-BCF5-38195B3E78A4}">
  <ds:schemaRefs/>
</ds:datastoreItem>
</file>

<file path=customXml/itemProps10.xml><?xml version="1.0" encoding="utf-8"?>
<ds:datastoreItem xmlns:ds="http://schemas.openxmlformats.org/officeDocument/2006/customXml" ds:itemID="{852F94FA-C0AF-4F55-8F32-6196EF154FD8}">
  <ds:schemaRefs/>
</ds:datastoreItem>
</file>

<file path=customXml/itemProps11.xml><?xml version="1.0" encoding="utf-8"?>
<ds:datastoreItem xmlns:ds="http://schemas.openxmlformats.org/officeDocument/2006/customXml" ds:itemID="{21A1B3AA-C293-4656-8377-EC3FBD1DE5E5}">
  <ds:schemaRefs/>
</ds:datastoreItem>
</file>

<file path=customXml/itemProps12.xml><?xml version="1.0" encoding="utf-8"?>
<ds:datastoreItem xmlns:ds="http://schemas.openxmlformats.org/officeDocument/2006/customXml" ds:itemID="{F84B30DB-4E3A-4408-A068-3CA4AF692CDF}">
  <ds:schemaRefs/>
</ds:datastoreItem>
</file>

<file path=customXml/itemProps13.xml><?xml version="1.0" encoding="utf-8"?>
<ds:datastoreItem xmlns:ds="http://schemas.openxmlformats.org/officeDocument/2006/customXml" ds:itemID="{1FFAB512-5913-465A-AF6B-316F05055968}">
  <ds:schemaRefs/>
</ds:datastoreItem>
</file>

<file path=customXml/itemProps14.xml><?xml version="1.0" encoding="utf-8"?>
<ds:datastoreItem xmlns:ds="http://schemas.openxmlformats.org/officeDocument/2006/customXml" ds:itemID="{90B53949-3FDE-4B5F-8A61-FFF07890CB69}">
  <ds:schemaRefs/>
</ds:datastoreItem>
</file>

<file path=customXml/itemProps15.xml><?xml version="1.0" encoding="utf-8"?>
<ds:datastoreItem xmlns:ds="http://schemas.openxmlformats.org/officeDocument/2006/customXml" ds:itemID="{BDC4DE89-B2D2-49C5-93F7-D8A69B629BA0}">
  <ds:schemaRefs/>
</ds:datastoreItem>
</file>

<file path=customXml/itemProps16.xml><?xml version="1.0" encoding="utf-8"?>
<ds:datastoreItem xmlns:ds="http://schemas.openxmlformats.org/officeDocument/2006/customXml" ds:itemID="{90CDAAA5-12C6-4B61-B8D5-62FF8BF21A03}">
  <ds:schemaRefs/>
</ds:datastoreItem>
</file>

<file path=customXml/itemProps17.xml><?xml version="1.0" encoding="utf-8"?>
<ds:datastoreItem xmlns:ds="http://schemas.openxmlformats.org/officeDocument/2006/customXml" ds:itemID="{9A05C696-D150-433C-8FD7-DCA9A152419B}">
  <ds:schemaRefs/>
</ds:datastoreItem>
</file>

<file path=customXml/itemProps18.xml><?xml version="1.0" encoding="utf-8"?>
<ds:datastoreItem xmlns:ds="http://schemas.openxmlformats.org/officeDocument/2006/customXml" ds:itemID="{D9007BDD-B036-44C9-B3A6-603A33526814}">
  <ds:schemaRefs/>
</ds:datastoreItem>
</file>

<file path=customXml/itemProps2.xml><?xml version="1.0" encoding="utf-8"?>
<ds:datastoreItem xmlns:ds="http://schemas.openxmlformats.org/officeDocument/2006/customXml" ds:itemID="{C394EF20-16D2-4FB6-86D3-F715DA3C3DAE}">
  <ds:schemaRefs/>
</ds:datastoreItem>
</file>

<file path=customXml/itemProps3.xml><?xml version="1.0" encoding="utf-8"?>
<ds:datastoreItem xmlns:ds="http://schemas.openxmlformats.org/officeDocument/2006/customXml" ds:itemID="{14AD123F-90FB-455A-AA76-CEDEFFB9EA05}">
  <ds:schemaRefs/>
</ds:datastoreItem>
</file>

<file path=customXml/itemProps4.xml><?xml version="1.0" encoding="utf-8"?>
<ds:datastoreItem xmlns:ds="http://schemas.openxmlformats.org/officeDocument/2006/customXml" ds:itemID="{678D2EE0-47E9-4BFB-A5C8-55A8636FB066}">
  <ds:schemaRefs/>
</ds:datastoreItem>
</file>

<file path=customXml/itemProps5.xml><?xml version="1.0" encoding="utf-8"?>
<ds:datastoreItem xmlns:ds="http://schemas.openxmlformats.org/officeDocument/2006/customXml" ds:itemID="{38C7580F-7C9D-44BD-967D-9F022A124505}">
  <ds:schemaRefs/>
</ds:datastoreItem>
</file>

<file path=customXml/itemProps6.xml><?xml version="1.0" encoding="utf-8"?>
<ds:datastoreItem xmlns:ds="http://schemas.openxmlformats.org/officeDocument/2006/customXml" ds:itemID="{C6239ED4-0CD4-4FA9-84B7-F9EB4B666291}">
  <ds:schemaRefs/>
</ds:datastoreItem>
</file>

<file path=customXml/itemProps7.xml><?xml version="1.0" encoding="utf-8"?>
<ds:datastoreItem xmlns:ds="http://schemas.openxmlformats.org/officeDocument/2006/customXml" ds:itemID="{B8E06DAF-1B47-4BC0-B3CE-7434EF09FE03}">
  <ds:schemaRefs/>
</ds:datastoreItem>
</file>

<file path=customXml/itemProps8.xml><?xml version="1.0" encoding="utf-8"?>
<ds:datastoreItem xmlns:ds="http://schemas.openxmlformats.org/officeDocument/2006/customXml" ds:itemID="{DCCA1E78-3F06-4647-9E79-7669E8FEBCD5}">
  <ds:schemaRefs/>
</ds:datastoreItem>
</file>

<file path=customXml/itemProps9.xml><?xml version="1.0" encoding="utf-8"?>
<ds:datastoreItem xmlns:ds="http://schemas.openxmlformats.org/officeDocument/2006/customXml" ds:itemID="{F3347FBD-675B-4956-823E-58A60A79F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Extracted Data</vt:lpstr>
      <vt:lpstr>Solar panel capicty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Maher</cp:lastModifiedBy>
  <dcterms:created xsi:type="dcterms:W3CDTF">2025-02-27T16:11:13Z</dcterms:created>
  <dcterms:modified xsi:type="dcterms:W3CDTF">2025-04-19T15:21:09Z</dcterms:modified>
</cp:coreProperties>
</file>