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comments5.xml" ContentType="application/vnd.openxmlformats-officedocument.spreadsheetml.comment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vmlDrawing2.vml" ContentType="application/vnd.openxmlformats-officedocument.vmlDrawing"/>
  <Override PartName="/xl/drawings/drawing2.xml" ContentType="application/vnd.openxmlformats-officedocument.drawing+xml"/>
  <Override PartName="/xl/drawings/drawing1.xml" ContentType="application/vnd.openxmlformats-officedocument.drawing+xml"/>
  <Override PartName="/xl/drawings/drawing3.xml" ContentType="application/vnd.openxmlformats-officedocument.drawing+xml"/>
  <Override PartName="/xl/drawings/vmlDrawing1.vml" ContentType="application/vnd.openxmlformats-officedocument.vmlDrawing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Sheet1" sheetId="1" state="visible" r:id="rId2"/>
    <sheet name="Sheet2" sheetId="2" state="visible" r:id="rId3"/>
    <sheet name="Sheet3" sheetId="3" state="visible" r:id="rId4"/>
    <sheet name="Sheet4" sheetId="4" state="visible" r:id="rId5"/>
    <sheet name="Sheet5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4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K35" authorId="0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(Bold Points)Transformed Origin at Clamp D</t>
        </r>
      </text>
    </comment>
    <comment ref="X17" authorId="0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This is the gap between each rectangle in flat mesh created by ****** in CAM on the longer edge</t>
        </r>
      </text>
    </comment>
    <comment ref="X18" authorId="0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This is the gap between each rectangle in flat mesh created by ****** in CAM on the shorter  edge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K35" authorId="0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(Bold Points)Transformed Origin at Clamp D</t>
        </r>
      </text>
    </comment>
    <comment ref="X17" authorId="0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This is the gap between each rectangle in flat mesh created by ****** in CAM on the longer edge</t>
        </r>
      </text>
    </comment>
    <comment ref="X18" authorId="0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This is the gap between each rectangle in flat mesh created by ****** in CAM on the shorter  edge</t>
        </r>
      </text>
    </comment>
  </commentList>
</comments>
</file>

<file path=xl/sharedStrings.xml><?xml version="1.0" encoding="utf-8"?>
<sst xmlns="http://schemas.openxmlformats.org/spreadsheetml/2006/main" count="529" uniqueCount="98">
  <si>
    <t xml:space="preserve">Trial 1</t>
  </si>
  <si>
    <t xml:space="preserve">3 pt</t>
  </si>
  <si>
    <t xml:space="preserve">center point</t>
  </si>
  <si>
    <t xml:space="preserve">Side 2</t>
  </si>
  <si>
    <t xml:space="preserve">Grip Locations</t>
  </si>
  <si>
    <t xml:space="preserve">Tabs in</t>
  </si>
  <si>
    <t xml:space="preserve">X</t>
  </si>
  <si>
    <t xml:space="preserve">Y</t>
  </si>
  <si>
    <t xml:space="preserve">Z</t>
  </si>
  <si>
    <t xml:space="preserve">A</t>
  </si>
  <si>
    <t xml:space="preserve">Gripping Locations</t>
  </si>
  <si>
    <t xml:space="preserve">3 ^</t>
  </si>
  <si>
    <t xml:space="preserve">B</t>
  </si>
  <si>
    <t xml:space="preserve">2 -&gt;</t>
  </si>
  <si>
    <t xml:space="preserve">A'</t>
  </si>
  <si>
    <t xml:space="preserve">C</t>
  </si>
  <si>
    <t xml:space="preserve">4v</t>
  </si>
  <si>
    <t xml:space="preserve">D </t>
  </si>
  <si>
    <t xml:space="preserve">5&lt;-</t>
  </si>
  <si>
    <t xml:space="preserve">Side 1</t>
  </si>
  <si>
    <t xml:space="preserve">Side 3</t>
  </si>
  <si>
    <t xml:space="preserve">B'</t>
  </si>
  <si>
    <t xml:space="preserve">Sheet len</t>
  </si>
  <si>
    <t xml:space="preserve">Len- 1/4in</t>
  </si>
  <si>
    <t xml:space="preserve">div by 16 spaces</t>
  </si>
  <si>
    <t xml:space="preserve">in inch</t>
  </si>
  <si>
    <t xml:space="preserve">Long Side</t>
  </si>
  <si>
    <t xml:space="preserve">Short Side</t>
  </si>
  <si>
    <t xml:space="preserve">C'</t>
  </si>
  <si>
    <t xml:space="preserve">24576 quant 64x64</t>
  </si>
  <si>
    <t xml:space="preserve">inch</t>
  </si>
  <si>
    <t xml:space="preserve">m</t>
  </si>
  <si>
    <t xml:space="preserve">Side 4</t>
  </si>
  <si>
    <t xml:space="preserve">positive x is up</t>
  </si>
  <si>
    <t xml:space="preserve">D</t>
  </si>
  <si>
    <t xml:space="preserve">positive y is left</t>
  </si>
  <si>
    <t xml:space="preserve">new vertexIDs</t>
  </si>
  <si>
    <t xml:space="preserve">Origin</t>
  </si>
  <si>
    <t xml:space="preserve">corner</t>
  </si>
  <si>
    <t xml:space="preserve">T1S1.txt</t>
  </si>
  <si>
    <t xml:space="preserve">T1S1.xyz</t>
  </si>
  <si>
    <t xml:space="preserve">4 to 5</t>
  </si>
  <si>
    <t xml:space="preserve">long side</t>
  </si>
  <si>
    <t xml:space="preserve">8 to 9</t>
  </si>
  <si>
    <t xml:space="preserve">short side</t>
  </si>
  <si>
    <t xml:space="preserve">12 to 13</t>
  </si>
  <si>
    <t xml:space="preserve">15 to 17</t>
  </si>
  <si>
    <t xml:space="preserve">shortside</t>
  </si>
  <si>
    <t xml:space="preserve">x</t>
  </si>
  <si>
    <t xml:space="preserve">y</t>
  </si>
  <si>
    <t xml:space="preserve">z</t>
  </si>
  <si>
    <t xml:space="preserve">equals</t>
  </si>
  <si>
    <t xml:space="preserve">1/8"</t>
  </si>
  <si>
    <t xml:space="preserve">markers spacing* number markers</t>
  </si>
  <si>
    <t xml:space="preserve">test v1</t>
  </si>
  <si>
    <t xml:space="preserve">Offest for flat- </t>
  </si>
  <si>
    <t xml:space="preserve">Trial 3</t>
  </si>
  <si>
    <t xml:space="preserve">cm inside</t>
  </si>
  <si>
    <t xml:space="preserve">meshes in</t>
  </si>
  <si>
    <t xml:space="preserve">5 ^</t>
  </si>
  <si>
    <t xml:space="preserve">3 -&gt;</t>
  </si>
  <si>
    <t xml:space="preserve">2 v</t>
  </si>
  <si>
    <t xml:space="preserve">4 &lt;-</t>
  </si>
  <si>
    <t xml:space="preserve">div by # spaces</t>
  </si>
  <si>
    <t xml:space="preserve">each mesh</t>
  </si>
  <si>
    <t xml:space="preserve">NEW</t>
  </si>
  <si>
    <t xml:space="preserve">in m</t>
  </si>
  <si>
    <t xml:space="preserve">in cm</t>
  </si>
  <si>
    <t xml:space="preserve">longside</t>
  </si>
  <si>
    <t xml:space="preserve">center on 72</t>
  </si>
  <si>
    <t xml:space="preserve">center on 1082</t>
  </si>
  <si>
    <t xml:space="preserve">center on 277</t>
  </si>
  <si>
    <t xml:space="preserve">center on 4075</t>
  </si>
  <si>
    <t xml:space="preserve">or?</t>
  </si>
  <si>
    <t xml:space="preserve">4 ^</t>
  </si>
  <si>
    <t xml:space="preserve">5 v</t>
  </si>
  <si>
    <t xml:space="preserve">3 &lt;-</t>
  </si>
  <si>
    <t xml:space="preserve">Trial 4</t>
  </si>
  <si>
    <t xml:space="preserve">mesh inside</t>
  </si>
  <si>
    <t xml:space="preserve">6 v</t>
  </si>
  <si>
    <t xml:space="preserve">Length</t>
  </si>
  <si>
    <t xml:space="preserve">No. of Markers</t>
  </si>
  <si>
    <t xml:space="preserve">Length/No. of Markers</t>
  </si>
  <si>
    <t xml:space="preserve">Each Mesh (in m / in cm)</t>
  </si>
  <si>
    <t xml:space="preserve">Average</t>
  </si>
  <si>
    <t xml:space="preserve">7 to 8</t>
  </si>
  <si>
    <t xml:space="preserve">17 to 18</t>
  </si>
  <si>
    <t xml:space="preserve">13 to 15</t>
  </si>
  <si>
    <t xml:space="preserve">4145                     4146</t>
  </si>
  <si>
    <t xml:space="preserve">7781                     7785</t>
  </si>
  <si>
    <t xml:space="preserve">11284           8083</t>
  </si>
  <si>
    <t xml:space="preserve">277                4179</t>
  </si>
  <si>
    <t xml:space="preserve">4450                     9511</t>
  </si>
  <si>
    <t xml:space="preserve">4451                     9512</t>
  </si>
  <si>
    <t xml:space="preserve">C = (0.183360 0.000000 1.033465)</t>
  </si>
  <si>
    <t xml:space="preserve">9725             2354</t>
  </si>
  <si>
    <t xml:space="preserve">9724             9726</t>
  </si>
  <si>
    <t xml:space="preserve">C = (-0.718141 0.000000 1.147765)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</si>
</sst>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\-MMM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000000"/>
      <name val="Calibri"/>
      <family val="0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200"/>
        <bgColor rgb="FFFFFF00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317520</xdr:colOff>
      <xdr:row>3</xdr:row>
      <xdr:rowOff>67680</xdr:rowOff>
    </xdr:from>
    <xdr:to>
      <xdr:col>17</xdr:col>
      <xdr:colOff>105120</xdr:colOff>
      <xdr:row>21</xdr:row>
      <xdr:rowOff>189720</xdr:rowOff>
    </xdr:to>
    <xdr:sp>
      <xdr:nvSpPr>
        <xdr:cNvPr id="0" name="CustomShape 1"/>
        <xdr:cNvSpPr/>
      </xdr:nvSpPr>
      <xdr:spPr>
        <a:xfrm>
          <a:off x="9717840" y="639000"/>
          <a:ext cx="3581640" cy="3551040"/>
        </a:xfrm>
        <a:prstGeom prst="rect">
          <a:avLst/>
        </a:prstGeom>
        <a:noFill/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/>
      </xdr:style>
    </xdr:sp>
    <xdr:clientData/>
  </xdr:twoCellAnchor>
  <xdr:twoCellAnchor editAs="oneCell">
    <xdr:from>
      <xdr:col>15</xdr:col>
      <xdr:colOff>549360</xdr:colOff>
      <xdr:row>2</xdr:row>
      <xdr:rowOff>8640</xdr:rowOff>
    </xdr:from>
    <xdr:to>
      <xdr:col>17</xdr:col>
      <xdr:colOff>183960</xdr:colOff>
      <xdr:row>5</xdr:row>
      <xdr:rowOff>15480</xdr:rowOff>
    </xdr:to>
    <xdr:sp>
      <xdr:nvSpPr>
        <xdr:cNvPr id="1" name="CustomShape 1"/>
        <xdr:cNvSpPr/>
      </xdr:nvSpPr>
      <xdr:spPr>
        <a:xfrm>
          <a:off x="12226320" y="389520"/>
          <a:ext cx="1152000" cy="57816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  <xdr:txBody>
        <a:bodyPr wrap="none" lIns="90000" rIns="90000" tIns="45000" bIns="45000"/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Corner D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First Released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Grips side 4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oneCell">
    <xdr:from>
      <xdr:col>12</xdr:col>
      <xdr:colOff>24120</xdr:colOff>
      <xdr:row>2</xdr:row>
      <xdr:rowOff>110160</xdr:rowOff>
    </xdr:from>
    <xdr:to>
      <xdr:col>13</xdr:col>
      <xdr:colOff>308520</xdr:colOff>
      <xdr:row>5</xdr:row>
      <xdr:rowOff>117000</xdr:rowOff>
    </xdr:to>
    <xdr:sp>
      <xdr:nvSpPr>
        <xdr:cNvPr id="2" name="CustomShape 1"/>
        <xdr:cNvSpPr/>
      </xdr:nvSpPr>
      <xdr:spPr>
        <a:xfrm>
          <a:off x="9424440" y="491040"/>
          <a:ext cx="1043280" cy="57816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  <xdr:txBody>
        <a:bodyPr wrap="none" lIns="90000" rIns="90000" tIns="45000" bIns="45000"/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Corner C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Third Moved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Grips side 3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oneCell">
    <xdr:from>
      <xdr:col>12</xdr:col>
      <xdr:colOff>19080</xdr:colOff>
      <xdr:row>19</xdr:row>
      <xdr:rowOff>12600</xdr:rowOff>
    </xdr:from>
    <xdr:to>
      <xdr:col>13</xdr:col>
      <xdr:colOff>461520</xdr:colOff>
      <xdr:row>22</xdr:row>
      <xdr:rowOff>19440</xdr:rowOff>
    </xdr:to>
    <xdr:sp>
      <xdr:nvSpPr>
        <xdr:cNvPr id="3" name="CustomShape 1"/>
        <xdr:cNvSpPr/>
      </xdr:nvSpPr>
      <xdr:spPr>
        <a:xfrm>
          <a:off x="9419400" y="3632040"/>
          <a:ext cx="1201320" cy="57816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  <xdr:txBody>
        <a:bodyPr wrap="none" lIns="90000" rIns="90000" tIns="45000" bIns="45000"/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Corner B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Second Moved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Grips side 2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oneCell">
    <xdr:from>
      <xdr:col>16</xdr:col>
      <xdr:colOff>13680</xdr:colOff>
      <xdr:row>18</xdr:row>
      <xdr:rowOff>182160</xdr:rowOff>
    </xdr:from>
    <xdr:to>
      <xdr:col>17</xdr:col>
      <xdr:colOff>264240</xdr:colOff>
      <xdr:row>21</xdr:row>
      <xdr:rowOff>189000</xdr:rowOff>
    </xdr:to>
    <xdr:sp>
      <xdr:nvSpPr>
        <xdr:cNvPr id="4" name="CustomShape 1"/>
        <xdr:cNvSpPr/>
      </xdr:nvSpPr>
      <xdr:spPr>
        <a:xfrm>
          <a:off x="12449520" y="3611160"/>
          <a:ext cx="1009080" cy="57816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  <xdr:txBody>
        <a:bodyPr wrap="none" lIns="90000" rIns="90000" tIns="45000" bIns="45000"/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Corner A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First Moved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Grips side 1</a:t>
          </a:r>
          <a:endParaRPr b="0" lang="en-US" sz="1100" spc="-1" strike="noStrike">
            <a:latin typeface="Times New Roman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317520</xdr:colOff>
      <xdr:row>3</xdr:row>
      <xdr:rowOff>67680</xdr:rowOff>
    </xdr:from>
    <xdr:to>
      <xdr:col>17</xdr:col>
      <xdr:colOff>105120</xdr:colOff>
      <xdr:row>21</xdr:row>
      <xdr:rowOff>189720</xdr:rowOff>
    </xdr:to>
    <xdr:sp>
      <xdr:nvSpPr>
        <xdr:cNvPr id="5" name="CustomShape 1"/>
        <xdr:cNvSpPr/>
      </xdr:nvSpPr>
      <xdr:spPr>
        <a:xfrm>
          <a:off x="9717840" y="639000"/>
          <a:ext cx="3581640" cy="3551040"/>
        </a:xfrm>
        <a:prstGeom prst="rect">
          <a:avLst/>
        </a:prstGeom>
        <a:noFill/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/>
      </xdr:style>
    </xdr:sp>
    <xdr:clientData/>
  </xdr:twoCellAnchor>
  <xdr:twoCellAnchor editAs="oneCell">
    <xdr:from>
      <xdr:col>15</xdr:col>
      <xdr:colOff>549360</xdr:colOff>
      <xdr:row>2</xdr:row>
      <xdr:rowOff>8640</xdr:rowOff>
    </xdr:from>
    <xdr:to>
      <xdr:col>17</xdr:col>
      <xdr:colOff>183960</xdr:colOff>
      <xdr:row>5</xdr:row>
      <xdr:rowOff>15480</xdr:rowOff>
    </xdr:to>
    <xdr:sp>
      <xdr:nvSpPr>
        <xdr:cNvPr id="6" name="CustomShape 1"/>
        <xdr:cNvSpPr/>
      </xdr:nvSpPr>
      <xdr:spPr>
        <a:xfrm>
          <a:off x="12226320" y="389520"/>
          <a:ext cx="1152000" cy="57816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  <xdr:txBody>
        <a:bodyPr wrap="none" lIns="90000" rIns="90000" tIns="45000" bIns="45000"/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Corner D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First Released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Grips side 4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oneCell">
    <xdr:from>
      <xdr:col>12</xdr:col>
      <xdr:colOff>24120</xdr:colOff>
      <xdr:row>2</xdr:row>
      <xdr:rowOff>110160</xdr:rowOff>
    </xdr:from>
    <xdr:to>
      <xdr:col>13</xdr:col>
      <xdr:colOff>308520</xdr:colOff>
      <xdr:row>5</xdr:row>
      <xdr:rowOff>117000</xdr:rowOff>
    </xdr:to>
    <xdr:sp>
      <xdr:nvSpPr>
        <xdr:cNvPr id="7" name="CustomShape 1"/>
        <xdr:cNvSpPr/>
      </xdr:nvSpPr>
      <xdr:spPr>
        <a:xfrm>
          <a:off x="9424440" y="491040"/>
          <a:ext cx="1043280" cy="57816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  <xdr:txBody>
        <a:bodyPr wrap="none" lIns="90000" rIns="90000" tIns="45000" bIns="45000"/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Corner C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Third Moved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Grips side 3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oneCell">
    <xdr:from>
      <xdr:col>12</xdr:col>
      <xdr:colOff>19080</xdr:colOff>
      <xdr:row>19</xdr:row>
      <xdr:rowOff>12600</xdr:rowOff>
    </xdr:from>
    <xdr:to>
      <xdr:col>13</xdr:col>
      <xdr:colOff>461520</xdr:colOff>
      <xdr:row>22</xdr:row>
      <xdr:rowOff>19440</xdr:rowOff>
    </xdr:to>
    <xdr:sp>
      <xdr:nvSpPr>
        <xdr:cNvPr id="8" name="CustomShape 1"/>
        <xdr:cNvSpPr/>
      </xdr:nvSpPr>
      <xdr:spPr>
        <a:xfrm>
          <a:off x="9419400" y="3632040"/>
          <a:ext cx="1201320" cy="57816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  <xdr:txBody>
        <a:bodyPr wrap="none" lIns="90000" rIns="90000" tIns="45000" bIns="45000"/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Corner B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Second Moved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Grips side 2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oneCell">
    <xdr:from>
      <xdr:col>16</xdr:col>
      <xdr:colOff>13680</xdr:colOff>
      <xdr:row>18</xdr:row>
      <xdr:rowOff>182160</xdr:rowOff>
    </xdr:from>
    <xdr:to>
      <xdr:col>17</xdr:col>
      <xdr:colOff>264240</xdr:colOff>
      <xdr:row>21</xdr:row>
      <xdr:rowOff>189000</xdr:rowOff>
    </xdr:to>
    <xdr:sp>
      <xdr:nvSpPr>
        <xdr:cNvPr id="9" name="CustomShape 1"/>
        <xdr:cNvSpPr/>
      </xdr:nvSpPr>
      <xdr:spPr>
        <a:xfrm>
          <a:off x="12449520" y="3611160"/>
          <a:ext cx="1009080" cy="57816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  <xdr:txBody>
        <a:bodyPr wrap="none" lIns="90000" rIns="90000" tIns="45000" bIns="45000"/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Corner A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First Moved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Grips side 1</a:t>
          </a:r>
          <a:endParaRPr b="0" lang="en-US" sz="1100" spc="-1" strike="noStrike">
            <a:latin typeface="Times New Roman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317520</xdr:colOff>
      <xdr:row>3</xdr:row>
      <xdr:rowOff>67680</xdr:rowOff>
    </xdr:from>
    <xdr:to>
      <xdr:col>17</xdr:col>
      <xdr:colOff>105120</xdr:colOff>
      <xdr:row>21</xdr:row>
      <xdr:rowOff>189720</xdr:rowOff>
    </xdr:to>
    <xdr:sp>
      <xdr:nvSpPr>
        <xdr:cNvPr id="10" name="CustomShape 1"/>
        <xdr:cNvSpPr/>
      </xdr:nvSpPr>
      <xdr:spPr>
        <a:xfrm>
          <a:off x="9717840" y="639000"/>
          <a:ext cx="3581640" cy="3551040"/>
        </a:xfrm>
        <a:prstGeom prst="rect">
          <a:avLst/>
        </a:prstGeom>
        <a:noFill/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/>
      </xdr:style>
    </xdr:sp>
    <xdr:clientData/>
  </xdr:twoCellAnchor>
  <xdr:twoCellAnchor editAs="oneCell">
    <xdr:from>
      <xdr:col>15</xdr:col>
      <xdr:colOff>549360</xdr:colOff>
      <xdr:row>2</xdr:row>
      <xdr:rowOff>8640</xdr:rowOff>
    </xdr:from>
    <xdr:to>
      <xdr:col>17</xdr:col>
      <xdr:colOff>183960</xdr:colOff>
      <xdr:row>5</xdr:row>
      <xdr:rowOff>15480</xdr:rowOff>
    </xdr:to>
    <xdr:sp>
      <xdr:nvSpPr>
        <xdr:cNvPr id="11" name="CustomShape 1"/>
        <xdr:cNvSpPr/>
      </xdr:nvSpPr>
      <xdr:spPr>
        <a:xfrm>
          <a:off x="12226320" y="389520"/>
          <a:ext cx="1152000" cy="57816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  <xdr:txBody>
        <a:bodyPr wrap="none" lIns="90000" rIns="90000" tIns="45000" bIns="45000"/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Corner D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First Released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Grips side 4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oneCell">
    <xdr:from>
      <xdr:col>12</xdr:col>
      <xdr:colOff>24120</xdr:colOff>
      <xdr:row>2</xdr:row>
      <xdr:rowOff>110160</xdr:rowOff>
    </xdr:from>
    <xdr:to>
      <xdr:col>13</xdr:col>
      <xdr:colOff>308520</xdr:colOff>
      <xdr:row>5</xdr:row>
      <xdr:rowOff>117000</xdr:rowOff>
    </xdr:to>
    <xdr:sp>
      <xdr:nvSpPr>
        <xdr:cNvPr id="12" name="CustomShape 1"/>
        <xdr:cNvSpPr/>
      </xdr:nvSpPr>
      <xdr:spPr>
        <a:xfrm>
          <a:off x="9424440" y="491040"/>
          <a:ext cx="1043280" cy="57816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  <xdr:txBody>
        <a:bodyPr wrap="none" lIns="90000" rIns="90000" tIns="45000" bIns="45000"/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Corner C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Third Moved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Grips side 3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oneCell">
    <xdr:from>
      <xdr:col>12</xdr:col>
      <xdr:colOff>19080</xdr:colOff>
      <xdr:row>19</xdr:row>
      <xdr:rowOff>12600</xdr:rowOff>
    </xdr:from>
    <xdr:to>
      <xdr:col>13</xdr:col>
      <xdr:colOff>461520</xdr:colOff>
      <xdr:row>22</xdr:row>
      <xdr:rowOff>19440</xdr:rowOff>
    </xdr:to>
    <xdr:sp>
      <xdr:nvSpPr>
        <xdr:cNvPr id="13" name="CustomShape 1"/>
        <xdr:cNvSpPr/>
      </xdr:nvSpPr>
      <xdr:spPr>
        <a:xfrm>
          <a:off x="9419400" y="3632040"/>
          <a:ext cx="1201320" cy="57816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  <xdr:txBody>
        <a:bodyPr wrap="none" lIns="90000" rIns="90000" tIns="45000" bIns="45000"/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Corner B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Second Moved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Grips side 2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oneCell">
    <xdr:from>
      <xdr:col>16</xdr:col>
      <xdr:colOff>13680</xdr:colOff>
      <xdr:row>18</xdr:row>
      <xdr:rowOff>182160</xdr:rowOff>
    </xdr:from>
    <xdr:to>
      <xdr:col>17</xdr:col>
      <xdr:colOff>264240</xdr:colOff>
      <xdr:row>21</xdr:row>
      <xdr:rowOff>189000</xdr:rowOff>
    </xdr:to>
    <xdr:sp>
      <xdr:nvSpPr>
        <xdr:cNvPr id="14" name="CustomShape 1"/>
        <xdr:cNvSpPr/>
      </xdr:nvSpPr>
      <xdr:spPr>
        <a:xfrm>
          <a:off x="12449520" y="3611160"/>
          <a:ext cx="1009080" cy="57816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  <xdr:txBody>
        <a:bodyPr wrap="none" lIns="90000" rIns="90000" tIns="45000" bIns="45000"/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Corner A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First Moved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Grips side 1</a:t>
          </a:r>
          <a:endParaRPr b="0" lang="en-US" sz="1100" spc="-1" strike="noStrike">
            <a:latin typeface="Times New Roman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317880</xdr:colOff>
      <xdr:row>3</xdr:row>
      <xdr:rowOff>68400</xdr:rowOff>
    </xdr:from>
    <xdr:to>
      <xdr:col>17</xdr:col>
      <xdr:colOff>105840</xdr:colOff>
      <xdr:row>22</xdr:row>
      <xdr:rowOff>14760</xdr:rowOff>
    </xdr:to>
    <xdr:sp>
      <xdr:nvSpPr>
        <xdr:cNvPr id="15" name="CustomShape 1"/>
        <xdr:cNvSpPr/>
      </xdr:nvSpPr>
      <xdr:spPr>
        <a:xfrm>
          <a:off x="9718200" y="639720"/>
          <a:ext cx="3582000" cy="3554280"/>
        </a:xfrm>
        <a:prstGeom prst="rect">
          <a:avLst/>
        </a:prstGeom>
        <a:noFill/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/>
      </xdr:style>
    </xdr:sp>
    <xdr:clientData/>
  </xdr:twoCellAnchor>
  <xdr:twoCellAnchor editAs="oneCell">
    <xdr:from>
      <xdr:col>15</xdr:col>
      <xdr:colOff>549720</xdr:colOff>
      <xdr:row>2</xdr:row>
      <xdr:rowOff>8640</xdr:rowOff>
    </xdr:from>
    <xdr:to>
      <xdr:col>17</xdr:col>
      <xdr:colOff>184680</xdr:colOff>
      <xdr:row>5</xdr:row>
      <xdr:rowOff>30240</xdr:rowOff>
    </xdr:to>
    <xdr:sp>
      <xdr:nvSpPr>
        <xdr:cNvPr id="16" name="CustomShape 1"/>
        <xdr:cNvSpPr/>
      </xdr:nvSpPr>
      <xdr:spPr>
        <a:xfrm>
          <a:off x="12226680" y="389520"/>
          <a:ext cx="1152360" cy="5778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  <xdr:txBody>
        <a:bodyPr wrap="none" lIns="90000" rIns="90000" tIns="45000" bIns="45000"/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Corner D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First Released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Grips side 4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oneCell">
    <xdr:from>
      <xdr:col>12</xdr:col>
      <xdr:colOff>24480</xdr:colOff>
      <xdr:row>2</xdr:row>
      <xdr:rowOff>110160</xdr:rowOff>
    </xdr:from>
    <xdr:to>
      <xdr:col>13</xdr:col>
      <xdr:colOff>308520</xdr:colOff>
      <xdr:row>5</xdr:row>
      <xdr:rowOff>131760</xdr:rowOff>
    </xdr:to>
    <xdr:sp>
      <xdr:nvSpPr>
        <xdr:cNvPr id="17" name="CustomShape 1"/>
        <xdr:cNvSpPr/>
      </xdr:nvSpPr>
      <xdr:spPr>
        <a:xfrm>
          <a:off x="9424800" y="491040"/>
          <a:ext cx="1042920" cy="5778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  <xdr:txBody>
        <a:bodyPr wrap="none" lIns="90000" rIns="90000" tIns="45000" bIns="45000"/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Corner C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Third Moved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Grips side 3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oneCell">
    <xdr:from>
      <xdr:col>12</xdr:col>
      <xdr:colOff>19440</xdr:colOff>
      <xdr:row>19</xdr:row>
      <xdr:rowOff>28440</xdr:rowOff>
    </xdr:from>
    <xdr:to>
      <xdr:col>13</xdr:col>
      <xdr:colOff>461520</xdr:colOff>
      <xdr:row>22</xdr:row>
      <xdr:rowOff>34920</xdr:rowOff>
    </xdr:to>
    <xdr:sp>
      <xdr:nvSpPr>
        <xdr:cNvPr id="18" name="CustomShape 1"/>
        <xdr:cNvSpPr/>
      </xdr:nvSpPr>
      <xdr:spPr>
        <a:xfrm>
          <a:off x="9419760" y="3636360"/>
          <a:ext cx="1200960" cy="5778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  <xdr:txBody>
        <a:bodyPr wrap="none" lIns="90000" rIns="90000" tIns="45000" bIns="45000"/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Corner B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Second Moved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Grips side 2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oneCell">
    <xdr:from>
      <xdr:col>16</xdr:col>
      <xdr:colOff>14040</xdr:colOff>
      <xdr:row>19</xdr:row>
      <xdr:rowOff>7560</xdr:rowOff>
    </xdr:from>
    <xdr:to>
      <xdr:col>17</xdr:col>
      <xdr:colOff>264960</xdr:colOff>
      <xdr:row>22</xdr:row>
      <xdr:rowOff>13680</xdr:rowOff>
    </xdr:to>
    <xdr:sp>
      <xdr:nvSpPr>
        <xdr:cNvPr id="19" name="CustomShape 1"/>
        <xdr:cNvSpPr/>
      </xdr:nvSpPr>
      <xdr:spPr>
        <a:xfrm>
          <a:off x="12449880" y="3615480"/>
          <a:ext cx="1009440" cy="57744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  <xdr:txBody>
        <a:bodyPr wrap="none" lIns="90000" rIns="90000" tIns="45000" bIns="45000"/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Corner A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First Moved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Grips side 1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oneCell">
    <xdr:from>
      <xdr:col>23</xdr:col>
      <xdr:colOff>486360</xdr:colOff>
      <xdr:row>49</xdr:row>
      <xdr:rowOff>15480</xdr:rowOff>
    </xdr:from>
    <xdr:to>
      <xdr:col>23</xdr:col>
      <xdr:colOff>609480</xdr:colOff>
      <xdr:row>49</xdr:row>
      <xdr:rowOff>176760</xdr:rowOff>
    </xdr:to>
    <xdr:sp>
      <xdr:nvSpPr>
        <xdr:cNvPr id="20" name="CustomShape 1"/>
        <xdr:cNvSpPr/>
      </xdr:nvSpPr>
      <xdr:spPr>
        <a:xfrm>
          <a:off x="20110680" y="9316080"/>
          <a:ext cx="123120" cy="16128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21</xdr:col>
      <xdr:colOff>10080</xdr:colOff>
      <xdr:row>53</xdr:row>
      <xdr:rowOff>120600</xdr:rowOff>
    </xdr:from>
    <xdr:to>
      <xdr:col>21</xdr:col>
      <xdr:colOff>133200</xdr:colOff>
      <xdr:row>54</xdr:row>
      <xdr:rowOff>91080</xdr:rowOff>
    </xdr:to>
    <xdr:sp>
      <xdr:nvSpPr>
        <xdr:cNvPr id="21" name="CustomShape 1"/>
        <xdr:cNvSpPr/>
      </xdr:nvSpPr>
      <xdr:spPr>
        <a:xfrm>
          <a:off x="16509600" y="10183320"/>
          <a:ext cx="123120" cy="16092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23</xdr:col>
      <xdr:colOff>1086480</xdr:colOff>
      <xdr:row>67</xdr:row>
      <xdr:rowOff>101160</xdr:rowOff>
    </xdr:from>
    <xdr:to>
      <xdr:col>23</xdr:col>
      <xdr:colOff>1209600</xdr:colOff>
      <xdr:row>68</xdr:row>
      <xdr:rowOff>72000</xdr:rowOff>
    </xdr:to>
    <xdr:sp>
      <xdr:nvSpPr>
        <xdr:cNvPr id="22" name="CustomShape 1"/>
        <xdr:cNvSpPr/>
      </xdr:nvSpPr>
      <xdr:spPr>
        <a:xfrm>
          <a:off x="20710800" y="12830760"/>
          <a:ext cx="123120" cy="16128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21</xdr:col>
      <xdr:colOff>448560</xdr:colOff>
      <xdr:row>69</xdr:row>
      <xdr:rowOff>24840</xdr:rowOff>
    </xdr:from>
    <xdr:to>
      <xdr:col>21</xdr:col>
      <xdr:colOff>571680</xdr:colOff>
      <xdr:row>69</xdr:row>
      <xdr:rowOff>186120</xdr:rowOff>
    </xdr:to>
    <xdr:sp>
      <xdr:nvSpPr>
        <xdr:cNvPr id="23" name="CustomShape 1"/>
        <xdr:cNvSpPr/>
      </xdr:nvSpPr>
      <xdr:spPr>
        <a:xfrm>
          <a:off x="16948080" y="13135680"/>
          <a:ext cx="123120" cy="16128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318240</xdr:colOff>
      <xdr:row>3</xdr:row>
      <xdr:rowOff>68760</xdr:rowOff>
    </xdr:from>
    <xdr:to>
      <xdr:col>17</xdr:col>
      <xdr:colOff>106200</xdr:colOff>
      <xdr:row>22</xdr:row>
      <xdr:rowOff>14760</xdr:rowOff>
    </xdr:to>
    <xdr:sp>
      <xdr:nvSpPr>
        <xdr:cNvPr id="24" name="CustomShape 1"/>
        <xdr:cNvSpPr/>
      </xdr:nvSpPr>
      <xdr:spPr>
        <a:xfrm>
          <a:off x="9718560" y="594360"/>
          <a:ext cx="3582000" cy="3276000"/>
        </a:xfrm>
        <a:prstGeom prst="rect">
          <a:avLst/>
        </a:prstGeom>
        <a:noFill/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/>
      </xdr:style>
    </xdr:sp>
    <xdr:clientData/>
  </xdr:twoCellAnchor>
  <xdr:twoCellAnchor editAs="oneCell">
    <xdr:from>
      <xdr:col>15</xdr:col>
      <xdr:colOff>549720</xdr:colOff>
      <xdr:row>2</xdr:row>
      <xdr:rowOff>9000</xdr:rowOff>
    </xdr:from>
    <xdr:to>
      <xdr:col>17</xdr:col>
      <xdr:colOff>184680</xdr:colOff>
      <xdr:row>5</xdr:row>
      <xdr:rowOff>29880</xdr:rowOff>
    </xdr:to>
    <xdr:sp>
      <xdr:nvSpPr>
        <xdr:cNvPr id="25" name="CustomShape 1"/>
        <xdr:cNvSpPr/>
      </xdr:nvSpPr>
      <xdr:spPr>
        <a:xfrm>
          <a:off x="12226680" y="359280"/>
          <a:ext cx="1152360" cy="54684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  <xdr:txBody>
        <a:bodyPr wrap="none" lIns="90000" rIns="90000" tIns="45000" bIns="45000"/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Corner D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First 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Released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Grips side 4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oneCell">
    <xdr:from>
      <xdr:col>12</xdr:col>
      <xdr:colOff>24480</xdr:colOff>
      <xdr:row>2</xdr:row>
      <xdr:rowOff>110520</xdr:rowOff>
    </xdr:from>
    <xdr:to>
      <xdr:col>13</xdr:col>
      <xdr:colOff>308520</xdr:colOff>
      <xdr:row>5</xdr:row>
      <xdr:rowOff>131400</xdr:rowOff>
    </xdr:to>
    <xdr:sp>
      <xdr:nvSpPr>
        <xdr:cNvPr id="26" name="CustomShape 1"/>
        <xdr:cNvSpPr/>
      </xdr:nvSpPr>
      <xdr:spPr>
        <a:xfrm>
          <a:off x="9424800" y="460800"/>
          <a:ext cx="1042920" cy="54684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  <xdr:txBody>
        <a:bodyPr wrap="none" lIns="90000" rIns="90000" tIns="45000" bIns="45000"/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Corner C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Third Moved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Grips side 3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oneCell">
    <xdr:from>
      <xdr:col>12</xdr:col>
      <xdr:colOff>19800</xdr:colOff>
      <xdr:row>19</xdr:row>
      <xdr:rowOff>28800</xdr:rowOff>
    </xdr:from>
    <xdr:to>
      <xdr:col>13</xdr:col>
      <xdr:colOff>461520</xdr:colOff>
      <xdr:row>22</xdr:row>
      <xdr:rowOff>34920</xdr:rowOff>
    </xdr:to>
    <xdr:sp>
      <xdr:nvSpPr>
        <xdr:cNvPr id="27" name="CustomShape 1"/>
        <xdr:cNvSpPr/>
      </xdr:nvSpPr>
      <xdr:spPr>
        <a:xfrm>
          <a:off x="9420120" y="3358440"/>
          <a:ext cx="1200600" cy="53208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  <xdr:txBody>
        <a:bodyPr wrap="none" lIns="90000" rIns="90000" tIns="45000" bIns="45000"/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Corner B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Second Moved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Grips side 2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oneCell">
    <xdr:from>
      <xdr:col>16</xdr:col>
      <xdr:colOff>14040</xdr:colOff>
      <xdr:row>19</xdr:row>
      <xdr:rowOff>7920</xdr:rowOff>
    </xdr:from>
    <xdr:to>
      <xdr:col>17</xdr:col>
      <xdr:colOff>265320</xdr:colOff>
      <xdr:row>22</xdr:row>
      <xdr:rowOff>13680</xdr:rowOff>
    </xdr:to>
    <xdr:sp>
      <xdr:nvSpPr>
        <xdr:cNvPr id="28" name="CustomShape 1"/>
        <xdr:cNvSpPr/>
      </xdr:nvSpPr>
      <xdr:spPr>
        <a:xfrm>
          <a:off x="12449880" y="3337560"/>
          <a:ext cx="1009800" cy="53172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  <xdr:txBody>
        <a:bodyPr wrap="none" lIns="90000" rIns="90000" tIns="45000" bIns="45000"/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Corner A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First Moved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Grips side 1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oneCell">
    <xdr:from>
      <xdr:col>23</xdr:col>
      <xdr:colOff>486720</xdr:colOff>
      <xdr:row>49</xdr:row>
      <xdr:rowOff>15840</xdr:rowOff>
    </xdr:from>
    <xdr:to>
      <xdr:col>23</xdr:col>
      <xdr:colOff>609840</xdr:colOff>
      <xdr:row>49</xdr:row>
      <xdr:rowOff>175320</xdr:rowOff>
    </xdr:to>
    <xdr:sp>
      <xdr:nvSpPr>
        <xdr:cNvPr id="29" name="CustomShape 1"/>
        <xdr:cNvSpPr/>
      </xdr:nvSpPr>
      <xdr:spPr>
        <a:xfrm>
          <a:off x="20111040" y="8617320"/>
          <a:ext cx="123120" cy="15948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21</xdr:col>
      <xdr:colOff>10440</xdr:colOff>
      <xdr:row>53</xdr:row>
      <xdr:rowOff>120960</xdr:rowOff>
    </xdr:from>
    <xdr:to>
      <xdr:col>21</xdr:col>
      <xdr:colOff>133560</xdr:colOff>
      <xdr:row>54</xdr:row>
      <xdr:rowOff>91440</xdr:rowOff>
    </xdr:to>
    <xdr:sp>
      <xdr:nvSpPr>
        <xdr:cNvPr id="30" name="CustomShape 1"/>
        <xdr:cNvSpPr/>
      </xdr:nvSpPr>
      <xdr:spPr>
        <a:xfrm>
          <a:off x="16509960" y="9423360"/>
          <a:ext cx="123120" cy="1458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23</xdr:col>
      <xdr:colOff>1086840</xdr:colOff>
      <xdr:row>67</xdr:row>
      <xdr:rowOff>101520</xdr:rowOff>
    </xdr:from>
    <xdr:to>
      <xdr:col>23</xdr:col>
      <xdr:colOff>1209960</xdr:colOff>
      <xdr:row>68</xdr:row>
      <xdr:rowOff>72000</xdr:rowOff>
    </xdr:to>
    <xdr:sp>
      <xdr:nvSpPr>
        <xdr:cNvPr id="31" name="CustomShape 1"/>
        <xdr:cNvSpPr/>
      </xdr:nvSpPr>
      <xdr:spPr>
        <a:xfrm>
          <a:off x="20711160" y="11857680"/>
          <a:ext cx="123120" cy="1458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21</xdr:col>
      <xdr:colOff>448920</xdr:colOff>
      <xdr:row>69</xdr:row>
      <xdr:rowOff>24840</xdr:rowOff>
    </xdr:from>
    <xdr:to>
      <xdr:col>21</xdr:col>
      <xdr:colOff>572040</xdr:colOff>
      <xdr:row>69</xdr:row>
      <xdr:rowOff>174960</xdr:rowOff>
    </xdr:to>
    <xdr:sp>
      <xdr:nvSpPr>
        <xdr:cNvPr id="32" name="CustomShape 1"/>
        <xdr:cNvSpPr/>
      </xdr:nvSpPr>
      <xdr:spPr>
        <a:xfrm>
          <a:off x="16948440" y="12131640"/>
          <a:ext cx="123120" cy="15012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1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AC50"/>
  <sheetViews>
    <sheetView showFormulas="false" showGridLines="true" showRowColHeaders="true" showZeros="true" rightToLeft="false" tabSelected="false" showOutlineSymbols="true" defaultGridColor="true" view="normal" topLeftCell="A22" colorId="64" zoomScale="100" zoomScaleNormal="100" zoomScalePageLayoutView="100" workbookViewId="0">
      <selection pane="topLeft" activeCell="K40" activeCellId="0" sqref="K40"/>
    </sheetView>
  </sheetViews>
  <sheetFormatPr defaultRowHeight="15" zeroHeight="false" outlineLevelRow="0" outlineLevelCol="0"/>
  <cols>
    <col collapsed="false" customWidth="true" hidden="false" outlineLevel="0" max="2" min="1" style="0" width="8.53"/>
    <col collapsed="false" customWidth="true" hidden="false" outlineLevel="0" max="3" min="3" style="0" width="11.85"/>
    <col collapsed="false" customWidth="true" hidden="false" outlineLevel="0" max="19" min="4" style="0" width="8.53"/>
    <col collapsed="false" customWidth="true" hidden="false" outlineLevel="0" max="20" min="20" style="0" width="11.57"/>
    <col collapsed="false" customWidth="true" hidden="false" outlineLevel="0" max="21" min="21" style="0" width="8.53"/>
    <col collapsed="false" customWidth="false" hidden="false" outlineLevel="0" max="22" min="22" style="0" width="11.43"/>
    <col collapsed="false" customWidth="true" hidden="false" outlineLevel="0" max="23" min="23" style="0" width="14.57"/>
    <col collapsed="false" customWidth="true" hidden="false" outlineLevel="0" max="24" min="24" style="0" width="8.53"/>
    <col collapsed="false" customWidth="true" hidden="false" outlineLevel="0" max="25" min="25" style="0" width="10.57"/>
    <col collapsed="false" customWidth="true" hidden="false" outlineLevel="0" max="1025" min="26" style="0" width="8.53"/>
  </cols>
  <sheetData>
    <row r="2" customFormat="false" ht="15" hidden="false" customHeight="false" outlineLevel="0" collapsed="false">
      <c r="B2" s="0" t="s">
        <v>0</v>
      </c>
      <c r="F2" s="0" t="s">
        <v>1</v>
      </c>
      <c r="I2" s="0" t="s">
        <v>2</v>
      </c>
      <c r="O2" s="0" t="s">
        <v>3</v>
      </c>
    </row>
    <row r="3" customFormat="false" ht="15" hidden="false" customHeight="false" outlineLevel="0" collapsed="false">
      <c r="C3" s="0" t="s">
        <v>4</v>
      </c>
      <c r="D3" s="0" t="s">
        <v>5</v>
      </c>
      <c r="E3" s="0" t="s">
        <v>6</v>
      </c>
      <c r="F3" s="0" t="s">
        <v>7</v>
      </c>
      <c r="G3" s="0" t="s">
        <v>8</v>
      </c>
    </row>
    <row r="4" customFormat="false" ht="15" hidden="false" customHeight="false" outlineLevel="0" collapsed="false">
      <c r="C4" s="0" t="s">
        <v>9</v>
      </c>
      <c r="D4" s="0" t="n">
        <v>1</v>
      </c>
      <c r="E4" s="0" t="n">
        <v>661.287</v>
      </c>
      <c r="F4" s="0" t="n">
        <v>-268.851</v>
      </c>
      <c r="G4" s="0" t="n">
        <v>270.186</v>
      </c>
      <c r="U4" s="0" t="s">
        <v>10</v>
      </c>
    </row>
    <row r="5" customFormat="false" ht="15" hidden="false" customHeight="false" outlineLevel="0" collapsed="false">
      <c r="E5" s="0" t="n">
        <v>639.582</v>
      </c>
      <c r="F5" s="0" t="n">
        <v>-267.865</v>
      </c>
      <c r="G5" s="0" t="n">
        <v>269.958</v>
      </c>
      <c r="H5" s="0" t="n">
        <f aca="false">E6</f>
        <v>649.503</v>
      </c>
      <c r="I5" s="0" t="n">
        <f aca="false">F6</f>
        <v>-273.533</v>
      </c>
      <c r="J5" s="0" t="n">
        <f aca="false">AVERAGE(G4,G5)</f>
        <v>270.072</v>
      </c>
      <c r="U5" s="0" t="s">
        <v>9</v>
      </c>
      <c r="V5" s="0" t="s">
        <v>11</v>
      </c>
    </row>
    <row r="6" customFormat="false" ht="15" hidden="false" customHeight="false" outlineLevel="0" collapsed="false">
      <c r="E6" s="0" t="n">
        <v>649.503</v>
      </c>
      <c r="F6" s="0" t="n">
        <v>-273.533</v>
      </c>
      <c r="G6" s="0" t="n">
        <v>292.365</v>
      </c>
      <c r="U6" s="0" t="s">
        <v>12</v>
      </c>
      <c r="V6" s="0" t="s">
        <v>13</v>
      </c>
    </row>
    <row r="7" customFormat="false" ht="15" hidden="false" customHeight="false" outlineLevel="0" collapsed="false">
      <c r="C7" s="0" t="s">
        <v>14</v>
      </c>
      <c r="D7" s="0" t="n">
        <v>1</v>
      </c>
      <c r="E7" s="0" t="n">
        <v>555.039</v>
      </c>
      <c r="F7" s="0" t="n">
        <v>-299.566</v>
      </c>
      <c r="G7" s="0" t="n">
        <v>382.509</v>
      </c>
      <c r="U7" s="0" t="s">
        <v>15</v>
      </c>
      <c r="V7" s="0" t="s">
        <v>16</v>
      </c>
    </row>
    <row r="8" customFormat="false" ht="15" hidden="false" customHeight="false" outlineLevel="0" collapsed="false">
      <c r="E8" s="0" t="n">
        <v>575.75</v>
      </c>
      <c r="F8" s="0" t="n">
        <v>-297.382</v>
      </c>
      <c r="G8" s="0" t="n">
        <v>410.026</v>
      </c>
      <c r="H8" s="0" t="n">
        <f aca="false">E8</f>
        <v>575.75</v>
      </c>
      <c r="I8" s="0" t="n">
        <f aca="false">F8</f>
        <v>-297.382</v>
      </c>
      <c r="J8" s="0" t="n">
        <f aca="false">AVERAGE(G7,G9)</f>
        <v>382.629</v>
      </c>
      <c r="U8" s="0" t="s">
        <v>17</v>
      </c>
      <c r="V8" s="0" t="s">
        <v>18</v>
      </c>
    </row>
    <row r="9" customFormat="false" ht="15" hidden="false" customHeight="false" outlineLevel="0" collapsed="false">
      <c r="E9" s="0" t="n">
        <v>576.505</v>
      </c>
      <c r="F9" s="0" t="n">
        <v>-299.342</v>
      </c>
      <c r="G9" s="0" t="n">
        <v>382.749</v>
      </c>
    </row>
    <row r="11" customFormat="false" ht="15" hidden="false" customHeight="false" outlineLevel="0" collapsed="false">
      <c r="C11" s="0" t="s">
        <v>12</v>
      </c>
      <c r="D11" s="0" t="n">
        <v>2</v>
      </c>
      <c r="E11" s="0" t="n">
        <v>667.77</v>
      </c>
      <c r="F11" s="0" t="n">
        <v>-1169.479</v>
      </c>
      <c r="G11" s="0" t="n">
        <v>305.603</v>
      </c>
    </row>
    <row r="12" customFormat="false" ht="15" hidden="false" customHeight="false" outlineLevel="0" collapsed="false">
      <c r="E12" s="0" t="n">
        <v>663.169</v>
      </c>
      <c r="F12" s="0" t="n">
        <v>-1190.007</v>
      </c>
      <c r="G12" s="0" t="n">
        <v>304.561</v>
      </c>
      <c r="H12" s="0" t="n">
        <f aca="false">E13</f>
        <v>664.369</v>
      </c>
      <c r="I12" s="0" t="n">
        <f aca="false">F13</f>
        <v>-1179.361</v>
      </c>
      <c r="J12" s="0" t="n">
        <f aca="false">AVERAGE(G11,G12)</f>
        <v>305.082</v>
      </c>
      <c r="L12" s="0" t="s">
        <v>19</v>
      </c>
      <c r="S12" s="0" t="s">
        <v>20</v>
      </c>
    </row>
    <row r="13" customFormat="false" ht="15" hidden="false" customHeight="false" outlineLevel="0" collapsed="false">
      <c r="E13" s="0" t="n">
        <v>664.369</v>
      </c>
      <c r="F13" s="0" t="n">
        <v>-1179.361</v>
      </c>
      <c r="G13" s="0" t="n">
        <v>320.534</v>
      </c>
    </row>
    <row r="15" customFormat="false" ht="15" hidden="false" customHeight="false" outlineLevel="0" collapsed="false">
      <c r="C15" s="0" t="s">
        <v>21</v>
      </c>
      <c r="D15" s="0" t="n">
        <v>2</v>
      </c>
      <c r="E15" s="0" t="n">
        <v>607.478</v>
      </c>
      <c r="F15" s="0" t="n">
        <v>-1148.591</v>
      </c>
      <c r="G15" s="0" t="n">
        <v>390.436</v>
      </c>
    </row>
    <row r="16" customFormat="false" ht="15" hidden="false" customHeight="false" outlineLevel="0" collapsed="false">
      <c r="E16" s="0" t="n">
        <v>606.205</v>
      </c>
      <c r="F16" s="0" t="n">
        <v>-1161.7</v>
      </c>
      <c r="G16" s="0" t="n">
        <v>411.067</v>
      </c>
      <c r="H16" s="0" t="n">
        <f aca="false">E16</f>
        <v>606.205</v>
      </c>
      <c r="I16" s="0" t="n">
        <f aca="false">F16</f>
        <v>-1161.7</v>
      </c>
      <c r="J16" s="0" t="n">
        <f aca="false">AVERAGE(G15,G17)</f>
        <v>390.855</v>
      </c>
    </row>
    <row r="17" customFormat="false" ht="15" hidden="false" customHeight="false" outlineLevel="0" collapsed="false">
      <c r="E17" s="0" t="n">
        <v>602.976</v>
      </c>
      <c r="F17" s="0" t="n">
        <v>-1174.625</v>
      </c>
      <c r="G17" s="0" t="n">
        <v>391.274</v>
      </c>
    </row>
    <row r="19" customFormat="false" ht="15" hidden="false" customHeight="false" outlineLevel="0" collapsed="false">
      <c r="C19" s="0" t="s">
        <v>15</v>
      </c>
      <c r="D19" s="0" t="n">
        <v>3</v>
      </c>
      <c r="E19" s="0" t="n">
        <v>-290.866</v>
      </c>
      <c r="F19" s="0" t="n">
        <v>-1111.339</v>
      </c>
      <c r="G19" s="0" t="n">
        <v>284.778</v>
      </c>
    </row>
    <row r="20" customFormat="false" ht="15" hidden="false" customHeight="false" outlineLevel="0" collapsed="false">
      <c r="E20" s="0" t="n">
        <v>-318.436</v>
      </c>
      <c r="F20" s="0" t="n">
        <v>-1106.88</v>
      </c>
      <c r="G20" s="0" t="n">
        <v>284.845</v>
      </c>
      <c r="H20" s="0" t="n">
        <f aca="false">E21</f>
        <v>-306.526</v>
      </c>
      <c r="I20" s="0" t="n">
        <f aca="false">F21</f>
        <v>-1111.659</v>
      </c>
      <c r="J20" s="0" t="n">
        <f aca="false">AVERAGE(G19,G20)</f>
        <v>284.8115</v>
      </c>
      <c r="U20" s="0" t="s">
        <v>22</v>
      </c>
      <c r="V20" s="0" t="s">
        <v>23</v>
      </c>
      <c r="W20" s="0" t="s">
        <v>24</v>
      </c>
      <c r="X20" s="0" t="s">
        <v>25</v>
      </c>
    </row>
    <row r="21" customFormat="false" ht="15" hidden="false" customHeight="false" outlineLevel="0" collapsed="false">
      <c r="E21" s="0" t="n">
        <v>-306.526</v>
      </c>
      <c r="F21" s="0" t="n">
        <v>-1111.659</v>
      </c>
      <c r="G21" s="0" t="n">
        <v>305.34</v>
      </c>
      <c r="T21" s="0" t="s">
        <v>26</v>
      </c>
      <c r="U21" s="0" t="n">
        <v>1.2192</v>
      </c>
      <c r="V21" s="0" t="n">
        <f aca="false">U21-0.00635</f>
        <v>1.21285</v>
      </c>
      <c r="W21" s="0" t="n">
        <f aca="false">V21/16</f>
        <v>0.075803125</v>
      </c>
      <c r="X21" s="0" t="n">
        <f aca="false">W21*1000/25.4</f>
        <v>2.984375</v>
      </c>
    </row>
    <row r="22" customFormat="false" ht="15" hidden="false" customHeight="false" outlineLevel="0" collapsed="false">
      <c r="T22" s="0" t="s">
        <v>27</v>
      </c>
      <c r="U22" s="0" t="n">
        <v>0.9779</v>
      </c>
      <c r="V22" s="0" t="n">
        <f aca="false">U22-0.00635</f>
        <v>0.97155</v>
      </c>
      <c r="W22" s="0" t="n">
        <f aca="false">V22/16</f>
        <v>0.060721875</v>
      </c>
      <c r="X22" s="0" t="n">
        <f aca="false">W22*1000/25.4</f>
        <v>2.390625</v>
      </c>
    </row>
    <row r="23" customFormat="false" ht="15" hidden="false" customHeight="false" outlineLevel="0" collapsed="false">
      <c r="C23" s="0" t="s">
        <v>28</v>
      </c>
      <c r="D23" s="0" t="n">
        <v>3</v>
      </c>
      <c r="E23" s="0" t="n">
        <v>-286.751</v>
      </c>
      <c r="F23" s="0" t="n">
        <v>-1116.283</v>
      </c>
      <c r="G23" s="0" t="n">
        <v>376.838</v>
      </c>
    </row>
    <row r="24" customFormat="false" ht="15" hidden="false" customHeight="false" outlineLevel="0" collapsed="false">
      <c r="E24" s="0" t="n">
        <v>-300.276</v>
      </c>
      <c r="F24" s="0" t="n">
        <v>-1108.617</v>
      </c>
      <c r="G24" s="0" t="n">
        <v>396.07</v>
      </c>
      <c r="H24" s="0" t="n">
        <f aca="false">E24</f>
        <v>-300.276</v>
      </c>
      <c r="I24" s="0" t="n">
        <f aca="false">F24</f>
        <v>-1108.617</v>
      </c>
      <c r="J24" s="0" t="n">
        <f aca="false">AVERAGE(G23,G25)</f>
        <v>376.6735</v>
      </c>
      <c r="T24" s="0" t="s">
        <v>29</v>
      </c>
      <c r="X24" s="1" t="s">
        <v>30</v>
      </c>
      <c r="Y24" s="0" t="s">
        <v>31</v>
      </c>
      <c r="AB24" s="0" t="n">
        <v>38.5</v>
      </c>
      <c r="AC24" s="0" t="n">
        <v>48</v>
      </c>
    </row>
    <row r="25" customFormat="false" ht="15" hidden="false" customHeight="false" outlineLevel="0" collapsed="false">
      <c r="E25" s="0" t="n">
        <v>-316.012</v>
      </c>
      <c r="F25" s="0" t="n">
        <v>-1110.704</v>
      </c>
      <c r="G25" s="0" t="n">
        <v>376.509</v>
      </c>
      <c r="O25" s="0" t="s">
        <v>32</v>
      </c>
      <c r="T25" s="0" t="s">
        <v>6</v>
      </c>
      <c r="U25" s="0" t="n">
        <v>0.01528</v>
      </c>
      <c r="V25" s="0" t="n">
        <f aca="false">U25*1000/25.4</f>
        <v>0.601574803149606</v>
      </c>
      <c r="X25" s="0" t="n">
        <v>0.25</v>
      </c>
      <c r="Y25" s="0" t="n">
        <f aca="false">X25*25.4/1000</f>
        <v>0.00635</v>
      </c>
      <c r="AB25" s="0" t="n">
        <f aca="false">AB24*25.4/1000</f>
        <v>0.9779</v>
      </c>
      <c r="AC25" s="0" t="n">
        <f aca="false">AC24*25.4/1000</f>
        <v>1.2192</v>
      </c>
    </row>
    <row r="26" customFormat="false" ht="15" hidden="false" customHeight="false" outlineLevel="0" collapsed="false">
      <c r="L26" s="0" t="s">
        <v>33</v>
      </c>
      <c r="T26" s="0" t="s">
        <v>7</v>
      </c>
      <c r="U26" s="0" t="n">
        <v>0.01905</v>
      </c>
      <c r="V26" s="0" t="n">
        <f aca="false">U26*1000/25.4</f>
        <v>0.75</v>
      </c>
      <c r="X26" s="0" t="n">
        <v>0.5</v>
      </c>
      <c r="Y26" s="0" t="n">
        <f aca="false">X26*25.4/1000</f>
        <v>0.0127</v>
      </c>
      <c r="AB26" s="0" t="n">
        <f aca="false">AB25/64</f>
        <v>0.0152796875</v>
      </c>
      <c r="AC26" s="0" t="n">
        <f aca="false">AC25/64</f>
        <v>0.01905</v>
      </c>
    </row>
    <row r="27" customFormat="false" ht="15" hidden="false" customHeight="false" outlineLevel="0" collapsed="false">
      <c r="C27" s="0" t="s">
        <v>34</v>
      </c>
      <c r="D27" s="0" t="n">
        <v>4</v>
      </c>
      <c r="E27" s="0" t="n">
        <v>-389.369</v>
      </c>
      <c r="F27" s="0" t="n">
        <v>-362.851</v>
      </c>
      <c r="G27" s="0" t="n">
        <v>271.716</v>
      </c>
      <c r="L27" s="0" t="s">
        <v>35</v>
      </c>
      <c r="X27" s="0" t="n">
        <v>1</v>
      </c>
      <c r="Y27" s="0" t="n">
        <f aca="false">X27*25.4/1000</f>
        <v>0.0254</v>
      </c>
    </row>
    <row r="28" customFormat="false" ht="15" hidden="false" customHeight="false" outlineLevel="0" collapsed="false">
      <c r="E28" s="0" t="n">
        <v>-392.771</v>
      </c>
      <c r="F28" s="0" t="n">
        <v>-392.611</v>
      </c>
      <c r="G28" s="0" t="n">
        <v>271.672</v>
      </c>
      <c r="H28" s="2" t="n">
        <f aca="false">E29</f>
        <v>-389.756</v>
      </c>
      <c r="I28" s="2" t="n">
        <f aca="false">F29</f>
        <v>-376.949</v>
      </c>
      <c r="J28" s="2" t="n">
        <f aca="false">AVERAGE(G28,G27)</f>
        <v>271.694</v>
      </c>
    </row>
    <row r="29" customFormat="false" ht="15" hidden="false" customHeight="false" outlineLevel="0" collapsed="false">
      <c r="E29" s="0" t="n">
        <v>-389.756</v>
      </c>
      <c r="F29" s="0" t="n">
        <v>-376.949</v>
      </c>
      <c r="G29" s="0" t="n">
        <v>299.965</v>
      </c>
    </row>
    <row r="30" customFormat="false" ht="15" hidden="false" customHeight="false" outlineLevel="0" collapsed="false">
      <c r="U30" s="0" t="n">
        <v>4080</v>
      </c>
      <c r="V30" s="0" t="n">
        <v>4089</v>
      </c>
      <c r="AC30" s="0" t="n">
        <f aca="false">AC25-0.00525</f>
        <v>1.21395</v>
      </c>
    </row>
    <row r="31" customFormat="false" ht="15.75" hidden="false" customHeight="false" outlineLevel="0" collapsed="false">
      <c r="P31" s="0" t="s">
        <v>36</v>
      </c>
      <c r="U31" s="0" t="n">
        <v>7401</v>
      </c>
      <c r="V31" s="0" t="n">
        <v>7457</v>
      </c>
    </row>
    <row r="32" customFormat="false" ht="15" hidden="false" customHeight="false" outlineLevel="0" collapsed="false">
      <c r="L32" s="0" t="s">
        <v>37</v>
      </c>
      <c r="U32" s="3" t="n">
        <v>4</v>
      </c>
      <c r="V32" s="4" t="s">
        <v>34</v>
      </c>
      <c r="W32" s="4"/>
      <c r="X32" s="5" t="n">
        <v>1</v>
      </c>
    </row>
    <row r="33" customFormat="false" ht="15" hidden="false" customHeight="false" outlineLevel="0" collapsed="false">
      <c r="D33" s="0" t="s">
        <v>38</v>
      </c>
      <c r="E33" s="0" t="s">
        <v>39</v>
      </c>
      <c r="F33" s="0" t="s">
        <v>40</v>
      </c>
      <c r="M33" s="0" t="s">
        <v>34</v>
      </c>
      <c r="N33" s="0" t="s">
        <v>9</v>
      </c>
      <c r="P33" s="0" t="s">
        <v>9</v>
      </c>
      <c r="Q33" s="1" t="s">
        <v>41</v>
      </c>
      <c r="R33" s="0" t="s">
        <v>42</v>
      </c>
      <c r="U33" s="6"/>
      <c r="X33" s="7" t="s">
        <v>9</v>
      </c>
      <c r="Y33" s="0" t="n">
        <v>3236</v>
      </c>
      <c r="Z33" s="0" t="n">
        <v>273</v>
      </c>
    </row>
    <row r="34" customFormat="false" ht="15" hidden="false" customHeight="false" outlineLevel="0" collapsed="false">
      <c r="D34" s="0" t="s">
        <v>9</v>
      </c>
      <c r="M34" s="0" t="s">
        <v>15</v>
      </c>
      <c r="N34" s="0" t="s">
        <v>12</v>
      </c>
      <c r="P34" s="0" t="s">
        <v>12</v>
      </c>
      <c r="Q34" s="0" t="s">
        <v>43</v>
      </c>
      <c r="R34" s="0" t="s">
        <v>44</v>
      </c>
      <c r="U34" s="6"/>
      <c r="X34" s="7"/>
      <c r="Y34" s="0" t="n">
        <v>3235</v>
      </c>
      <c r="Z34" s="0" t="n">
        <v>4163</v>
      </c>
    </row>
    <row r="35" customFormat="false" ht="15" hidden="false" customHeight="false" outlineLevel="0" collapsed="false">
      <c r="D35" s="0" t="s">
        <v>12</v>
      </c>
      <c r="G35" s="2" t="s">
        <v>9</v>
      </c>
      <c r="H35" s="0" t="n">
        <f aca="false">H5</f>
        <v>649.503</v>
      </c>
      <c r="I35" s="0" t="n">
        <f aca="false">I5</f>
        <v>-273.533</v>
      </c>
      <c r="J35" s="0" t="n">
        <f aca="false">J5</f>
        <v>270.072</v>
      </c>
      <c r="K35" s="0" t="n">
        <f aca="false">H35-H$41</f>
        <v>1039.259</v>
      </c>
      <c r="L35" s="0" t="n">
        <f aca="false">I35-I$41</f>
        <v>103.416</v>
      </c>
      <c r="M35" s="0" t="n">
        <f aca="false">J35-J$41</f>
        <v>-1.62200000000001</v>
      </c>
      <c r="P35" s="0" t="s">
        <v>15</v>
      </c>
      <c r="Q35" s="1" t="s">
        <v>45</v>
      </c>
      <c r="R35" s="0" t="s">
        <v>42</v>
      </c>
      <c r="U35" s="6"/>
      <c r="X35" s="7"/>
    </row>
    <row r="36" customFormat="false" ht="15" hidden="false" customHeight="false" outlineLevel="0" collapsed="false">
      <c r="D36" s="0" t="s">
        <v>15</v>
      </c>
      <c r="G36" s="2" t="s">
        <v>14</v>
      </c>
      <c r="H36" s="0" t="n">
        <f aca="false">H8</f>
        <v>575.75</v>
      </c>
      <c r="I36" s="0" t="n">
        <f aca="false">I8</f>
        <v>-297.382</v>
      </c>
      <c r="J36" s="0" t="n">
        <f aca="false">J8</f>
        <v>382.629</v>
      </c>
      <c r="K36" s="0" t="n">
        <f aca="false">H36-H$41</f>
        <v>965.506</v>
      </c>
      <c r="L36" s="0" t="n">
        <f aca="false">I36-I$41</f>
        <v>79.567</v>
      </c>
      <c r="M36" s="0" t="n">
        <f aca="false">J36-J$41</f>
        <v>110.935</v>
      </c>
      <c r="P36" s="0" t="s">
        <v>34</v>
      </c>
      <c r="Q36" s="0" t="s">
        <v>46</v>
      </c>
      <c r="R36" s="0" t="s">
        <v>47</v>
      </c>
      <c r="U36" s="6" t="s">
        <v>15</v>
      </c>
      <c r="X36" s="7"/>
    </row>
    <row r="37" customFormat="false" ht="15.75" hidden="false" customHeight="false" outlineLevel="0" collapsed="false">
      <c r="D37" s="0" t="s">
        <v>34</v>
      </c>
      <c r="G37" s="2" t="s">
        <v>12</v>
      </c>
      <c r="H37" s="0" t="n">
        <f aca="false">H12</f>
        <v>664.369</v>
      </c>
      <c r="I37" s="0" t="n">
        <f aca="false">I12</f>
        <v>-1179.361</v>
      </c>
      <c r="J37" s="0" t="n">
        <f aca="false">J12</f>
        <v>305.082</v>
      </c>
      <c r="K37" s="0" t="n">
        <f aca="false">H37-H$41</f>
        <v>1054.125</v>
      </c>
      <c r="L37" s="0" t="n">
        <f aca="false">I37-I$41</f>
        <v>-802.412</v>
      </c>
      <c r="M37" s="0" t="n">
        <f aca="false">J37-J$41</f>
        <v>33.388</v>
      </c>
      <c r="U37" s="8" t="n">
        <v>3</v>
      </c>
      <c r="V37" s="9"/>
      <c r="W37" s="9" t="s">
        <v>12</v>
      </c>
      <c r="X37" s="10" t="n">
        <v>2</v>
      </c>
    </row>
    <row r="38" customFormat="false" ht="15" hidden="false" customHeight="false" outlineLevel="0" collapsed="false">
      <c r="G38" s="2" t="s">
        <v>21</v>
      </c>
      <c r="H38" s="0" t="n">
        <f aca="false">H16</f>
        <v>606.205</v>
      </c>
      <c r="I38" s="0" t="n">
        <f aca="false">I16</f>
        <v>-1161.7</v>
      </c>
      <c r="J38" s="0" t="n">
        <f aca="false">J16</f>
        <v>390.855</v>
      </c>
      <c r="K38" s="0" t="n">
        <f aca="false">H38-H$41</f>
        <v>995.961</v>
      </c>
      <c r="L38" s="0" t="n">
        <f aca="false">I38-I$41</f>
        <v>-784.751</v>
      </c>
      <c r="M38" s="0" t="n">
        <f aca="false">J38-J$41</f>
        <v>119.161</v>
      </c>
      <c r="Q38" s="0" t="s">
        <v>48</v>
      </c>
      <c r="R38" s="0" t="s">
        <v>49</v>
      </c>
      <c r="S38" s="0" t="s">
        <v>50</v>
      </c>
      <c r="U38" s="0" t="n">
        <v>4106</v>
      </c>
      <c r="V38" s="0" t="n">
        <v>3142</v>
      </c>
      <c r="X38" s="0" t="n">
        <v>8301</v>
      </c>
      <c r="Y38" s="0" t="n">
        <v>11896</v>
      </c>
    </row>
    <row r="39" customFormat="false" ht="15" hidden="false" customHeight="false" outlineLevel="0" collapsed="false">
      <c r="G39" s="2" t="s">
        <v>15</v>
      </c>
      <c r="H39" s="0" t="n">
        <f aca="false">H20</f>
        <v>-306.526</v>
      </c>
      <c r="I39" s="0" t="n">
        <f aca="false">I20</f>
        <v>-1111.659</v>
      </c>
      <c r="J39" s="0" t="n">
        <f aca="false">J20</f>
        <v>284.8115</v>
      </c>
      <c r="K39" s="0" t="n">
        <f aca="false">H39-H$41</f>
        <v>83.23</v>
      </c>
      <c r="L39" s="0" t="n">
        <f aca="false">I39-I$41</f>
        <v>-734.71</v>
      </c>
      <c r="M39" s="0" t="n">
        <f aca="false">J39-J$41</f>
        <v>13.1175</v>
      </c>
      <c r="P39" s="0" t="s">
        <v>9</v>
      </c>
      <c r="Q39" s="0" t="n">
        <v>0.725785</v>
      </c>
      <c r="R39" s="0" t="n">
        <v>0</v>
      </c>
      <c r="S39" s="0" t="n">
        <v>0.082555</v>
      </c>
      <c r="U39" s="0" t="n">
        <v>259</v>
      </c>
      <c r="V39" s="0" t="n">
        <v>3141</v>
      </c>
      <c r="X39" s="0" t="n">
        <v>4216</v>
      </c>
      <c r="Y39" s="0" t="n">
        <v>79</v>
      </c>
    </row>
    <row r="40" customFormat="false" ht="15" hidden="false" customHeight="false" outlineLevel="0" collapsed="false">
      <c r="G40" s="2" t="s">
        <v>28</v>
      </c>
      <c r="H40" s="0" t="n">
        <f aca="false">H24</f>
        <v>-300.276</v>
      </c>
      <c r="I40" s="0" t="n">
        <f aca="false">I24</f>
        <v>-1108.617</v>
      </c>
      <c r="J40" s="0" t="n">
        <f aca="false">J24</f>
        <v>376.6735</v>
      </c>
      <c r="K40" s="0" t="n">
        <f aca="false">H40-H$41</f>
        <v>89.48</v>
      </c>
      <c r="L40" s="0" t="n">
        <f aca="false">I40-I$41</f>
        <v>-731.668</v>
      </c>
      <c r="M40" s="0" t="n">
        <f aca="false">J40-J$41</f>
        <v>104.9795</v>
      </c>
      <c r="P40" s="0" t="s">
        <v>12</v>
      </c>
      <c r="Q40" s="0" t="n">
        <v>0.603548</v>
      </c>
      <c r="R40" s="0" t="n">
        <v>0</v>
      </c>
      <c r="S40" s="0" t="n">
        <f aca="false">1.2065+0.00525</f>
        <v>1.21175</v>
      </c>
      <c r="AC40" s="0" t="n">
        <f aca="false">AC25-S40</f>
        <v>0.00744999999999973</v>
      </c>
    </row>
    <row r="41" customFormat="false" ht="15" hidden="false" customHeight="false" outlineLevel="0" collapsed="false">
      <c r="G41" s="2" t="s">
        <v>34</v>
      </c>
      <c r="H41" s="0" t="n">
        <f aca="false">H28</f>
        <v>-389.756</v>
      </c>
      <c r="I41" s="0" t="n">
        <f aca="false">I28</f>
        <v>-376.949</v>
      </c>
      <c r="J41" s="0" t="n">
        <f aca="false">J28</f>
        <v>271.694</v>
      </c>
      <c r="K41" s="0" t="n">
        <f aca="false">H41-H$41</f>
        <v>0</v>
      </c>
      <c r="L41" s="0" t="n">
        <f aca="false">I41-I$41</f>
        <v>0</v>
      </c>
      <c r="M41" s="0" t="n">
        <f aca="false">J41-J$41</f>
        <v>0</v>
      </c>
      <c r="P41" s="0" t="s">
        <v>15</v>
      </c>
      <c r="Q41" s="0" t="n">
        <v>-0.236835</v>
      </c>
      <c r="R41" s="0" t="n">
        <v>0</v>
      </c>
      <c r="S41" s="0" t="n">
        <v>0.977905</v>
      </c>
    </row>
    <row r="42" customFormat="false" ht="15" hidden="false" customHeight="false" outlineLevel="0" collapsed="false">
      <c r="P42" s="0" t="s">
        <v>34</v>
      </c>
      <c r="Q42" s="0" t="n">
        <v>0</v>
      </c>
      <c r="R42" s="0" t="n">
        <v>0</v>
      </c>
      <c r="S42" s="0" t="n">
        <v>0</v>
      </c>
    </row>
    <row r="43" customFormat="false" ht="15" hidden="false" customHeight="false" outlineLevel="0" collapsed="false">
      <c r="W43" s="0" t="n">
        <v>0.01905</v>
      </c>
      <c r="X43" s="0" t="n">
        <v>0.3456</v>
      </c>
      <c r="Y43" s="0" t="s">
        <v>51</v>
      </c>
      <c r="Z43" s="0" t="s">
        <v>52</v>
      </c>
      <c r="AA43" s="0" t="s">
        <v>53</v>
      </c>
    </row>
    <row r="44" customFormat="false" ht="15" hidden="false" customHeight="false" outlineLevel="0" collapsed="false">
      <c r="G44" s="2" t="s">
        <v>54</v>
      </c>
      <c r="H44" s="0" t="n">
        <v>651.6604</v>
      </c>
      <c r="I44" s="0" t="n">
        <v>823.045</v>
      </c>
      <c r="J44" s="0" t="n">
        <v>296.268</v>
      </c>
      <c r="K44" s="0" t="n">
        <f aca="false">H44-H$41</f>
        <v>1041.4164</v>
      </c>
      <c r="L44" s="0" t="n">
        <f aca="false">I44-I$41</f>
        <v>1199.994</v>
      </c>
      <c r="M44" s="0" t="n">
        <f aca="false">J44-J$41</f>
        <v>24.574</v>
      </c>
      <c r="Q44" s="0" t="s">
        <v>6</v>
      </c>
      <c r="R44" s="0" t="s">
        <v>7</v>
      </c>
      <c r="S44" s="0" t="s">
        <v>8</v>
      </c>
      <c r="W44" s="0" t="n">
        <f aca="false">W43*2</f>
        <v>0.0381</v>
      </c>
      <c r="X44" s="0" t="n">
        <f aca="false">X43+0.003</f>
        <v>0.3486</v>
      </c>
    </row>
    <row r="45" customFormat="false" ht="15" hidden="false" customHeight="false" outlineLevel="0" collapsed="false">
      <c r="K45" s="0" t="s">
        <v>8</v>
      </c>
      <c r="L45" s="0" t="s">
        <v>6</v>
      </c>
      <c r="M45" s="0" t="s">
        <v>7</v>
      </c>
      <c r="O45" s="0" t="s">
        <v>55</v>
      </c>
      <c r="Q45" s="0" t="n">
        <v>-0.244475</v>
      </c>
      <c r="R45" s="0" t="n">
        <v>0</v>
      </c>
      <c r="S45" s="0" t="n">
        <f aca="false">Y25/2</f>
        <v>0.003175</v>
      </c>
      <c r="W45" s="0" t="n">
        <f aca="false">W43*3</f>
        <v>0.05715</v>
      </c>
    </row>
    <row r="47" customFormat="false" ht="15" hidden="false" customHeight="false" outlineLevel="0" collapsed="false">
      <c r="P47" s="0" t="s">
        <v>9</v>
      </c>
      <c r="Q47" s="0" t="n">
        <f aca="false">U22+Q45</f>
        <v>0.733425</v>
      </c>
      <c r="T47" s="0" t="n">
        <f aca="false">R39/1000</f>
        <v>0</v>
      </c>
    </row>
    <row r="48" customFormat="false" ht="15" hidden="false" customHeight="false" outlineLevel="0" collapsed="false">
      <c r="P48" s="0" t="s">
        <v>12</v>
      </c>
    </row>
    <row r="49" customFormat="false" ht="15" hidden="false" customHeight="false" outlineLevel="0" collapsed="false">
      <c r="P49" s="0" t="s">
        <v>15</v>
      </c>
    </row>
    <row r="50" customFormat="false" ht="15" hidden="false" customHeight="false" outlineLevel="0" collapsed="false">
      <c r="P50" s="0" t="s">
        <v>34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AC47"/>
  <sheetViews>
    <sheetView showFormulas="false" showGridLines="true" showRowColHeaders="true" showZeros="true" rightToLeft="false" tabSelected="false" showOutlineSymbols="true" defaultGridColor="true" view="normal" topLeftCell="A22" colorId="64" zoomScale="100" zoomScaleNormal="100" zoomScalePageLayoutView="100" workbookViewId="0">
      <selection pane="topLeft" activeCell="W5" activeCellId="0" sqref="W5"/>
    </sheetView>
  </sheetViews>
  <sheetFormatPr defaultRowHeight="15" zeroHeight="false" outlineLevelRow="0" outlineLevelCol="0"/>
  <cols>
    <col collapsed="false" customWidth="true" hidden="false" outlineLevel="0" max="2" min="1" style="0" width="8.53"/>
    <col collapsed="false" customWidth="true" hidden="false" outlineLevel="0" max="3" min="3" style="0" width="11.85"/>
    <col collapsed="false" customWidth="true" hidden="false" outlineLevel="0" max="19" min="4" style="0" width="8.53"/>
    <col collapsed="false" customWidth="true" hidden="false" outlineLevel="0" max="20" min="20" style="0" width="11.57"/>
    <col collapsed="false" customWidth="true" hidden="false" outlineLevel="0" max="21" min="21" style="0" width="8.53"/>
    <col collapsed="false" customWidth="false" hidden="false" outlineLevel="0" max="22" min="22" style="0" width="11.43"/>
    <col collapsed="false" customWidth="true" hidden="false" outlineLevel="0" max="23" min="23" style="0" width="14.57"/>
    <col collapsed="false" customWidth="true" hidden="false" outlineLevel="0" max="24" min="24" style="0" width="8.53"/>
    <col collapsed="false" customWidth="true" hidden="false" outlineLevel="0" max="25" min="25" style="0" width="10.57"/>
    <col collapsed="false" customWidth="true" hidden="false" outlineLevel="0" max="1025" min="26" style="0" width="8.53"/>
  </cols>
  <sheetData>
    <row r="2" customFormat="false" ht="15" hidden="false" customHeight="false" outlineLevel="0" collapsed="false">
      <c r="B2" s="0" t="s">
        <v>56</v>
      </c>
      <c r="F2" s="0" t="s">
        <v>1</v>
      </c>
      <c r="I2" s="0" t="s">
        <v>2</v>
      </c>
      <c r="O2" s="0" t="s">
        <v>3</v>
      </c>
    </row>
    <row r="3" customFormat="false" ht="15" hidden="false" customHeight="false" outlineLevel="0" collapsed="false">
      <c r="C3" s="0" t="s">
        <v>4</v>
      </c>
      <c r="D3" s="0" t="s">
        <v>5</v>
      </c>
      <c r="E3" s="0" t="s">
        <v>6</v>
      </c>
      <c r="F3" s="0" t="s">
        <v>7</v>
      </c>
      <c r="G3" s="0" t="s">
        <v>8</v>
      </c>
    </row>
    <row r="4" customFormat="false" ht="15" hidden="false" customHeight="false" outlineLevel="0" collapsed="false">
      <c r="C4" s="0" t="s">
        <v>9</v>
      </c>
      <c r="D4" s="0" t="n">
        <v>1</v>
      </c>
      <c r="E4" s="0" t="n">
        <v>502.436</v>
      </c>
      <c r="F4" s="0" t="n">
        <v>-277.753</v>
      </c>
      <c r="G4" s="0" t="n">
        <v>270.907</v>
      </c>
      <c r="U4" s="0" t="s">
        <v>10</v>
      </c>
      <c r="W4" s="0" t="s">
        <v>57</v>
      </c>
      <c r="X4" s="0" t="s">
        <v>58</v>
      </c>
    </row>
    <row r="5" customFormat="false" ht="15" hidden="false" customHeight="false" outlineLevel="0" collapsed="false">
      <c r="E5" s="0" t="n">
        <v>512.01</v>
      </c>
      <c r="F5" s="0" t="n">
        <v>-282.523</v>
      </c>
      <c r="G5" s="0" t="n">
        <v>294.831</v>
      </c>
      <c r="H5" s="0" t="n">
        <f aca="false">E5</f>
        <v>512.01</v>
      </c>
      <c r="I5" s="0" t="n">
        <f aca="false">F5</f>
        <v>-282.523</v>
      </c>
      <c r="J5" s="0" t="n">
        <f aca="false">AVERAGE(G4,G6)</f>
        <v>270.987</v>
      </c>
      <c r="U5" s="0" t="s">
        <v>9</v>
      </c>
      <c r="V5" s="0" t="s">
        <v>59</v>
      </c>
      <c r="W5" s="0" t="n">
        <f aca="false">4*6.5</f>
        <v>26</v>
      </c>
      <c r="X5" s="0" t="n">
        <f aca="false">W5/Z20</f>
        <v>13.6482939632546</v>
      </c>
    </row>
    <row r="6" customFormat="false" ht="15" hidden="false" customHeight="false" outlineLevel="0" collapsed="false">
      <c r="E6" s="0" t="n">
        <v>523.791</v>
      </c>
      <c r="F6" s="0" t="n">
        <v>-280.981</v>
      </c>
      <c r="G6" s="0" t="n">
        <v>271.067</v>
      </c>
      <c r="U6" s="0" t="s">
        <v>12</v>
      </c>
      <c r="V6" s="0" t="s">
        <v>60</v>
      </c>
      <c r="W6" s="0" t="n">
        <f aca="false">6.5</f>
        <v>6.5</v>
      </c>
      <c r="X6" s="0" t="n">
        <f aca="false">W6/Z21</f>
        <v>4.2540137028326</v>
      </c>
    </row>
    <row r="7" customFormat="false" ht="15" hidden="false" customHeight="false" outlineLevel="0" collapsed="false">
      <c r="C7" s="0" t="s">
        <v>14</v>
      </c>
      <c r="D7" s="0" t="n">
        <v>1</v>
      </c>
      <c r="E7" s="0" t="n">
        <v>486.255</v>
      </c>
      <c r="F7" s="0" t="n">
        <v>-289.178</v>
      </c>
      <c r="G7" s="0" t="n">
        <v>341.955</v>
      </c>
      <c r="U7" s="0" t="s">
        <v>15</v>
      </c>
      <c r="V7" s="0" t="s">
        <v>61</v>
      </c>
      <c r="W7" s="0" t="n">
        <f aca="false">4*6.5</f>
        <v>26</v>
      </c>
      <c r="X7" s="0" t="n">
        <f aca="false">W7/Z20</f>
        <v>13.6482939632546</v>
      </c>
    </row>
    <row r="8" customFormat="false" ht="15" hidden="false" customHeight="false" outlineLevel="0" collapsed="false">
      <c r="E8" s="0" t="n">
        <v>496.422</v>
      </c>
      <c r="F8" s="0" t="n">
        <v>-294.84</v>
      </c>
      <c r="G8" s="0" t="n">
        <v>364.331</v>
      </c>
      <c r="H8" s="0" t="n">
        <f aca="false">E8</f>
        <v>496.422</v>
      </c>
      <c r="I8" s="0" t="n">
        <f aca="false">F8</f>
        <v>-294.84</v>
      </c>
      <c r="J8" s="0" t="n">
        <f aca="false">AVERAGE(G7,G9)</f>
        <v>342.202</v>
      </c>
      <c r="U8" s="0" t="s">
        <v>17</v>
      </c>
      <c r="V8" s="0" t="s">
        <v>62</v>
      </c>
      <c r="W8" s="0" t="n">
        <f aca="false">2*6.5</f>
        <v>13</v>
      </c>
      <c r="X8" s="0" t="n">
        <f aca="false">W8/Z21</f>
        <v>8.5080274056652</v>
      </c>
    </row>
    <row r="9" customFormat="false" ht="15" hidden="false" customHeight="false" outlineLevel="0" collapsed="false">
      <c r="E9" s="0" t="n">
        <v>507.272</v>
      </c>
      <c r="F9" s="0" t="n">
        <v>-290.533</v>
      </c>
      <c r="G9" s="0" t="n">
        <v>342.449</v>
      </c>
    </row>
    <row r="11" customFormat="false" ht="15" hidden="false" customHeight="false" outlineLevel="0" collapsed="false">
      <c r="C11" s="0" t="s">
        <v>12</v>
      </c>
      <c r="D11" s="0" t="n">
        <v>2</v>
      </c>
      <c r="E11" s="0" t="n">
        <v>636.089</v>
      </c>
      <c r="F11" s="0" t="n">
        <v>-1141.868</v>
      </c>
      <c r="G11" s="0" t="n">
        <v>273.345</v>
      </c>
    </row>
    <row r="12" customFormat="false" ht="15" hidden="false" customHeight="false" outlineLevel="0" collapsed="false">
      <c r="E12" s="0" t="n">
        <v>638.252</v>
      </c>
      <c r="F12" s="0" t="n">
        <v>-1153.78</v>
      </c>
      <c r="G12" s="0" t="n">
        <v>296.093</v>
      </c>
      <c r="H12" s="0" t="n">
        <f aca="false">E12</f>
        <v>638.252</v>
      </c>
      <c r="I12" s="0" t="n">
        <f aca="false">F12</f>
        <v>-1153.78</v>
      </c>
      <c r="J12" s="0" t="n">
        <f aca="false">AVERAGE(G11,G13)</f>
        <v>273.637</v>
      </c>
      <c r="L12" s="0" t="s">
        <v>19</v>
      </c>
      <c r="S12" s="0" t="s">
        <v>20</v>
      </c>
    </row>
    <row r="13" customFormat="false" ht="15" hidden="false" customHeight="false" outlineLevel="0" collapsed="false">
      <c r="E13" s="0" t="n">
        <v>630.579</v>
      </c>
      <c r="F13" s="0" t="n">
        <v>-1163.645</v>
      </c>
      <c r="G13" s="0" t="n">
        <v>273.929</v>
      </c>
    </row>
    <row r="15" customFormat="false" ht="15" hidden="false" customHeight="false" outlineLevel="0" collapsed="false">
      <c r="C15" s="0" t="s">
        <v>21</v>
      </c>
      <c r="D15" s="0" t="n">
        <v>2</v>
      </c>
      <c r="E15" s="0" t="n">
        <v>591.92</v>
      </c>
      <c r="F15" s="0" t="n">
        <v>-1121.337</v>
      </c>
      <c r="G15" s="0" t="n">
        <v>368.541</v>
      </c>
    </row>
    <row r="16" customFormat="false" ht="15" hidden="false" customHeight="false" outlineLevel="0" collapsed="false">
      <c r="E16" s="0" t="n">
        <v>594.044</v>
      </c>
      <c r="F16" s="0" t="n">
        <v>-1132.642</v>
      </c>
      <c r="G16" s="0" t="n">
        <v>390.856</v>
      </c>
      <c r="H16" s="0" t="n">
        <f aca="false">E16</f>
        <v>594.044</v>
      </c>
      <c r="I16" s="0" t="n">
        <f aca="false">F16</f>
        <v>-1132.642</v>
      </c>
      <c r="J16" s="0" t="n">
        <f aca="false">AVERAGE(G15,G17)</f>
        <v>368.4975</v>
      </c>
      <c r="U16" s="2" t="s">
        <v>22</v>
      </c>
      <c r="V16" s="2" t="s">
        <v>23</v>
      </c>
      <c r="W16" s="2" t="s">
        <v>63</v>
      </c>
      <c r="X16" s="2" t="s">
        <v>25</v>
      </c>
      <c r="Y16" s="2" t="s">
        <v>64</v>
      </c>
    </row>
    <row r="17" customFormat="false" ht="15" hidden="false" customHeight="false" outlineLevel="0" collapsed="false">
      <c r="E17" s="0" t="n">
        <v>585.646</v>
      </c>
      <c r="F17" s="0" t="n">
        <v>-1142.984</v>
      </c>
      <c r="G17" s="0" t="n">
        <v>368.454</v>
      </c>
      <c r="T17" s="0" t="s">
        <v>26</v>
      </c>
      <c r="U17" s="0" t="n">
        <v>1.2192</v>
      </c>
      <c r="V17" s="0" t="n">
        <f aca="false">U17-0.00635</f>
        <v>1.21285</v>
      </c>
      <c r="W17" s="0" t="n">
        <f aca="false">V17/16</f>
        <v>0.075803125</v>
      </c>
      <c r="X17" s="0" t="n">
        <f aca="false">W17*1000/25.4</f>
        <v>2.984375</v>
      </c>
    </row>
    <row r="18" customFormat="false" ht="15" hidden="false" customHeight="false" outlineLevel="0" collapsed="false">
      <c r="T18" s="0" t="s">
        <v>27</v>
      </c>
      <c r="U18" s="0" t="n">
        <v>0.9779</v>
      </c>
      <c r="V18" s="0" t="n">
        <f aca="false">U18-0.00635</f>
        <v>0.97155</v>
      </c>
      <c r="W18" s="0" t="n">
        <f aca="false">V18/16</f>
        <v>0.060721875</v>
      </c>
      <c r="X18" s="0" t="n">
        <f aca="false">W18*1000/25.4</f>
        <v>2.390625</v>
      </c>
    </row>
    <row r="19" customFormat="false" ht="15" hidden="false" customHeight="false" outlineLevel="0" collapsed="false">
      <c r="C19" s="0" t="s">
        <v>15</v>
      </c>
      <c r="D19" s="0" t="n">
        <v>3</v>
      </c>
      <c r="E19" s="0" t="n">
        <v>-382.314</v>
      </c>
      <c r="F19" s="0" t="n">
        <v>-1115.432</v>
      </c>
      <c r="G19" s="0" t="n">
        <v>283.703</v>
      </c>
      <c r="T19" s="2" t="s">
        <v>65</v>
      </c>
      <c r="Y19" s="0" t="s">
        <v>66</v>
      </c>
      <c r="Z19" s="0" t="s">
        <v>67</v>
      </c>
    </row>
    <row r="20" customFormat="false" ht="15" hidden="false" customHeight="false" outlineLevel="0" collapsed="false">
      <c r="E20" s="0" t="n">
        <v>-396.692</v>
      </c>
      <c r="F20" s="0" t="n">
        <v>-1112.557</v>
      </c>
      <c r="G20" s="0" t="n">
        <v>312.11</v>
      </c>
      <c r="H20" s="0" t="n">
        <f aca="false">E20</f>
        <v>-396.692</v>
      </c>
      <c r="I20" s="0" t="n">
        <f aca="false">F20</f>
        <v>-1112.557</v>
      </c>
      <c r="J20" s="0" t="n">
        <f aca="false">AVERAGE(G19,G21)</f>
        <v>284.1715</v>
      </c>
      <c r="T20" s="0" t="s">
        <v>68</v>
      </c>
      <c r="U20" s="0" t="n">
        <v>1.2192</v>
      </c>
      <c r="V20" s="0" t="n">
        <v>19</v>
      </c>
      <c r="W20" s="0" t="n">
        <f aca="false">U20/V20</f>
        <v>0.0641684210526316</v>
      </c>
      <c r="Y20" s="0" t="n">
        <f aca="false">U20/64</f>
        <v>0.01905</v>
      </c>
      <c r="Z20" s="0" t="n">
        <f aca="false">Y20*100</f>
        <v>1.905</v>
      </c>
    </row>
    <row r="21" customFormat="false" ht="15" hidden="false" customHeight="false" outlineLevel="0" collapsed="false">
      <c r="E21" s="0" t="n">
        <v>-411.49</v>
      </c>
      <c r="F21" s="0" t="n">
        <v>-1115.442</v>
      </c>
      <c r="G21" s="0" t="n">
        <v>284.64</v>
      </c>
      <c r="T21" s="0" t="s">
        <v>27</v>
      </c>
      <c r="U21" s="0" t="n">
        <v>0.9779</v>
      </c>
      <c r="V21" s="0" t="n">
        <v>16</v>
      </c>
      <c r="W21" s="0" t="n">
        <f aca="false">U21/V21</f>
        <v>0.06111875</v>
      </c>
      <c r="Y21" s="0" t="n">
        <f aca="false">U21/64</f>
        <v>0.0152796875</v>
      </c>
      <c r="Z21" s="0" t="n">
        <f aca="false">Y21*100</f>
        <v>1.52796875</v>
      </c>
    </row>
    <row r="23" customFormat="false" ht="15" hidden="false" customHeight="false" outlineLevel="0" collapsed="false">
      <c r="C23" s="0" t="s">
        <v>28</v>
      </c>
      <c r="D23" s="0" t="n">
        <v>3</v>
      </c>
      <c r="E23" s="0" t="n">
        <v>-360.53</v>
      </c>
      <c r="F23" s="0" t="n">
        <v>-1067.491</v>
      </c>
      <c r="G23" s="0" t="n">
        <v>375.843</v>
      </c>
    </row>
    <row r="24" customFormat="false" ht="15" hidden="false" customHeight="false" outlineLevel="0" collapsed="false">
      <c r="E24" s="0" t="n">
        <v>-389.365</v>
      </c>
      <c r="F24" s="0" t="n">
        <v>-1065.003</v>
      </c>
      <c r="G24" s="0" t="n">
        <v>377.731</v>
      </c>
      <c r="H24" s="0" t="n">
        <f aca="false">E24</f>
        <v>-389.365</v>
      </c>
      <c r="I24" s="0" t="n">
        <f aca="false">F24</f>
        <v>-1065.003</v>
      </c>
      <c r="J24" s="0" t="n">
        <f aca="false">AVERAGE(G23,G25)</f>
        <v>390.5905</v>
      </c>
      <c r="T24" s="0" t="s">
        <v>29</v>
      </c>
      <c r="X24" s="1" t="s">
        <v>30</v>
      </c>
      <c r="Y24" s="0" t="s">
        <v>31</v>
      </c>
      <c r="AB24" s="0" t="n">
        <v>38.5</v>
      </c>
      <c r="AC24" s="0" t="n">
        <v>48</v>
      </c>
    </row>
    <row r="25" customFormat="false" ht="15" hidden="false" customHeight="false" outlineLevel="0" collapsed="false">
      <c r="E25" s="0" t="n">
        <v>-373.574</v>
      </c>
      <c r="F25" s="0" t="n">
        <v>-1062.948</v>
      </c>
      <c r="G25" s="0" t="n">
        <v>405.338</v>
      </c>
      <c r="O25" s="0" t="s">
        <v>32</v>
      </c>
      <c r="T25" s="0" t="s">
        <v>6</v>
      </c>
      <c r="U25" s="0" t="n">
        <v>0.01528</v>
      </c>
      <c r="V25" s="0" t="n">
        <f aca="false">U25*1000/25.4</f>
        <v>0.601574803149606</v>
      </c>
      <c r="X25" s="0" t="n">
        <v>0.25</v>
      </c>
      <c r="Y25" s="0" t="n">
        <f aca="false">X25*25.4/1000</f>
        <v>0.00635</v>
      </c>
      <c r="AB25" s="0" t="n">
        <f aca="false">AB24*25.4/1000</f>
        <v>0.9779</v>
      </c>
      <c r="AC25" s="0" t="n">
        <f aca="false">AC24*25.4/1000</f>
        <v>1.2192</v>
      </c>
    </row>
    <row r="26" customFormat="false" ht="15" hidden="false" customHeight="false" outlineLevel="0" collapsed="false">
      <c r="L26" s="0" t="s">
        <v>33</v>
      </c>
      <c r="T26" s="0" t="s">
        <v>7</v>
      </c>
      <c r="U26" s="0" t="n">
        <v>0.01905</v>
      </c>
      <c r="V26" s="0" t="n">
        <f aca="false">U26*1000/25.4</f>
        <v>0.75</v>
      </c>
      <c r="X26" s="0" t="n">
        <v>0.5</v>
      </c>
      <c r="Y26" s="0" t="n">
        <f aca="false">X26*25.4/1000</f>
        <v>0.0127</v>
      </c>
      <c r="AB26" s="0" t="n">
        <f aca="false">AB25/64</f>
        <v>0.0152796875</v>
      </c>
      <c r="AC26" s="0" t="n">
        <f aca="false">AC25/64</f>
        <v>0.01905</v>
      </c>
    </row>
    <row r="27" customFormat="false" ht="15" hidden="false" customHeight="false" outlineLevel="0" collapsed="false">
      <c r="C27" s="0" t="s">
        <v>34</v>
      </c>
      <c r="D27" s="0" t="n">
        <v>4</v>
      </c>
      <c r="E27" s="0" t="n">
        <v>-404.605</v>
      </c>
      <c r="F27" s="0" t="n">
        <v>-360.348</v>
      </c>
      <c r="G27" s="0" t="n">
        <v>274.526</v>
      </c>
      <c r="L27" s="0" t="s">
        <v>35</v>
      </c>
      <c r="X27" s="0" t="n">
        <v>1</v>
      </c>
      <c r="Y27" s="0" t="n">
        <f aca="false">X27*25.4/1000</f>
        <v>0.0254</v>
      </c>
    </row>
    <row r="28" customFormat="false" ht="15" hidden="false" customHeight="false" outlineLevel="0" collapsed="false">
      <c r="E28" s="0" t="n">
        <v>-400.116</v>
      </c>
      <c r="F28" s="0" t="n">
        <v>-345.403</v>
      </c>
      <c r="G28" s="0" t="n">
        <v>309.509</v>
      </c>
      <c r="H28" s="2" t="n">
        <f aca="false">E28</f>
        <v>-400.116</v>
      </c>
      <c r="I28" s="2" t="n">
        <f aca="false">F28</f>
        <v>-345.403</v>
      </c>
      <c r="J28" s="2" t="n">
        <f aca="false">AVERAGE(G27,G29)</f>
        <v>274.6535</v>
      </c>
      <c r="T28" s="0" t="s">
        <v>69</v>
      </c>
    </row>
    <row r="29" customFormat="false" ht="15" hidden="false" customHeight="false" outlineLevel="0" collapsed="false">
      <c r="E29" s="0" t="n">
        <v>-401.86</v>
      </c>
      <c r="F29" s="0" t="n">
        <v>-328.993</v>
      </c>
      <c r="G29" s="0" t="n">
        <v>274.781</v>
      </c>
    </row>
    <row r="30" customFormat="false" ht="15" hidden="false" customHeight="false" outlineLevel="0" collapsed="false">
      <c r="AC30" s="0" t="n">
        <f aca="false">AC25-0.00525</f>
        <v>1.21395</v>
      </c>
    </row>
    <row r="31" customFormat="false" ht="15.75" hidden="false" customHeight="false" outlineLevel="0" collapsed="false"/>
    <row r="32" customFormat="false" ht="15" hidden="false" customHeight="false" outlineLevel="0" collapsed="false">
      <c r="L32" s="0" t="s">
        <v>37</v>
      </c>
      <c r="U32" s="3" t="n">
        <v>4</v>
      </c>
      <c r="V32" s="4" t="s">
        <v>34</v>
      </c>
      <c r="W32" s="4"/>
      <c r="X32" s="5" t="n">
        <v>1</v>
      </c>
      <c r="Y32" s="0" t="s">
        <v>70</v>
      </c>
    </row>
    <row r="33" customFormat="false" ht="15" hidden="false" customHeight="false" outlineLevel="0" collapsed="false">
      <c r="D33" s="0" t="s">
        <v>38</v>
      </c>
      <c r="E33" s="0" t="s">
        <v>39</v>
      </c>
      <c r="F33" s="0" t="s">
        <v>40</v>
      </c>
      <c r="M33" s="0" t="s">
        <v>34</v>
      </c>
      <c r="N33" s="0" t="s">
        <v>9</v>
      </c>
      <c r="Q33" s="1"/>
      <c r="U33" s="6"/>
      <c r="X33" s="7" t="s">
        <v>9</v>
      </c>
    </row>
    <row r="34" customFormat="false" ht="15" hidden="false" customHeight="false" outlineLevel="0" collapsed="false">
      <c r="D34" s="0" t="s">
        <v>9</v>
      </c>
      <c r="M34" s="0" t="s">
        <v>15</v>
      </c>
      <c r="N34" s="0" t="s">
        <v>12</v>
      </c>
      <c r="U34" s="6"/>
      <c r="X34" s="7"/>
    </row>
    <row r="35" customFormat="false" ht="15" hidden="false" customHeight="false" outlineLevel="0" collapsed="false">
      <c r="D35" s="0" t="s">
        <v>12</v>
      </c>
      <c r="G35" s="2" t="s">
        <v>9</v>
      </c>
      <c r="H35" s="0" t="n">
        <f aca="false">H5</f>
        <v>512.01</v>
      </c>
      <c r="I35" s="0" t="n">
        <f aca="false">I5</f>
        <v>-282.523</v>
      </c>
      <c r="J35" s="0" t="n">
        <f aca="false">J5</f>
        <v>270.987</v>
      </c>
      <c r="K35" s="2" t="n">
        <f aca="false">H35-H$41</f>
        <v>912.126</v>
      </c>
      <c r="L35" s="2" t="n">
        <f aca="false">I35-I$41</f>
        <v>62.88</v>
      </c>
      <c r="M35" s="2" t="n">
        <f aca="false">J35-J$41</f>
        <v>-3.66650000000004</v>
      </c>
      <c r="Q35" s="1"/>
      <c r="U35" s="6"/>
      <c r="X35" s="7"/>
    </row>
    <row r="36" customFormat="false" ht="15" hidden="false" customHeight="false" outlineLevel="0" collapsed="false">
      <c r="D36" s="0" t="s">
        <v>15</v>
      </c>
      <c r="G36" s="2" t="s">
        <v>14</v>
      </c>
      <c r="H36" s="0" t="n">
        <f aca="false">H8</f>
        <v>496.422</v>
      </c>
      <c r="I36" s="0" t="n">
        <f aca="false">I8</f>
        <v>-294.84</v>
      </c>
      <c r="J36" s="0" t="n">
        <f aca="false">J8</f>
        <v>342.202</v>
      </c>
      <c r="K36" s="2" t="n">
        <f aca="false">H36-H$41</f>
        <v>896.538</v>
      </c>
      <c r="L36" s="2" t="n">
        <f aca="false">I36-I$41</f>
        <v>50.5630000000001</v>
      </c>
      <c r="M36" s="2" t="n">
        <f aca="false">J36-J$41</f>
        <v>67.5485</v>
      </c>
      <c r="U36" s="6" t="s">
        <v>15</v>
      </c>
      <c r="X36" s="7"/>
    </row>
    <row r="37" customFormat="false" ht="15.75" hidden="false" customHeight="false" outlineLevel="0" collapsed="false">
      <c r="D37" s="0" t="s">
        <v>34</v>
      </c>
      <c r="G37" s="2" t="s">
        <v>12</v>
      </c>
      <c r="H37" s="0" t="n">
        <f aca="false">H12</f>
        <v>638.252</v>
      </c>
      <c r="I37" s="0" t="n">
        <f aca="false">I12</f>
        <v>-1153.78</v>
      </c>
      <c r="J37" s="0" t="n">
        <f aca="false">J12</f>
        <v>273.637</v>
      </c>
      <c r="K37" s="2" t="n">
        <f aca="false">H37-H$41</f>
        <v>1038.368</v>
      </c>
      <c r="L37" s="2" t="n">
        <f aca="false">I37-I$41</f>
        <v>-808.377</v>
      </c>
      <c r="M37" s="2" t="n">
        <f aca="false">J37-J$41</f>
        <v>-1.01650000000001</v>
      </c>
      <c r="U37" s="8" t="n">
        <v>3</v>
      </c>
      <c r="V37" s="9"/>
      <c r="W37" s="9" t="s">
        <v>12</v>
      </c>
      <c r="X37" s="10" t="n">
        <v>2</v>
      </c>
      <c r="Y37" s="0" t="s">
        <v>71</v>
      </c>
    </row>
    <row r="38" customFormat="false" ht="15" hidden="false" customHeight="false" outlineLevel="0" collapsed="false">
      <c r="G38" s="2" t="s">
        <v>21</v>
      </c>
      <c r="H38" s="0" t="n">
        <f aca="false">H16</f>
        <v>594.044</v>
      </c>
      <c r="I38" s="0" t="n">
        <f aca="false">I16</f>
        <v>-1132.642</v>
      </c>
      <c r="J38" s="0" t="n">
        <f aca="false">J16</f>
        <v>368.4975</v>
      </c>
      <c r="K38" s="2" t="n">
        <f aca="false">H38-H$41</f>
        <v>994.16</v>
      </c>
      <c r="L38" s="2" t="n">
        <f aca="false">I38-I$41</f>
        <v>-787.239</v>
      </c>
      <c r="M38" s="2" t="n">
        <f aca="false">J38-J$41</f>
        <v>93.844</v>
      </c>
    </row>
    <row r="39" customFormat="false" ht="15" hidden="false" customHeight="false" outlineLevel="0" collapsed="false">
      <c r="G39" s="2" t="s">
        <v>15</v>
      </c>
      <c r="H39" s="0" t="n">
        <f aca="false">H20</f>
        <v>-396.692</v>
      </c>
      <c r="I39" s="0" t="n">
        <f aca="false">I20</f>
        <v>-1112.557</v>
      </c>
      <c r="J39" s="0" t="n">
        <f aca="false">J20</f>
        <v>284.1715</v>
      </c>
      <c r="K39" s="2" t="n">
        <f aca="false">H39-H$41</f>
        <v>3.42399999999998</v>
      </c>
      <c r="L39" s="2" t="n">
        <f aca="false">I39-I$41</f>
        <v>-767.154</v>
      </c>
      <c r="M39" s="2" t="n">
        <f aca="false">J39-J$41</f>
        <v>9.51799999999997</v>
      </c>
      <c r="U39" s="0" t="s">
        <v>72</v>
      </c>
    </row>
    <row r="40" customFormat="false" ht="15" hidden="false" customHeight="false" outlineLevel="0" collapsed="false">
      <c r="G40" s="2" t="s">
        <v>28</v>
      </c>
      <c r="H40" s="0" t="n">
        <f aca="false">H24</f>
        <v>-389.365</v>
      </c>
      <c r="I40" s="0" t="n">
        <f aca="false">I24</f>
        <v>-1065.003</v>
      </c>
      <c r="J40" s="0" t="n">
        <f aca="false">J24</f>
        <v>390.5905</v>
      </c>
      <c r="K40" s="2" t="n">
        <f aca="false">H40-H$41</f>
        <v>10.751</v>
      </c>
      <c r="L40" s="2" t="n">
        <f aca="false">I40-I$41</f>
        <v>-719.6</v>
      </c>
      <c r="M40" s="2" t="n">
        <f aca="false">J40-J$41</f>
        <v>115.937</v>
      </c>
      <c r="AC40" s="0" t="n">
        <f aca="false">AC25-S40</f>
        <v>1.2192</v>
      </c>
    </row>
    <row r="41" customFormat="false" ht="15" hidden="false" customHeight="false" outlineLevel="0" collapsed="false">
      <c r="G41" s="2" t="s">
        <v>34</v>
      </c>
      <c r="H41" s="0" t="n">
        <f aca="false">H28</f>
        <v>-400.116</v>
      </c>
      <c r="I41" s="0" t="n">
        <f aca="false">I28</f>
        <v>-345.403</v>
      </c>
      <c r="J41" s="0" t="n">
        <f aca="false">J28</f>
        <v>274.6535</v>
      </c>
      <c r="K41" s="2" t="n">
        <f aca="false">H41-H$41</f>
        <v>0</v>
      </c>
      <c r="L41" s="2" t="n">
        <f aca="false">I41-I$41</f>
        <v>0</v>
      </c>
      <c r="M41" s="2" t="n">
        <f aca="false">J41-J$41</f>
        <v>0</v>
      </c>
    </row>
    <row r="43" customFormat="false" ht="15" hidden="false" customHeight="false" outlineLevel="0" collapsed="false">
      <c r="W43" s="0" t="n">
        <v>0.01905</v>
      </c>
      <c r="X43" s="0" t="n">
        <v>0.3456</v>
      </c>
      <c r="Y43" s="0" t="s">
        <v>51</v>
      </c>
      <c r="Z43" s="0" t="s">
        <v>52</v>
      </c>
      <c r="AA43" s="0" t="s">
        <v>53</v>
      </c>
    </row>
    <row r="44" customFormat="false" ht="15" hidden="false" customHeight="false" outlineLevel="0" collapsed="false">
      <c r="G44" s="2" t="s">
        <v>54</v>
      </c>
      <c r="H44" s="0" t="n">
        <v>651.6604</v>
      </c>
      <c r="I44" s="0" t="n">
        <v>823.045</v>
      </c>
      <c r="J44" s="0" t="n">
        <v>296.268</v>
      </c>
      <c r="K44" s="0" t="n">
        <f aca="false">H44-H$41</f>
        <v>1051.7764</v>
      </c>
      <c r="L44" s="0" t="n">
        <f aca="false">I44-I$41</f>
        <v>1168.448</v>
      </c>
      <c r="M44" s="0" t="n">
        <f aca="false">J44-J$41</f>
        <v>21.6145</v>
      </c>
      <c r="W44" s="0" t="n">
        <f aca="false">W43*2</f>
        <v>0.0381</v>
      </c>
      <c r="X44" s="0" t="n">
        <f aca="false">X43+0.003</f>
        <v>0.3486</v>
      </c>
    </row>
    <row r="45" customFormat="false" ht="15" hidden="false" customHeight="false" outlineLevel="0" collapsed="false">
      <c r="K45" s="0" t="s">
        <v>8</v>
      </c>
      <c r="L45" s="0" t="s">
        <v>6</v>
      </c>
      <c r="M45" s="0" t="s">
        <v>7</v>
      </c>
      <c r="W45" s="0" t="n">
        <f aca="false">W43*3</f>
        <v>0.05715</v>
      </c>
    </row>
    <row r="47" customFormat="false" ht="15" hidden="false" customHeight="false" outlineLevel="0" collapsed="false">
      <c r="J47" s="0" t="s">
        <v>73</v>
      </c>
      <c r="K47" s="0" t="s">
        <v>7</v>
      </c>
      <c r="L47" s="0" t="s">
        <v>8</v>
      </c>
      <c r="M47" s="0" t="s">
        <v>6</v>
      </c>
      <c r="T47" s="0" t="n">
        <f aca="false">R39/1000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AC50"/>
  <sheetViews>
    <sheetView showFormulas="false" showGridLines="true" showRowColHeaders="true" showZeros="true" rightToLeft="false" tabSelected="false" showOutlineSymbols="true" defaultGridColor="true" view="normal" topLeftCell="C19" colorId="64" zoomScale="100" zoomScaleNormal="100" zoomScalePageLayoutView="100" workbookViewId="0">
      <selection pane="topLeft" activeCell="X8" activeCellId="0" sqref="X8"/>
    </sheetView>
  </sheetViews>
  <sheetFormatPr defaultRowHeight="15" zeroHeight="false" outlineLevelRow="0" outlineLevelCol="0"/>
  <cols>
    <col collapsed="false" customWidth="true" hidden="false" outlineLevel="0" max="2" min="1" style="0" width="8.53"/>
    <col collapsed="false" customWidth="true" hidden="false" outlineLevel="0" max="3" min="3" style="0" width="11.85"/>
    <col collapsed="false" customWidth="true" hidden="false" outlineLevel="0" max="19" min="4" style="0" width="8.53"/>
    <col collapsed="false" customWidth="true" hidden="false" outlineLevel="0" max="20" min="20" style="0" width="11.57"/>
    <col collapsed="false" customWidth="true" hidden="false" outlineLevel="0" max="21" min="21" style="0" width="8.53"/>
    <col collapsed="false" customWidth="false" hidden="false" outlineLevel="0" max="22" min="22" style="0" width="11.43"/>
    <col collapsed="false" customWidth="true" hidden="false" outlineLevel="0" max="23" min="23" style="0" width="14.57"/>
    <col collapsed="false" customWidth="true" hidden="false" outlineLevel="0" max="24" min="24" style="0" width="8.53"/>
    <col collapsed="false" customWidth="true" hidden="false" outlineLevel="0" max="25" min="25" style="0" width="10.57"/>
    <col collapsed="false" customWidth="true" hidden="false" outlineLevel="0" max="1025" min="26" style="0" width="8.53"/>
  </cols>
  <sheetData>
    <row r="2" customFormat="false" ht="15" hidden="false" customHeight="false" outlineLevel="0" collapsed="false">
      <c r="B2" s="0" t="s">
        <v>56</v>
      </c>
      <c r="F2" s="0" t="s">
        <v>1</v>
      </c>
      <c r="I2" s="0" t="s">
        <v>2</v>
      </c>
      <c r="O2" s="0" t="s">
        <v>3</v>
      </c>
    </row>
    <row r="3" customFormat="false" ht="15" hidden="false" customHeight="false" outlineLevel="0" collapsed="false">
      <c r="C3" s="0" t="s">
        <v>4</v>
      </c>
      <c r="D3" s="0" t="s">
        <v>5</v>
      </c>
      <c r="E3" s="0" t="s">
        <v>6</v>
      </c>
      <c r="F3" s="0" t="s">
        <v>7</v>
      </c>
      <c r="G3" s="0" t="s">
        <v>8</v>
      </c>
    </row>
    <row r="4" customFormat="false" ht="15" hidden="false" customHeight="false" outlineLevel="0" collapsed="false">
      <c r="C4" s="0" t="s">
        <v>9</v>
      </c>
      <c r="D4" s="0" t="n">
        <v>1</v>
      </c>
      <c r="E4" s="0" t="n">
        <v>538.945</v>
      </c>
      <c r="F4" s="0" t="n">
        <v>-301.401</v>
      </c>
      <c r="G4" s="0" t="n">
        <v>269.314</v>
      </c>
      <c r="U4" s="0" t="s">
        <v>10</v>
      </c>
      <c r="W4" s="0" t="s">
        <v>57</v>
      </c>
      <c r="X4" s="0" t="s">
        <v>58</v>
      </c>
    </row>
    <row r="5" customFormat="false" ht="15" hidden="false" customHeight="false" outlineLevel="0" collapsed="false">
      <c r="E5" s="0" t="n">
        <v>550.233</v>
      </c>
      <c r="F5" s="0" t="n">
        <v>-296.64</v>
      </c>
      <c r="G5" s="0" t="n">
        <v>296.31</v>
      </c>
      <c r="H5" s="0" t="n">
        <f aca="false">E5</f>
        <v>550.233</v>
      </c>
      <c r="I5" s="0" t="n">
        <f aca="false">F5</f>
        <v>-296.64</v>
      </c>
      <c r="J5" s="0" t="n">
        <f aca="false">AVERAGE(G4,G5)</f>
        <v>282.812</v>
      </c>
      <c r="U5" s="0" t="s">
        <v>9</v>
      </c>
      <c r="V5" s="0" t="s">
        <v>74</v>
      </c>
      <c r="W5" s="0" t="n">
        <f aca="false">3*6.5</f>
        <v>19.5</v>
      </c>
      <c r="X5" s="0" t="n">
        <f aca="false">W5/Z20</f>
        <v>10.2362204724409</v>
      </c>
    </row>
    <row r="6" customFormat="false" ht="15" hidden="false" customHeight="false" outlineLevel="0" collapsed="false">
      <c r="E6" s="0" t="n">
        <v>561.16</v>
      </c>
      <c r="F6" s="0" t="n">
        <v>-299.325</v>
      </c>
      <c r="G6" s="0" t="n">
        <v>269.706</v>
      </c>
      <c r="U6" s="0" t="s">
        <v>12</v>
      </c>
      <c r="V6" s="0" t="s">
        <v>13</v>
      </c>
      <c r="W6" s="0" t="n">
        <f aca="false">1*6.5</f>
        <v>6.5</v>
      </c>
      <c r="X6" s="0" t="n">
        <f aca="false">W6/Z21</f>
        <v>4.2540137028326</v>
      </c>
    </row>
    <row r="7" customFormat="false" ht="15" hidden="false" customHeight="false" outlineLevel="0" collapsed="false">
      <c r="C7" s="0" t="s">
        <v>14</v>
      </c>
      <c r="D7" s="0" t="n">
        <v>1</v>
      </c>
      <c r="E7" s="0" t="n">
        <v>499.404</v>
      </c>
      <c r="F7" s="0" t="n">
        <v>-384.833</v>
      </c>
      <c r="G7" s="0" t="n">
        <v>352.74</v>
      </c>
      <c r="U7" s="0" t="s">
        <v>15</v>
      </c>
      <c r="V7" s="0" t="s">
        <v>75</v>
      </c>
      <c r="W7" s="0" t="n">
        <f aca="false">4*6.5</f>
        <v>26</v>
      </c>
      <c r="X7" s="0" t="n">
        <f aca="false">W7/Z20</f>
        <v>13.6482939632546</v>
      </c>
    </row>
    <row r="8" customFormat="false" ht="15" hidden="false" customHeight="false" outlineLevel="0" collapsed="false">
      <c r="E8" s="0" t="n">
        <v>507.827</v>
      </c>
      <c r="F8" s="0" t="n">
        <v>-383.107</v>
      </c>
      <c r="G8" s="0" t="n">
        <v>374.444</v>
      </c>
      <c r="H8" s="0" t="n">
        <f aca="false">E8</f>
        <v>507.827</v>
      </c>
      <c r="I8" s="0" t="n">
        <f aca="false">F8</f>
        <v>-383.107</v>
      </c>
      <c r="J8" s="0" t="n">
        <f aca="false">AVERAGE(G7,G9)</f>
        <v>352.8305</v>
      </c>
      <c r="U8" s="0" t="s">
        <v>17</v>
      </c>
      <c r="V8" s="0" t="s">
        <v>76</v>
      </c>
      <c r="W8" s="0" t="n">
        <f aca="false">2*6.5</f>
        <v>13</v>
      </c>
      <c r="X8" s="0" t="n">
        <f aca="false">W8/Z21</f>
        <v>8.5080274056652</v>
      </c>
    </row>
    <row r="9" customFormat="false" ht="15" hidden="false" customHeight="false" outlineLevel="0" collapsed="false">
      <c r="E9" s="0" t="n">
        <v>521.555</v>
      </c>
      <c r="F9" s="0" t="n">
        <v>-382.04</v>
      </c>
      <c r="G9" s="0" t="n">
        <v>352.921</v>
      </c>
    </row>
    <row r="11" customFormat="false" ht="15" hidden="false" customHeight="false" outlineLevel="0" collapsed="false">
      <c r="C11" s="0" t="s">
        <v>12</v>
      </c>
      <c r="D11" s="0" t="n">
        <v>2</v>
      </c>
      <c r="E11" s="0" t="n">
        <v>649.972</v>
      </c>
      <c r="F11" s="0" t="n">
        <v>-1199.245</v>
      </c>
      <c r="G11" s="0" t="n">
        <v>305.319</v>
      </c>
    </row>
    <row r="12" customFormat="false" ht="15" hidden="false" customHeight="false" outlineLevel="0" collapsed="false">
      <c r="E12" s="0" t="n">
        <v>649.979</v>
      </c>
      <c r="F12" s="0" t="n">
        <v>-1211.863</v>
      </c>
      <c r="G12" s="0" t="n">
        <v>326.63</v>
      </c>
      <c r="H12" s="0" t="n">
        <f aca="false">E12</f>
        <v>649.979</v>
      </c>
      <c r="I12" s="0" t="n">
        <f aca="false">F12</f>
        <v>-1211.863</v>
      </c>
      <c r="J12" s="0" t="n">
        <f aca="false">AVERAGE(G11,G13)</f>
        <v>303.829</v>
      </c>
      <c r="L12" s="0" t="s">
        <v>19</v>
      </c>
      <c r="S12" s="0" t="s">
        <v>20</v>
      </c>
    </row>
    <row r="13" customFormat="false" ht="15" hidden="false" customHeight="false" outlineLevel="0" collapsed="false">
      <c r="E13" s="0" t="n">
        <v>632.475</v>
      </c>
      <c r="F13" s="0" t="n">
        <v>-1218.951</v>
      </c>
      <c r="G13" s="0" t="n">
        <v>302.339</v>
      </c>
    </row>
    <row r="15" customFormat="false" ht="15" hidden="false" customHeight="false" outlineLevel="0" collapsed="false">
      <c r="C15" s="0" t="s">
        <v>21</v>
      </c>
      <c r="D15" s="0" t="n">
        <v>2</v>
      </c>
      <c r="E15" s="0" t="n">
        <v>585.361</v>
      </c>
      <c r="F15" s="0" t="n">
        <v>-1155.744</v>
      </c>
      <c r="G15" s="0" t="n">
        <v>364.948</v>
      </c>
    </row>
    <row r="16" customFormat="false" ht="15" hidden="false" customHeight="false" outlineLevel="0" collapsed="false">
      <c r="E16" s="0" t="n">
        <v>589.082</v>
      </c>
      <c r="F16" s="0" t="n">
        <v>-1166.831</v>
      </c>
      <c r="G16" s="0" t="n">
        <v>386.215</v>
      </c>
      <c r="H16" s="0" t="n">
        <f aca="false">E16</f>
        <v>589.082</v>
      </c>
      <c r="I16" s="0" t="n">
        <f aca="false">F16</f>
        <v>-1166.831</v>
      </c>
      <c r="J16" s="0" t="n">
        <f aca="false">AVERAGE(G15,G17)</f>
        <v>364.7365</v>
      </c>
      <c r="U16" s="0" t="s">
        <v>22</v>
      </c>
      <c r="V16" s="0" t="s">
        <v>23</v>
      </c>
      <c r="W16" s="0" t="s">
        <v>24</v>
      </c>
      <c r="X16" s="0" t="s">
        <v>25</v>
      </c>
      <c r="Y16" s="2" t="s">
        <v>64</v>
      </c>
    </row>
    <row r="17" customFormat="false" ht="15" hidden="false" customHeight="false" outlineLevel="0" collapsed="false">
      <c r="E17" s="0" t="n">
        <v>572.655</v>
      </c>
      <c r="F17" s="0" t="n">
        <v>-1178.32</v>
      </c>
      <c r="G17" s="0" t="n">
        <v>364.525</v>
      </c>
      <c r="T17" s="0" t="s">
        <v>26</v>
      </c>
      <c r="U17" s="0" t="n">
        <v>1.2192</v>
      </c>
      <c r="V17" s="0" t="n">
        <f aca="false">U17-0.00635</f>
        <v>1.21285</v>
      </c>
      <c r="W17" s="0" t="n">
        <f aca="false">V17/16</f>
        <v>0.075803125</v>
      </c>
      <c r="X17" s="0" t="n">
        <f aca="false">W17*1000/25.4</f>
        <v>2.984375</v>
      </c>
    </row>
    <row r="18" customFormat="false" ht="15" hidden="false" customHeight="false" outlineLevel="0" collapsed="false">
      <c r="T18" s="0" t="s">
        <v>27</v>
      </c>
      <c r="U18" s="0" t="n">
        <v>0.9779</v>
      </c>
      <c r="V18" s="0" t="n">
        <f aca="false">U18-0.00635</f>
        <v>0.97155</v>
      </c>
      <c r="W18" s="0" t="n">
        <f aca="false">V18/16</f>
        <v>0.060721875</v>
      </c>
      <c r="X18" s="0" t="n">
        <f aca="false">W18*1000/25.4</f>
        <v>2.390625</v>
      </c>
    </row>
    <row r="19" customFormat="false" ht="15" hidden="false" customHeight="false" outlineLevel="0" collapsed="false">
      <c r="C19" s="0" t="s">
        <v>15</v>
      </c>
      <c r="D19" s="0" t="n">
        <v>3</v>
      </c>
      <c r="E19" s="0" t="n">
        <v>-249.448</v>
      </c>
      <c r="F19" s="0" t="n">
        <v>-1196.863</v>
      </c>
      <c r="G19" s="0" t="n">
        <v>282.651</v>
      </c>
      <c r="T19" s="2" t="s">
        <v>65</v>
      </c>
      <c r="Y19" s="0" t="s">
        <v>66</v>
      </c>
      <c r="Z19" s="0" t="s">
        <v>67</v>
      </c>
    </row>
    <row r="20" customFormat="false" ht="15" hidden="false" customHeight="false" outlineLevel="0" collapsed="false">
      <c r="E20" s="0" t="n">
        <v>-263.502</v>
      </c>
      <c r="F20" s="0" t="n">
        <v>-1197.029</v>
      </c>
      <c r="G20" s="0" t="n">
        <v>313.254</v>
      </c>
      <c r="H20" s="0" t="n">
        <f aca="false">E20</f>
        <v>-263.502</v>
      </c>
      <c r="I20" s="0" t="n">
        <f aca="false">F20</f>
        <v>-1197.029</v>
      </c>
      <c r="J20" s="0" t="n">
        <f aca="false">AVERAGE(G19,G21)</f>
        <v>282.4605</v>
      </c>
      <c r="T20" s="0" t="s">
        <v>68</v>
      </c>
      <c r="U20" s="0" t="n">
        <v>1.2192</v>
      </c>
      <c r="V20" s="0" t="n">
        <v>19</v>
      </c>
      <c r="W20" s="0" t="n">
        <f aca="false">U20/V20</f>
        <v>0.0641684210526316</v>
      </c>
      <c r="Y20" s="0" t="n">
        <f aca="false">U20/64</f>
        <v>0.01905</v>
      </c>
      <c r="Z20" s="0" t="n">
        <f aca="false">Y20*100</f>
        <v>1.905</v>
      </c>
    </row>
    <row r="21" customFormat="false" ht="15" hidden="false" customHeight="false" outlineLevel="0" collapsed="false">
      <c r="E21" s="0" t="n">
        <v>-277.657</v>
      </c>
      <c r="F21" s="0" t="n">
        <v>-1190.676</v>
      </c>
      <c r="G21" s="0" t="n">
        <v>282.27</v>
      </c>
      <c r="T21" s="0" t="s">
        <v>27</v>
      </c>
      <c r="U21" s="0" t="n">
        <v>0.9779</v>
      </c>
      <c r="V21" s="0" t="n">
        <v>16</v>
      </c>
      <c r="W21" s="0" t="n">
        <f aca="false">U21/V21</f>
        <v>0.06111875</v>
      </c>
      <c r="Y21" s="0" t="n">
        <f aca="false">U21/64</f>
        <v>0.0152796875</v>
      </c>
      <c r="Z21" s="0" t="n">
        <f aca="false">Y21*100</f>
        <v>1.52796875</v>
      </c>
    </row>
    <row r="23" customFormat="false" ht="15" hidden="false" customHeight="false" outlineLevel="0" collapsed="false">
      <c r="C23" s="0" t="s">
        <v>28</v>
      </c>
      <c r="D23" s="0" t="n">
        <v>3</v>
      </c>
      <c r="E23" s="0" t="n">
        <v>-229.931</v>
      </c>
      <c r="F23" s="0" t="n">
        <v>-1114.505</v>
      </c>
      <c r="G23" s="0" t="n">
        <v>409.609</v>
      </c>
    </row>
    <row r="24" customFormat="false" ht="15" hidden="false" customHeight="false" outlineLevel="0" collapsed="false">
      <c r="E24" s="0" t="n">
        <v>-243.407</v>
      </c>
      <c r="F24" s="0" t="n">
        <v>-1120.554</v>
      </c>
      <c r="G24" s="0" t="n">
        <v>440.105</v>
      </c>
      <c r="H24" s="0" t="n">
        <f aca="false">E24</f>
        <v>-243.407</v>
      </c>
      <c r="I24" s="0" t="n">
        <f aca="false">F24</f>
        <v>-1120.554</v>
      </c>
      <c r="J24" s="0" t="n">
        <f aca="false">AVERAGE(G23,G25)</f>
        <v>409.57</v>
      </c>
      <c r="T24" s="0" t="s">
        <v>29</v>
      </c>
      <c r="X24" s="1" t="s">
        <v>30</v>
      </c>
      <c r="Y24" s="0" t="s">
        <v>31</v>
      </c>
      <c r="AB24" s="0" t="n">
        <v>38.5</v>
      </c>
      <c r="AC24" s="0" t="n">
        <v>48</v>
      </c>
    </row>
    <row r="25" customFormat="false" ht="15" hidden="false" customHeight="false" outlineLevel="0" collapsed="false">
      <c r="E25" s="0" t="n">
        <v>-257.276</v>
      </c>
      <c r="F25" s="0" t="n">
        <v>-1117.063</v>
      </c>
      <c r="G25" s="0" t="n">
        <v>409.531</v>
      </c>
      <c r="O25" s="0" t="s">
        <v>32</v>
      </c>
      <c r="T25" s="0" t="s">
        <v>6</v>
      </c>
      <c r="U25" s="0" t="n">
        <v>0.01528</v>
      </c>
      <c r="V25" s="0" t="n">
        <f aca="false">U25*1000/25.4</f>
        <v>0.601574803149606</v>
      </c>
      <c r="X25" s="0" t="n">
        <v>0.25</v>
      </c>
      <c r="Y25" s="0" t="n">
        <f aca="false">X25*25.4/1000</f>
        <v>0.00635</v>
      </c>
      <c r="AB25" s="0" t="n">
        <f aca="false">AB24*25.4/1000</f>
        <v>0.9779</v>
      </c>
      <c r="AC25" s="0" t="n">
        <f aca="false">AC24*25.4/1000</f>
        <v>1.2192</v>
      </c>
    </row>
    <row r="26" customFormat="false" ht="15" hidden="false" customHeight="false" outlineLevel="0" collapsed="false">
      <c r="L26" s="0" t="s">
        <v>33</v>
      </c>
      <c r="T26" s="0" t="s">
        <v>7</v>
      </c>
      <c r="U26" s="0" t="n">
        <v>0.01905</v>
      </c>
      <c r="V26" s="0" t="n">
        <f aca="false">U26*1000/25.4</f>
        <v>0.75</v>
      </c>
      <c r="X26" s="0" t="n">
        <v>0.5</v>
      </c>
      <c r="Y26" s="0" t="n">
        <f aca="false">X26*25.4/1000</f>
        <v>0.0127</v>
      </c>
      <c r="AB26" s="0" t="n">
        <f aca="false">AB25/64</f>
        <v>0.0152796875</v>
      </c>
      <c r="AC26" s="0" t="n">
        <f aca="false">AC25/64</f>
        <v>0.01905</v>
      </c>
    </row>
    <row r="27" customFormat="false" ht="15" hidden="false" customHeight="false" outlineLevel="0" collapsed="false">
      <c r="C27" s="0" t="s">
        <v>34</v>
      </c>
      <c r="D27" s="0" t="n">
        <v>4</v>
      </c>
      <c r="E27" s="0" t="n">
        <v>-421.84</v>
      </c>
      <c r="F27" s="0" t="n">
        <v>-345.883</v>
      </c>
      <c r="G27" s="0" t="n">
        <v>274.332</v>
      </c>
      <c r="L27" s="0" t="s">
        <v>35</v>
      </c>
      <c r="X27" s="0" t="n">
        <v>1</v>
      </c>
      <c r="Y27" s="0" t="n">
        <f aca="false">X27*25.4/1000</f>
        <v>0.0254</v>
      </c>
    </row>
    <row r="28" customFormat="false" ht="15" hidden="false" customHeight="false" outlineLevel="0" collapsed="false">
      <c r="E28" s="0" t="n">
        <v>-416.802</v>
      </c>
      <c r="F28" s="0" t="n">
        <v>-330.82</v>
      </c>
      <c r="G28" s="0" t="n">
        <v>307.654</v>
      </c>
      <c r="H28" s="2" t="n">
        <f aca="false">E28</f>
        <v>-416.802</v>
      </c>
      <c r="I28" s="2" t="n">
        <f aca="false">F28</f>
        <v>-330.82</v>
      </c>
      <c r="J28" s="2" t="n">
        <f aca="false">AVERAGE(G27,G29)</f>
        <v>273.826</v>
      </c>
      <c r="T28" s="0" t="s">
        <v>69</v>
      </c>
    </row>
    <row r="29" customFormat="false" ht="15" hidden="false" customHeight="false" outlineLevel="0" collapsed="false">
      <c r="E29" s="0" t="n">
        <v>-422.608</v>
      </c>
      <c r="F29" s="0" t="n">
        <v>-312.811</v>
      </c>
      <c r="G29" s="0" t="n">
        <v>273.32</v>
      </c>
      <c r="T29" s="0" t="n">
        <v>4148</v>
      </c>
      <c r="U29" s="0" t="n">
        <v>3668</v>
      </c>
    </row>
    <row r="30" customFormat="false" ht="15" hidden="false" customHeight="false" outlineLevel="0" collapsed="false">
      <c r="T30" s="0" t="n">
        <v>2375</v>
      </c>
      <c r="U30" s="0" t="n">
        <v>4153</v>
      </c>
      <c r="AC30" s="0" t="n">
        <f aca="false">AC25-0.00525</f>
        <v>1.21395</v>
      </c>
    </row>
    <row r="31" customFormat="false" ht="15.75" hidden="false" customHeight="false" outlineLevel="0" collapsed="false">
      <c r="P31" s="0" t="s">
        <v>36</v>
      </c>
    </row>
    <row r="32" customFormat="false" ht="15" hidden="false" customHeight="false" outlineLevel="0" collapsed="false">
      <c r="L32" s="0" t="s">
        <v>37</v>
      </c>
      <c r="U32" s="3" t="n">
        <v>4</v>
      </c>
      <c r="V32" s="4" t="s">
        <v>34</v>
      </c>
      <c r="W32" s="4"/>
      <c r="X32" s="5" t="n">
        <v>1</v>
      </c>
      <c r="Y32" s="0" t="s">
        <v>70</v>
      </c>
      <c r="Z32" s="0" t="n">
        <v>12470</v>
      </c>
      <c r="AA32" s="0" t="n">
        <v>8279</v>
      </c>
    </row>
    <row r="33" customFormat="false" ht="15" hidden="false" customHeight="false" outlineLevel="0" collapsed="false">
      <c r="D33" s="0" t="s">
        <v>38</v>
      </c>
      <c r="E33" s="0" t="s">
        <v>39</v>
      </c>
      <c r="F33" s="0" t="s">
        <v>40</v>
      </c>
      <c r="M33" s="0" t="s">
        <v>34</v>
      </c>
      <c r="N33" s="0" t="s">
        <v>9</v>
      </c>
      <c r="P33" s="0" t="s">
        <v>9</v>
      </c>
      <c r="Q33" s="1" t="s">
        <v>41</v>
      </c>
      <c r="R33" s="0" t="s">
        <v>42</v>
      </c>
      <c r="U33" s="6"/>
      <c r="X33" s="7" t="s">
        <v>9</v>
      </c>
      <c r="Z33" s="0" t="n">
        <v>5235</v>
      </c>
      <c r="AA33" s="0" t="n">
        <v>12471</v>
      </c>
    </row>
    <row r="34" customFormat="false" ht="15" hidden="false" customHeight="false" outlineLevel="0" collapsed="false">
      <c r="D34" s="0" t="s">
        <v>9</v>
      </c>
      <c r="M34" s="0" t="s">
        <v>15</v>
      </c>
      <c r="N34" s="0" t="s">
        <v>12</v>
      </c>
      <c r="P34" s="0" t="s">
        <v>12</v>
      </c>
      <c r="Q34" s="0" t="s">
        <v>43</v>
      </c>
      <c r="R34" s="0" t="s">
        <v>44</v>
      </c>
      <c r="U34" s="6"/>
      <c r="X34" s="7"/>
    </row>
    <row r="35" customFormat="false" ht="15" hidden="false" customHeight="false" outlineLevel="0" collapsed="false">
      <c r="D35" s="0" t="s">
        <v>12</v>
      </c>
      <c r="G35" s="2" t="s">
        <v>9</v>
      </c>
      <c r="H35" s="0" t="n">
        <f aca="false">H5</f>
        <v>550.233</v>
      </c>
      <c r="I35" s="0" t="n">
        <f aca="false">I5</f>
        <v>-296.64</v>
      </c>
      <c r="J35" s="0" t="n">
        <f aca="false">J5</f>
        <v>282.812</v>
      </c>
      <c r="K35" s="2" t="n">
        <f aca="false">H35-H$41</f>
        <v>967.035</v>
      </c>
      <c r="L35" s="2" t="n">
        <f aca="false">I35-I$41</f>
        <v>34.18</v>
      </c>
      <c r="M35" s="2" t="n">
        <f aca="false">J35-J$41</f>
        <v>8.98599999999999</v>
      </c>
      <c r="P35" s="0" t="s">
        <v>15</v>
      </c>
      <c r="Q35" s="1" t="s">
        <v>45</v>
      </c>
      <c r="R35" s="0" t="s">
        <v>42</v>
      </c>
      <c r="U35" s="6"/>
      <c r="X35" s="7"/>
    </row>
    <row r="36" customFormat="false" ht="15" hidden="false" customHeight="false" outlineLevel="0" collapsed="false">
      <c r="D36" s="0" t="s">
        <v>15</v>
      </c>
      <c r="G36" s="2" t="s">
        <v>14</v>
      </c>
      <c r="H36" s="0" t="n">
        <f aca="false">H8</f>
        <v>507.827</v>
      </c>
      <c r="I36" s="0" t="n">
        <f aca="false">I8</f>
        <v>-383.107</v>
      </c>
      <c r="J36" s="0" t="n">
        <f aca="false">J8</f>
        <v>352.8305</v>
      </c>
      <c r="K36" s="2" t="n">
        <f aca="false">H36-H$41</f>
        <v>924.629</v>
      </c>
      <c r="L36" s="2" t="n">
        <f aca="false">I36-I$41</f>
        <v>-52.287</v>
      </c>
      <c r="M36" s="2" t="n">
        <f aca="false">J36-J$41</f>
        <v>79.0045</v>
      </c>
      <c r="P36" s="0" t="s">
        <v>34</v>
      </c>
      <c r="Q36" s="0" t="s">
        <v>46</v>
      </c>
      <c r="R36" s="0" t="s">
        <v>47</v>
      </c>
      <c r="U36" s="6" t="s">
        <v>15</v>
      </c>
      <c r="X36" s="7"/>
    </row>
    <row r="37" customFormat="false" ht="15.75" hidden="false" customHeight="false" outlineLevel="0" collapsed="false">
      <c r="D37" s="0" t="s">
        <v>34</v>
      </c>
      <c r="G37" s="2" t="s">
        <v>12</v>
      </c>
      <c r="H37" s="0" t="n">
        <f aca="false">H12</f>
        <v>649.979</v>
      </c>
      <c r="I37" s="0" t="n">
        <f aca="false">I12</f>
        <v>-1211.863</v>
      </c>
      <c r="J37" s="0" t="n">
        <f aca="false">J12</f>
        <v>303.829</v>
      </c>
      <c r="K37" s="2" t="n">
        <f aca="false">H37-H$41</f>
        <v>1066.781</v>
      </c>
      <c r="L37" s="2" t="n">
        <f aca="false">I37-I$41</f>
        <v>-881.043</v>
      </c>
      <c r="M37" s="2" t="n">
        <f aca="false">J37-J$41</f>
        <v>30.003</v>
      </c>
      <c r="U37" s="8" t="n">
        <v>3</v>
      </c>
      <c r="V37" s="9"/>
      <c r="W37" s="9" t="s">
        <v>12</v>
      </c>
      <c r="X37" s="10" t="n">
        <v>2</v>
      </c>
      <c r="Y37" s="0" t="s">
        <v>71</v>
      </c>
      <c r="Z37" s="0" t="n">
        <v>4178</v>
      </c>
      <c r="AA37" s="0" t="n">
        <v>2503</v>
      </c>
    </row>
    <row r="38" customFormat="false" ht="15" hidden="false" customHeight="false" outlineLevel="0" collapsed="false">
      <c r="G38" s="2" t="s">
        <v>21</v>
      </c>
      <c r="H38" s="0" t="n">
        <f aca="false">H16</f>
        <v>589.082</v>
      </c>
      <c r="I38" s="0" t="n">
        <f aca="false">I16</f>
        <v>-1166.831</v>
      </c>
      <c r="J38" s="0" t="n">
        <f aca="false">J16</f>
        <v>364.7365</v>
      </c>
      <c r="K38" s="2" t="n">
        <f aca="false">H38-H$41</f>
        <v>1005.884</v>
      </c>
      <c r="L38" s="2" t="n">
        <f aca="false">I38-I$41</f>
        <v>-836.011</v>
      </c>
      <c r="M38" s="2" t="n">
        <f aca="false">J38-J$41</f>
        <v>90.9105</v>
      </c>
      <c r="Q38" s="0" t="s">
        <v>48</v>
      </c>
      <c r="R38" s="0" t="s">
        <v>49</v>
      </c>
      <c r="S38" s="0" t="s">
        <v>50</v>
      </c>
      <c r="Z38" s="0" t="n">
        <v>3312</v>
      </c>
      <c r="AA38" s="0" t="n">
        <v>4179</v>
      </c>
    </row>
    <row r="39" customFormat="false" ht="15" hidden="false" customHeight="false" outlineLevel="0" collapsed="false">
      <c r="G39" s="2" t="s">
        <v>15</v>
      </c>
      <c r="H39" s="0" t="n">
        <f aca="false">H20</f>
        <v>-263.502</v>
      </c>
      <c r="I39" s="0" t="n">
        <f aca="false">I20</f>
        <v>-1197.029</v>
      </c>
      <c r="J39" s="0" t="n">
        <f aca="false">J20</f>
        <v>282.4605</v>
      </c>
      <c r="K39" s="2" t="n">
        <f aca="false">H39-H$41</f>
        <v>153.3</v>
      </c>
      <c r="L39" s="2" t="n">
        <f aca="false">I39-I$41</f>
        <v>-866.209</v>
      </c>
      <c r="M39" s="2" t="n">
        <f aca="false">J39-J$41</f>
        <v>8.6345</v>
      </c>
      <c r="P39" s="0" t="s">
        <v>9</v>
      </c>
      <c r="Q39" s="0" t="n">
        <v>0.725785</v>
      </c>
      <c r="R39" s="0" t="n">
        <v>0</v>
      </c>
      <c r="S39" s="0" t="n">
        <v>0.082555</v>
      </c>
      <c r="U39" s="0" t="s">
        <v>72</v>
      </c>
    </row>
    <row r="40" customFormat="false" ht="15" hidden="false" customHeight="false" outlineLevel="0" collapsed="false">
      <c r="G40" s="2" t="s">
        <v>28</v>
      </c>
      <c r="H40" s="0" t="n">
        <f aca="false">H24</f>
        <v>-243.407</v>
      </c>
      <c r="I40" s="0" t="n">
        <f aca="false">I24</f>
        <v>-1120.554</v>
      </c>
      <c r="J40" s="0" t="n">
        <f aca="false">J24</f>
        <v>409.57</v>
      </c>
      <c r="K40" s="2" t="n">
        <f aca="false">H40-H$41</f>
        <v>173.395</v>
      </c>
      <c r="L40" s="2" t="n">
        <f aca="false">I40-I$41</f>
        <v>-789.734</v>
      </c>
      <c r="M40" s="2" t="n">
        <f aca="false">J40-J$41</f>
        <v>135.744</v>
      </c>
      <c r="P40" s="0" t="s">
        <v>12</v>
      </c>
      <c r="Q40" s="0" t="n">
        <v>0.603548</v>
      </c>
      <c r="R40" s="0" t="n">
        <v>0</v>
      </c>
      <c r="S40" s="0" t="n">
        <f aca="false">1.2065+0.00525</f>
        <v>1.21175</v>
      </c>
      <c r="U40" s="0" t="n">
        <v>12301</v>
      </c>
      <c r="V40" s="0" t="n">
        <v>7373</v>
      </c>
      <c r="AC40" s="0" t="n">
        <f aca="false">AC25-S40</f>
        <v>0.00744999999999973</v>
      </c>
    </row>
    <row r="41" customFormat="false" ht="15" hidden="false" customHeight="false" outlineLevel="0" collapsed="false">
      <c r="G41" s="2" t="s">
        <v>34</v>
      </c>
      <c r="H41" s="0" t="n">
        <f aca="false">H28</f>
        <v>-416.802</v>
      </c>
      <c r="I41" s="0" t="n">
        <f aca="false">I28</f>
        <v>-330.82</v>
      </c>
      <c r="J41" s="0" t="n">
        <f aca="false">J28</f>
        <v>273.826</v>
      </c>
      <c r="K41" s="2" t="n">
        <f aca="false">H41-H$41</f>
        <v>0</v>
      </c>
      <c r="L41" s="2" t="n">
        <f aca="false">I41-I$41</f>
        <v>0</v>
      </c>
      <c r="M41" s="2" t="n">
        <f aca="false">J41-J$41</f>
        <v>0</v>
      </c>
      <c r="P41" s="0" t="s">
        <v>15</v>
      </c>
      <c r="Q41" s="0" t="n">
        <v>-0.236835</v>
      </c>
      <c r="R41" s="0" t="n">
        <v>0</v>
      </c>
      <c r="S41" s="0" t="n">
        <v>0.977905</v>
      </c>
      <c r="U41" s="0" t="n">
        <v>4934</v>
      </c>
      <c r="V41" s="0" t="n">
        <v>12302</v>
      </c>
    </row>
    <row r="42" customFormat="false" ht="15" hidden="false" customHeight="false" outlineLevel="0" collapsed="false">
      <c r="P42" s="0" t="s">
        <v>34</v>
      </c>
      <c r="Q42" s="0" t="n">
        <v>0</v>
      </c>
      <c r="R42" s="0" t="n">
        <v>0</v>
      </c>
      <c r="S42" s="0" t="n">
        <v>0</v>
      </c>
    </row>
    <row r="43" customFormat="false" ht="15" hidden="false" customHeight="false" outlineLevel="0" collapsed="false">
      <c r="W43" s="0" t="n">
        <v>0.01905</v>
      </c>
      <c r="X43" s="0" t="n">
        <v>0.3456</v>
      </c>
      <c r="Y43" s="0" t="s">
        <v>51</v>
      </c>
      <c r="Z43" s="0" t="s">
        <v>52</v>
      </c>
      <c r="AA43" s="0" t="s">
        <v>53</v>
      </c>
    </row>
    <row r="44" customFormat="false" ht="15" hidden="false" customHeight="false" outlineLevel="0" collapsed="false">
      <c r="G44" s="2" t="s">
        <v>54</v>
      </c>
      <c r="H44" s="0" t="n">
        <v>651.6604</v>
      </c>
      <c r="I44" s="0" t="n">
        <v>823.045</v>
      </c>
      <c r="J44" s="0" t="n">
        <v>296.268</v>
      </c>
      <c r="K44" s="0" t="n">
        <f aca="false">H44-H$41</f>
        <v>1068.4624</v>
      </c>
      <c r="L44" s="0" t="n">
        <f aca="false">I44-I$41</f>
        <v>1153.865</v>
      </c>
      <c r="M44" s="0" t="n">
        <f aca="false">J44-J$41</f>
        <v>22.4419999999999</v>
      </c>
      <c r="Q44" s="0" t="s">
        <v>6</v>
      </c>
      <c r="R44" s="0" t="s">
        <v>7</v>
      </c>
      <c r="S44" s="0" t="s">
        <v>8</v>
      </c>
      <c r="W44" s="0" t="n">
        <f aca="false">W43*2</f>
        <v>0.0381</v>
      </c>
      <c r="X44" s="0" t="n">
        <f aca="false">X43+0.003</f>
        <v>0.3486</v>
      </c>
    </row>
    <row r="45" customFormat="false" ht="15" hidden="false" customHeight="false" outlineLevel="0" collapsed="false">
      <c r="K45" s="0" t="s">
        <v>8</v>
      </c>
      <c r="L45" s="0" t="s">
        <v>6</v>
      </c>
      <c r="M45" s="0" t="s">
        <v>7</v>
      </c>
      <c r="O45" s="0" t="s">
        <v>55</v>
      </c>
      <c r="Q45" s="0" t="n">
        <v>-0.244475</v>
      </c>
      <c r="R45" s="0" t="n">
        <v>0</v>
      </c>
      <c r="S45" s="0" t="n">
        <f aca="false">Y25/2</f>
        <v>0.003175</v>
      </c>
      <c r="W45" s="0" t="n">
        <f aca="false">W43*3</f>
        <v>0.05715</v>
      </c>
    </row>
    <row r="47" customFormat="false" ht="15" hidden="false" customHeight="false" outlineLevel="0" collapsed="false">
      <c r="J47" s="0" t="s">
        <v>73</v>
      </c>
      <c r="K47" s="0" t="s">
        <v>7</v>
      </c>
      <c r="L47" s="0" t="s">
        <v>8</v>
      </c>
      <c r="M47" s="0" t="s">
        <v>6</v>
      </c>
      <c r="P47" s="0" t="s">
        <v>9</v>
      </c>
      <c r="Q47" s="0" t="n">
        <f aca="false">U18+Q45</f>
        <v>0.733425</v>
      </c>
      <c r="T47" s="0" t="n">
        <f aca="false">R39/1000</f>
        <v>0</v>
      </c>
    </row>
    <row r="48" customFormat="false" ht="15" hidden="false" customHeight="false" outlineLevel="0" collapsed="false">
      <c r="P48" s="0" t="s">
        <v>12</v>
      </c>
    </row>
    <row r="49" customFormat="false" ht="15" hidden="false" customHeight="false" outlineLevel="0" collapsed="false">
      <c r="P49" s="0" t="s">
        <v>15</v>
      </c>
    </row>
    <row r="50" customFormat="false" ht="15" hidden="false" customHeight="false" outlineLevel="0" collapsed="false">
      <c r="P50" s="0" t="s">
        <v>34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AC73"/>
  <sheetViews>
    <sheetView showFormulas="false" showGridLines="true" showRowColHeaders="true" showZeros="true" rightToLeft="false" tabSelected="false" showOutlineSymbols="true" defaultGridColor="true" view="normal" topLeftCell="J34" colorId="64" zoomScale="100" zoomScaleNormal="100" zoomScalePageLayoutView="100" workbookViewId="0">
      <selection pane="topLeft" activeCell="R55" activeCellId="0" sqref="R55"/>
    </sheetView>
  </sheetViews>
  <sheetFormatPr defaultRowHeight="15" zeroHeight="false" outlineLevelRow="0" outlineLevelCol="0"/>
  <cols>
    <col collapsed="false" customWidth="true" hidden="false" outlineLevel="0" max="2" min="1" style="0" width="8.53"/>
    <col collapsed="false" customWidth="true" hidden="false" outlineLevel="0" max="3" min="3" style="0" width="11.85"/>
    <col collapsed="false" customWidth="true" hidden="false" outlineLevel="0" max="19" min="4" style="0" width="8.53"/>
    <col collapsed="false" customWidth="true" hidden="false" outlineLevel="0" max="20" min="20" style="0" width="11.57"/>
    <col collapsed="false" customWidth="true" hidden="false" outlineLevel="0" max="21" min="21" style="0" width="8.53"/>
    <col collapsed="false" customWidth="true" hidden="false" outlineLevel="0" max="22" min="22" style="0" width="14.57"/>
    <col collapsed="false" customWidth="true" hidden="false" outlineLevel="0" max="23" min="23" style="0" width="20.57"/>
    <col collapsed="false" customWidth="true" hidden="false" outlineLevel="0" max="24" min="24" style="0" width="18.57"/>
    <col collapsed="false" customWidth="true" hidden="false" outlineLevel="0" max="25" min="25" style="0" width="10.57"/>
    <col collapsed="false" customWidth="true" hidden="false" outlineLevel="0" max="1025" min="26" style="0" width="8.53"/>
  </cols>
  <sheetData>
    <row r="2" customFormat="false" ht="15" hidden="false" customHeight="false" outlineLevel="0" collapsed="false">
      <c r="B2" s="0" t="s">
        <v>77</v>
      </c>
      <c r="F2" s="0" t="s">
        <v>1</v>
      </c>
      <c r="I2" s="0" t="s">
        <v>2</v>
      </c>
      <c r="O2" s="0" t="s">
        <v>3</v>
      </c>
    </row>
    <row r="3" customFormat="false" ht="15" hidden="false" customHeight="false" outlineLevel="0" collapsed="false">
      <c r="C3" s="0" t="s">
        <v>4</v>
      </c>
      <c r="D3" s="0" t="s">
        <v>5</v>
      </c>
      <c r="E3" s="0" t="s">
        <v>6</v>
      </c>
      <c r="F3" s="0" t="s">
        <v>7</v>
      </c>
      <c r="G3" s="0" t="s">
        <v>8</v>
      </c>
    </row>
    <row r="4" customFormat="false" ht="15" hidden="false" customHeight="false" outlineLevel="0" collapsed="false">
      <c r="C4" s="0" t="s">
        <v>9</v>
      </c>
      <c r="D4" s="0" t="n">
        <v>1</v>
      </c>
      <c r="E4" s="0" t="n">
        <v>656.908</v>
      </c>
      <c r="F4" s="0" t="n">
        <v>-253.822</v>
      </c>
      <c r="G4" s="0" t="n">
        <v>270.625</v>
      </c>
      <c r="U4" s="0" t="s">
        <v>10</v>
      </c>
      <c r="W4" s="0" t="s">
        <v>57</v>
      </c>
      <c r="X4" s="0" t="s">
        <v>78</v>
      </c>
    </row>
    <row r="5" customFormat="false" ht="13.8" hidden="false" customHeight="false" outlineLevel="0" collapsed="false">
      <c r="E5" s="0" t="n">
        <v>646.093</v>
      </c>
      <c r="F5" s="0" t="n">
        <v>-253.343</v>
      </c>
      <c r="G5" s="0" t="n">
        <v>289.505</v>
      </c>
      <c r="H5" s="0" t="n">
        <f aca="false">E6</f>
        <v>635.086</v>
      </c>
      <c r="I5" s="0" t="n">
        <f aca="false">F6</f>
        <v>-251.694</v>
      </c>
      <c r="J5" s="0" t="n">
        <f aca="false">AVERAGE(G4,G5)</f>
        <v>280.065</v>
      </c>
      <c r="U5" s="0" t="s">
        <v>9</v>
      </c>
      <c r="V5" s="0" t="s">
        <v>11</v>
      </c>
      <c r="W5" s="0" t="n">
        <f aca="false">(3-1)*6.5</f>
        <v>13</v>
      </c>
      <c r="X5" s="0" t="n">
        <f aca="false">W5/Y17</f>
        <v>6.8241469816273</v>
      </c>
      <c r="Y5" s="0" t="n">
        <f aca="false">ROUND(X5,0)</f>
        <v>7</v>
      </c>
      <c r="Z5" s="0" t="n">
        <f aca="false">4.47/Y17</f>
        <v>2.34645669291339</v>
      </c>
    </row>
    <row r="6" customFormat="false" ht="15" hidden="false" customHeight="false" outlineLevel="0" collapsed="false">
      <c r="E6" s="0" t="n">
        <v>635.086</v>
      </c>
      <c r="F6" s="0" t="n">
        <v>-251.694</v>
      </c>
      <c r="G6" s="0" t="n">
        <v>270.069</v>
      </c>
      <c r="U6" s="0" t="s">
        <v>12</v>
      </c>
      <c r="V6" s="0" t="s">
        <v>13</v>
      </c>
      <c r="W6" s="0" t="n">
        <f aca="false">(2-1)*6.5</f>
        <v>6.5</v>
      </c>
      <c r="X6" s="0" t="n">
        <f aca="false">W6/Y18</f>
        <v>4.2540137028326</v>
      </c>
      <c r="Y6" s="0" t="n">
        <f aca="false">ROUND(X6,0)</f>
        <v>4</v>
      </c>
    </row>
    <row r="7" customFormat="false" ht="15" hidden="false" customHeight="false" outlineLevel="0" collapsed="false">
      <c r="C7" s="0" t="s">
        <v>14</v>
      </c>
      <c r="D7" s="0" t="n">
        <v>1</v>
      </c>
      <c r="E7" s="0" t="n">
        <v>610.19</v>
      </c>
      <c r="F7" s="0" t="n">
        <v>-338.77</v>
      </c>
      <c r="G7" s="0" t="n">
        <v>359.366</v>
      </c>
      <c r="U7" s="0" t="s">
        <v>15</v>
      </c>
      <c r="V7" s="0" t="s">
        <v>79</v>
      </c>
      <c r="W7" s="0" t="n">
        <f aca="false">(6-1)*6.5</f>
        <v>32.5</v>
      </c>
      <c r="X7" s="0" t="n">
        <f aca="false">W7/Y17</f>
        <v>17.0603674540682</v>
      </c>
      <c r="Y7" s="0" t="n">
        <f aca="false">ROUND(X7,0)</f>
        <v>17</v>
      </c>
    </row>
    <row r="8" customFormat="false" ht="15" hidden="false" customHeight="false" outlineLevel="0" collapsed="false">
      <c r="E8" s="0" t="n">
        <v>649.396</v>
      </c>
      <c r="F8" s="0" t="n">
        <v>-342.342</v>
      </c>
      <c r="G8" s="0" t="n">
        <v>371.402</v>
      </c>
      <c r="H8" s="0" t="n">
        <f aca="false">E8</f>
        <v>649.396</v>
      </c>
      <c r="I8" s="0" t="n">
        <f aca="false">F8</f>
        <v>-342.342</v>
      </c>
      <c r="J8" s="0" t="n">
        <f aca="false">AVERAGE(G7,G9)</f>
        <v>359.626</v>
      </c>
      <c r="U8" s="0" t="s">
        <v>17</v>
      </c>
      <c r="V8" s="0" t="s">
        <v>62</v>
      </c>
      <c r="W8" s="0" t="n">
        <f aca="false">(4-1)*6.5</f>
        <v>19.5</v>
      </c>
      <c r="X8" s="0" t="n">
        <f aca="false">W8/Y18</f>
        <v>12.7620411084978</v>
      </c>
      <c r="Y8" s="0" t="n">
        <f aca="false">ROUND(X8,0)</f>
        <v>13</v>
      </c>
    </row>
    <row r="9" customFormat="false" ht="15" hidden="false" customHeight="false" outlineLevel="0" collapsed="false">
      <c r="E9" s="0" t="n">
        <v>631.595</v>
      </c>
      <c r="F9" s="0" t="n">
        <v>-340.275</v>
      </c>
      <c r="G9" s="0" t="n">
        <v>359.886</v>
      </c>
    </row>
    <row r="10" customFormat="false" ht="13.8" hidden="false" customHeight="false" outlineLevel="0" collapsed="false"/>
    <row r="11" customFormat="false" ht="15" hidden="false" customHeight="false" outlineLevel="0" collapsed="false">
      <c r="C11" s="0" t="s">
        <v>12</v>
      </c>
      <c r="D11" s="0" t="n">
        <v>2</v>
      </c>
      <c r="E11" s="0" t="n">
        <v>732.437</v>
      </c>
      <c r="F11" s="0" t="n">
        <v>-1146.586</v>
      </c>
      <c r="G11" s="0" t="n">
        <v>304.958</v>
      </c>
    </row>
    <row r="12" customFormat="false" ht="15" hidden="false" customHeight="false" outlineLevel="0" collapsed="false">
      <c r="E12" s="0" t="n">
        <v>727.382</v>
      </c>
      <c r="F12" s="0" t="n">
        <v>-1155.845</v>
      </c>
      <c r="G12" s="0" t="n">
        <v>321.912</v>
      </c>
      <c r="H12" s="0" t="n">
        <f aca="false">E12</f>
        <v>727.382</v>
      </c>
      <c r="I12" s="0" t="n">
        <f aca="false">F12</f>
        <v>-1155.845</v>
      </c>
      <c r="J12" s="0" t="n">
        <f aca="false">AVERAGE(G11,G13)</f>
        <v>305.1125</v>
      </c>
      <c r="L12" s="0" t="s">
        <v>19</v>
      </c>
      <c r="S12" s="0" t="s">
        <v>20</v>
      </c>
    </row>
    <row r="13" customFormat="false" ht="15" hidden="false" customHeight="false" outlineLevel="0" collapsed="false">
      <c r="E13" s="0" t="n">
        <v>726.47</v>
      </c>
      <c r="F13" s="0" t="n">
        <v>-1167.847</v>
      </c>
      <c r="G13" s="0" t="n">
        <v>305.267</v>
      </c>
    </row>
    <row r="15" customFormat="false" ht="15.75" hidden="false" customHeight="false" outlineLevel="0" collapsed="false">
      <c r="C15" s="0" t="s">
        <v>21</v>
      </c>
      <c r="D15" s="0" t="n">
        <v>2</v>
      </c>
      <c r="E15" s="0" t="n">
        <v>665.933</v>
      </c>
      <c r="F15" s="0" t="n">
        <v>-1115.831</v>
      </c>
      <c r="G15" s="0" t="n">
        <v>371.296</v>
      </c>
    </row>
    <row r="16" customFormat="false" ht="15" hidden="false" customHeight="false" outlineLevel="0" collapsed="false">
      <c r="E16" s="0" t="n">
        <v>667.966</v>
      </c>
      <c r="F16" s="0" t="n">
        <v>-1125.667</v>
      </c>
      <c r="G16" s="0" t="n">
        <v>391.574</v>
      </c>
      <c r="H16" s="0" t="n">
        <f aca="false">E16</f>
        <v>667.966</v>
      </c>
      <c r="I16" s="0" t="n">
        <f aca="false">F16</f>
        <v>-1125.667</v>
      </c>
      <c r="J16" s="0" t="n">
        <f aca="false">AVERAGE(G15,G17)</f>
        <v>371.455</v>
      </c>
      <c r="T16" s="11" t="s">
        <v>65</v>
      </c>
      <c r="U16" s="12" t="s">
        <v>80</v>
      </c>
      <c r="V16" s="12" t="s">
        <v>81</v>
      </c>
      <c r="W16" s="12" t="s">
        <v>82</v>
      </c>
      <c r="X16" s="13" t="s">
        <v>83</v>
      </c>
      <c r="Y16" s="13"/>
    </row>
    <row r="17" customFormat="false" ht="15" hidden="false" customHeight="false" outlineLevel="0" collapsed="false">
      <c r="E17" s="0" t="n">
        <v>662.62</v>
      </c>
      <c r="F17" s="0" t="n">
        <v>-1136.134</v>
      </c>
      <c r="G17" s="0" t="n">
        <v>371.614</v>
      </c>
      <c r="T17" s="6" t="s">
        <v>68</v>
      </c>
      <c r="U17" s="14" t="n">
        <v>1.2192</v>
      </c>
      <c r="V17" s="14" t="n">
        <v>19</v>
      </c>
      <c r="W17" s="14" t="n">
        <f aca="false">U17/V17</f>
        <v>0.0641684210526316</v>
      </c>
      <c r="X17" s="14" t="n">
        <f aca="false">U17/64</f>
        <v>0.01905</v>
      </c>
      <c r="Y17" s="7" t="n">
        <f aca="false">X17*100</f>
        <v>1.905</v>
      </c>
    </row>
    <row r="18" customFormat="false" ht="15.75" hidden="false" customHeight="false" outlineLevel="0" collapsed="false">
      <c r="T18" s="15" t="s">
        <v>27</v>
      </c>
      <c r="U18" s="9" t="n">
        <v>0.9779</v>
      </c>
      <c r="V18" s="9" t="n">
        <v>16</v>
      </c>
      <c r="W18" s="9" t="n">
        <f aca="false">U18/V18</f>
        <v>0.06111875</v>
      </c>
      <c r="X18" s="9" t="n">
        <f aca="false">U18/64</f>
        <v>0.0152796875</v>
      </c>
      <c r="Y18" s="16" t="n">
        <f aca="false">X18*100</f>
        <v>1.52796875</v>
      </c>
    </row>
    <row r="19" customFormat="false" ht="15" hidden="false" customHeight="false" outlineLevel="0" collapsed="false">
      <c r="C19" s="0" t="s">
        <v>15</v>
      </c>
      <c r="D19" s="0" t="n">
        <v>3</v>
      </c>
      <c r="E19" s="0" t="n">
        <v>-104.242</v>
      </c>
      <c r="F19" s="0" t="n">
        <v>-1202.645</v>
      </c>
      <c r="G19" s="0" t="n">
        <v>285.093</v>
      </c>
    </row>
    <row r="20" customFormat="false" ht="15" hidden="false" customHeight="false" outlineLevel="0" collapsed="false">
      <c r="E20" s="0" t="n">
        <v>-117.495</v>
      </c>
      <c r="F20" s="0" t="n">
        <v>-1203.464</v>
      </c>
      <c r="G20" s="0" t="n">
        <v>296.655</v>
      </c>
      <c r="H20" s="0" t="n">
        <f aca="false">E20</f>
        <v>-117.495</v>
      </c>
      <c r="I20" s="0" t="n">
        <f aca="false">F20</f>
        <v>-1203.464</v>
      </c>
      <c r="J20" s="0" t="n">
        <f aca="false">AVERAGE(G19,G21)</f>
        <v>286.758</v>
      </c>
      <c r="U20" s="0" t="s">
        <v>22</v>
      </c>
      <c r="V20" s="0" t="s">
        <v>23</v>
      </c>
      <c r="W20" s="0" t="s">
        <v>24</v>
      </c>
      <c r="X20" s="0" t="s">
        <v>25</v>
      </c>
    </row>
    <row r="21" customFormat="false" ht="15" hidden="false" customHeight="false" outlineLevel="0" collapsed="false">
      <c r="E21" s="0" t="n">
        <v>-131.977</v>
      </c>
      <c r="F21" s="0" t="n">
        <v>-1200.422</v>
      </c>
      <c r="G21" s="0" t="n">
        <v>288.423</v>
      </c>
      <c r="T21" s="0" t="s">
        <v>26</v>
      </c>
      <c r="U21" s="0" t="n">
        <v>1.2192</v>
      </c>
      <c r="V21" s="0" t="n">
        <f aca="false">U21-0.00635</f>
        <v>1.21285</v>
      </c>
      <c r="W21" s="0" t="n">
        <f aca="false">V21/16</f>
        <v>0.075803125</v>
      </c>
      <c r="X21" s="0" t="n">
        <f aca="false">W21*1000/25.4</f>
        <v>2.984375</v>
      </c>
    </row>
    <row r="22" customFormat="false" ht="15" hidden="false" customHeight="false" outlineLevel="0" collapsed="false">
      <c r="T22" s="0" t="s">
        <v>27</v>
      </c>
      <c r="U22" s="0" t="n">
        <v>0.9779</v>
      </c>
      <c r="V22" s="0" t="n">
        <f aca="false">U22-0.00635</f>
        <v>0.97155</v>
      </c>
      <c r="W22" s="0" t="n">
        <f aca="false">V22/16</f>
        <v>0.060721875</v>
      </c>
      <c r="X22" s="0" t="n">
        <f aca="false">W22*1000/25.4</f>
        <v>2.390625</v>
      </c>
    </row>
    <row r="23" customFormat="false" ht="15" hidden="false" customHeight="false" outlineLevel="0" collapsed="false">
      <c r="C23" s="0" t="s">
        <v>28</v>
      </c>
      <c r="D23" s="0" t="n">
        <v>3</v>
      </c>
      <c r="E23" s="0" t="n">
        <v>-128.659</v>
      </c>
      <c r="F23" s="0" t="n">
        <v>-1071.621</v>
      </c>
      <c r="G23" s="0" t="n">
        <v>369.503</v>
      </c>
    </row>
    <row r="24" customFormat="false" ht="15" hidden="false" customHeight="false" outlineLevel="0" collapsed="false">
      <c r="E24" s="0" t="n">
        <v>-142.009</v>
      </c>
      <c r="F24" s="0" t="n">
        <v>-1068.654</v>
      </c>
      <c r="G24" s="0" t="n">
        <v>370.348</v>
      </c>
      <c r="H24" s="0" t="n">
        <f aca="false">E24</f>
        <v>-142.009</v>
      </c>
      <c r="I24" s="0" t="n">
        <f aca="false">F24</f>
        <v>-1068.654</v>
      </c>
      <c r="J24" s="0" t="n">
        <f aca="false">AVERAGE(G23,G25)</f>
        <v>366.065</v>
      </c>
      <c r="T24" s="0" t="s">
        <v>29</v>
      </c>
      <c r="X24" s="1" t="s">
        <v>30</v>
      </c>
      <c r="Y24" s="0" t="s">
        <v>31</v>
      </c>
      <c r="AB24" s="0" t="n">
        <v>38.5</v>
      </c>
      <c r="AC24" s="0" t="n">
        <v>48</v>
      </c>
    </row>
    <row r="25" customFormat="false" ht="15" hidden="false" customHeight="false" outlineLevel="0" collapsed="false">
      <c r="E25" s="0" t="n">
        <v>-154.422</v>
      </c>
      <c r="F25" s="0" t="n">
        <v>-1066.81</v>
      </c>
      <c r="G25" s="0" t="n">
        <v>362.627</v>
      </c>
      <c r="O25" s="0" t="s">
        <v>32</v>
      </c>
      <c r="T25" s="0" t="s">
        <v>6</v>
      </c>
      <c r="U25" s="0" t="n">
        <v>0.01528</v>
      </c>
      <c r="V25" s="0" t="n">
        <f aca="false">U25*1000/25.4</f>
        <v>0.601574803149606</v>
      </c>
      <c r="X25" s="0" t="n">
        <v>0.25</v>
      </c>
      <c r="Y25" s="0" t="n">
        <f aca="false">X25*25.4/1000</f>
        <v>0.00635</v>
      </c>
      <c r="AB25" s="0" t="n">
        <f aca="false">AB24*25.4/1000</f>
        <v>0.9779</v>
      </c>
      <c r="AC25" s="0" t="n">
        <f aca="false">AC24*25.4/1000</f>
        <v>1.2192</v>
      </c>
    </row>
    <row r="26" customFormat="false" ht="15" hidden="false" customHeight="false" outlineLevel="0" collapsed="false">
      <c r="L26" s="0" t="s">
        <v>33</v>
      </c>
      <c r="T26" s="0" t="s">
        <v>7</v>
      </c>
      <c r="U26" s="0" t="n">
        <v>0.01905</v>
      </c>
      <c r="V26" s="0" t="n">
        <f aca="false">U26*1000/25.4</f>
        <v>0.75</v>
      </c>
      <c r="X26" s="0" t="n">
        <v>0.5</v>
      </c>
      <c r="Y26" s="0" t="n">
        <f aca="false">X26*25.4/1000</f>
        <v>0.0127</v>
      </c>
      <c r="AB26" s="0" t="n">
        <f aca="false">AB25/64</f>
        <v>0.0152796875</v>
      </c>
      <c r="AC26" s="0" t="n">
        <f aca="false">AC25/64</f>
        <v>0.01905</v>
      </c>
    </row>
    <row r="27" customFormat="false" ht="15" hidden="false" customHeight="false" outlineLevel="0" collapsed="false">
      <c r="C27" s="0" t="s">
        <v>34</v>
      </c>
      <c r="D27" s="0" t="n">
        <v>4</v>
      </c>
      <c r="E27" s="0" t="n">
        <v>-408.031</v>
      </c>
      <c r="F27" s="0" t="n">
        <v>-406.917</v>
      </c>
      <c r="G27" s="0" t="n">
        <v>273.998</v>
      </c>
      <c r="L27" s="0" t="s">
        <v>35</v>
      </c>
      <c r="X27" s="0" t="n">
        <v>1</v>
      </c>
      <c r="Y27" s="0" t="n">
        <f aca="false">X27*25.4/1000</f>
        <v>0.0254</v>
      </c>
    </row>
    <row r="28" customFormat="false" ht="15" hidden="false" customHeight="false" outlineLevel="0" collapsed="false">
      <c r="E28" s="0" t="n">
        <v>-404.927</v>
      </c>
      <c r="F28" s="0" t="n">
        <v>-389.766</v>
      </c>
      <c r="G28" s="0" t="n">
        <v>297.308</v>
      </c>
      <c r="H28" s="2" t="n">
        <f aca="false">E28</f>
        <v>-404.927</v>
      </c>
      <c r="I28" s="2" t="n">
        <f aca="false">F28</f>
        <v>-389.766</v>
      </c>
      <c r="J28" s="2" t="n">
        <f aca="false">AVERAGE(G27,G29)</f>
        <v>273.62355</v>
      </c>
    </row>
    <row r="29" customFormat="false" ht="15" hidden="false" customHeight="false" outlineLevel="0" collapsed="false">
      <c r="E29" s="0" t="n">
        <v>-403.996</v>
      </c>
      <c r="F29" s="0" t="n">
        <v>-376.367</v>
      </c>
      <c r="G29" s="0" t="n">
        <v>273.2491</v>
      </c>
    </row>
    <row r="30" customFormat="false" ht="15" hidden="false" customHeight="false" outlineLevel="0" collapsed="false">
      <c r="AC30" s="0" t="n">
        <f aca="false">AC25-0.00525</f>
        <v>1.21395</v>
      </c>
    </row>
    <row r="31" customFormat="false" ht="15" hidden="false" customHeight="false" outlineLevel="0" collapsed="false">
      <c r="P31" s="0" t="s">
        <v>36</v>
      </c>
    </row>
    <row r="32" customFormat="false" ht="15" hidden="false" customHeight="false" outlineLevel="0" collapsed="false">
      <c r="L32" s="0" t="s">
        <v>37</v>
      </c>
      <c r="U32" s="17"/>
      <c r="V32" s="14"/>
      <c r="W32" s="14" t="n">
        <v>12</v>
      </c>
      <c r="X32" s="17" t="n">
        <v>13</v>
      </c>
      <c r="Y32" s="0" t="s">
        <v>84</v>
      </c>
    </row>
    <row r="33" customFormat="false" ht="13.8" hidden="false" customHeight="false" outlineLevel="0" collapsed="false">
      <c r="D33" s="0" t="s">
        <v>38</v>
      </c>
      <c r="E33" s="0" t="s">
        <v>39</v>
      </c>
      <c r="F33" s="0" t="s">
        <v>40</v>
      </c>
      <c r="M33" s="0" t="s">
        <v>34</v>
      </c>
      <c r="N33" s="0" t="s">
        <v>9</v>
      </c>
      <c r="P33" s="0" t="s">
        <v>9</v>
      </c>
      <c r="Q33" s="1" t="s">
        <v>85</v>
      </c>
      <c r="R33" s="0" t="s">
        <v>42</v>
      </c>
      <c r="U33" s="14"/>
      <c r="V33" s="14"/>
      <c r="W33" s="14" t="n">
        <v>0.794544</v>
      </c>
      <c r="X33" s="14" t="n">
        <v>0.779264</v>
      </c>
      <c r="Y33" s="0" t="n">
        <f aca="false">(W33+X33)/2</f>
        <v>0.786904</v>
      </c>
      <c r="Z33" s="0" t="n">
        <f aca="false">Y25/2</f>
        <v>0.003175</v>
      </c>
    </row>
    <row r="34" customFormat="false" ht="15" hidden="false" customHeight="false" outlineLevel="0" collapsed="false">
      <c r="D34" s="0" t="s">
        <v>9</v>
      </c>
      <c r="M34" s="0" t="s">
        <v>15</v>
      </c>
      <c r="N34" s="0" t="s">
        <v>12</v>
      </c>
      <c r="P34" s="0" t="s">
        <v>12</v>
      </c>
      <c r="Q34" s="0" t="s">
        <v>41</v>
      </c>
      <c r="R34" s="0" t="s">
        <v>44</v>
      </c>
      <c r="U34" s="14"/>
      <c r="V34" s="14"/>
      <c r="W34" s="14"/>
      <c r="X34" s="14"/>
    </row>
    <row r="35" customFormat="false" ht="15" hidden="false" customHeight="false" outlineLevel="0" collapsed="false">
      <c r="D35" s="0" t="s">
        <v>12</v>
      </c>
      <c r="G35" s="2" t="s">
        <v>9</v>
      </c>
      <c r="H35" s="0" t="n">
        <f aca="false">H5</f>
        <v>635.086</v>
      </c>
      <c r="I35" s="0" t="n">
        <f aca="false">I5</f>
        <v>-251.694</v>
      </c>
      <c r="J35" s="0" t="n">
        <f aca="false">J5</f>
        <v>280.065</v>
      </c>
      <c r="K35" s="2" t="n">
        <f aca="false">H35-H$41</f>
        <v>1040.013</v>
      </c>
      <c r="L35" s="2" t="n">
        <f aca="false">I35-I$41</f>
        <v>138.072</v>
      </c>
      <c r="M35" s="2" t="n">
        <f aca="false">J35-J$41</f>
        <v>6.44144999999998</v>
      </c>
      <c r="P35" s="0" t="s">
        <v>15</v>
      </c>
      <c r="Q35" s="1" t="s">
        <v>86</v>
      </c>
      <c r="R35" s="0" t="s">
        <v>42</v>
      </c>
      <c r="U35" s="14"/>
      <c r="V35" s="14"/>
      <c r="W35" s="14" t="n">
        <v>16</v>
      </c>
      <c r="X35" s="14" t="n">
        <v>18</v>
      </c>
    </row>
    <row r="36" customFormat="false" ht="14.9" hidden="false" customHeight="false" outlineLevel="0" collapsed="false">
      <c r="D36" s="0" t="s">
        <v>15</v>
      </c>
      <c r="G36" s="2" t="s">
        <v>14</v>
      </c>
      <c r="H36" s="0" t="n">
        <f aca="false">H8</f>
        <v>649.396</v>
      </c>
      <c r="I36" s="0" t="n">
        <f aca="false">I8</f>
        <v>-342.342</v>
      </c>
      <c r="J36" s="0" t="n">
        <f aca="false">J8</f>
        <v>359.626</v>
      </c>
      <c r="K36" s="2" t="n">
        <f aca="false">H36-H$41</f>
        <v>1054.323</v>
      </c>
      <c r="L36" s="2" t="n">
        <f aca="false">I36-I$41</f>
        <v>47.424</v>
      </c>
      <c r="M36" s="2" t="n">
        <f aca="false">J36-J$41</f>
        <v>86.00245</v>
      </c>
      <c r="P36" s="0" t="s">
        <v>34</v>
      </c>
      <c r="Q36" s="0" t="s">
        <v>87</v>
      </c>
      <c r="R36" s="0" t="s">
        <v>47</v>
      </c>
      <c r="U36" s="14"/>
      <c r="V36" s="14"/>
      <c r="W36" s="18" t="n">
        <v>-0.7869</v>
      </c>
      <c r="X36" s="18" t="n">
        <v>-0.77162</v>
      </c>
      <c r="Y36" s="0" t="n">
        <f aca="false">(W36+X36)/2</f>
        <v>-0.77926</v>
      </c>
      <c r="Z36" s="18" t="n">
        <v>0.32067</v>
      </c>
    </row>
    <row r="37" customFormat="false" ht="15" hidden="false" customHeight="false" outlineLevel="0" collapsed="false">
      <c r="D37" s="0" t="s">
        <v>34</v>
      </c>
      <c r="G37" s="2" t="s">
        <v>12</v>
      </c>
      <c r="H37" s="0" t="n">
        <f aca="false">H12</f>
        <v>727.382</v>
      </c>
      <c r="I37" s="0" t="n">
        <f aca="false">I12</f>
        <v>-1155.845</v>
      </c>
      <c r="J37" s="0" t="n">
        <f aca="false">J12</f>
        <v>305.1125</v>
      </c>
      <c r="K37" s="2" t="n">
        <f aca="false">H37-H$41</f>
        <v>1132.309</v>
      </c>
      <c r="L37" s="2" t="n">
        <f aca="false">I37-I$41</f>
        <v>-766.079</v>
      </c>
      <c r="M37" s="2" t="n">
        <f aca="false">J37-J$41</f>
        <v>31.48895</v>
      </c>
      <c r="U37" s="17"/>
      <c r="V37" s="14"/>
      <c r="W37" s="14"/>
      <c r="X37" s="17"/>
    </row>
    <row r="38" customFormat="false" ht="15" hidden="false" customHeight="false" outlineLevel="0" collapsed="false">
      <c r="G38" s="2" t="s">
        <v>21</v>
      </c>
      <c r="H38" s="0" t="n">
        <f aca="false">H16</f>
        <v>667.966</v>
      </c>
      <c r="I38" s="0" t="n">
        <f aca="false">I16</f>
        <v>-1125.667</v>
      </c>
      <c r="J38" s="0" t="n">
        <f aca="false">J16</f>
        <v>371.455</v>
      </c>
      <c r="K38" s="2" t="n">
        <f aca="false">H38-H$41</f>
        <v>1072.893</v>
      </c>
      <c r="L38" s="2" t="n">
        <f aca="false">I38-I$41</f>
        <v>-735.901</v>
      </c>
      <c r="M38" s="2" t="n">
        <f aca="false">J38-J$41</f>
        <v>97.83145</v>
      </c>
      <c r="Q38" s="0" t="s">
        <v>48</v>
      </c>
      <c r="R38" s="0" t="s">
        <v>49</v>
      </c>
      <c r="S38" s="0" t="s">
        <v>50</v>
      </c>
    </row>
    <row r="39" customFormat="false" ht="15" hidden="false" customHeight="false" outlineLevel="0" collapsed="false">
      <c r="G39" s="2" t="s">
        <v>15</v>
      </c>
      <c r="H39" s="0" t="n">
        <f aca="false">H20</f>
        <v>-117.495</v>
      </c>
      <c r="I39" s="0" t="n">
        <f aca="false">I20</f>
        <v>-1203.464</v>
      </c>
      <c r="J39" s="0" t="n">
        <f aca="false">J20</f>
        <v>286.758</v>
      </c>
      <c r="K39" s="2" t="n">
        <f aca="false">H39-H$41</f>
        <v>287.432</v>
      </c>
      <c r="L39" s="2" t="n">
        <f aca="false">I39-I$41</f>
        <v>-813.698</v>
      </c>
      <c r="M39" s="2" t="n">
        <f aca="false">J39-J$41</f>
        <v>13.13445</v>
      </c>
      <c r="P39" s="0" t="s">
        <v>9</v>
      </c>
      <c r="Q39" s="0" t="n">
        <v>0.18336</v>
      </c>
      <c r="R39" s="0" t="n">
        <v>0</v>
      </c>
      <c r="S39" s="0" t="n">
        <v>1.092195</v>
      </c>
    </row>
    <row r="40" customFormat="false" ht="15" hidden="false" customHeight="false" outlineLevel="0" collapsed="false">
      <c r="G40" s="2" t="s">
        <v>28</v>
      </c>
      <c r="H40" s="0" t="n">
        <f aca="false">H24</f>
        <v>-142.009</v>
      </c>
      <c r="I40" s="0" t="n">
        <f aca="false">I24</f>
        <v>-1068.654</v>
      </c>
      <c r="J40" s="0" t="n">
        <f aca="false">J24</f>
        <v>366.065</v>
      </c>
      <c r="K40" s="2" t="n">
        <f aca="false">H40-H$41</f>
        <v>262.918</v>
      </c>
      <c r="L40" s="2" t="n">
        <f aca="false">I40-I$41</f>
        <v>-678.888</v>
      </c>
      <c r="M40" s="2" t="n">
        <f aca="false">J40-J$41</f>
        <v>92.44145</v>
      </c>
      <c r="P40" s="0" t="s">
        <v>12</v>
      </c>
      <c r="Q40" s="0" t="n">
        <v>-0.718141</v>
      </c>
      <c r="R40" s="0" t="n">
        <v>0</v>
      </c>
      <c r="S40" s="0" t="n">
        <v>1.206495</v>
      </c>
      <c r="AC40" s="0" t="n">
        <f aca="false">AC25-S40</f>
        <v>0.012705</v>
      </c>
    </row>
    <row r="41" customFormat="false" ht="15" hidden="false" customHeight="false" outlineLevel="0" collapsed="false">
      <c r="G41" s="2" t="s">
        <v>34</v>
      </c>
      <c r="H41" s="0" t="n">
        <f aca="false">H28</f>
        <v>-404.927</v>
      </c>
      <c r="I41" s="0" t="n">
        <f aca="false">I28</f>
        <v>-389.766</v>
      </c>
      <c r="J41" s="0" t="n">
        <f aca="false">J28</f>
        <v>273.62355</v>
      </c>
      <c r="K41" s="2" t="n">
        <f aca="false">H41-H$41</f>
        <v>0</v>
      </c>
      <c r="L41" s="2" t="n">
        <f aca="false">I41-I$41</f>
        <v>0</v>
      </c>
      <c r="M41" s="2" t="n">
        <f aca="false">J41-J$41</f>
        <v>0</v>
      </c>
      <c r="P41" s="0" t="s">
        <v>15</v>
      </c>
      <c r="Q41" s="0" t="n">
        <v>-0.77926</v>
      </c>
      <c r="R41" s="0" t="n">
        <v>0</v>
      </c>
      <c r="S41" s="0" t="n">
        <v>0.32067</v>
      </c>
    </row>
    <row r="42" customFormat="false" ht="15" hidden="false" customHeight="false" outlineLevel="0" collapsed="false">
      <c r="P42" s="0" t="s">
        <v>34</v>
      </c>
      <c r="Q42" s="0" t="n">
        <v>0</v>
      </c>
      <c r="R42" s="0" t="n">
        <v>0</v>
      </c>
      <c r="S42" s="0" t="n">
        <v>0</v>
      </c>
    </row>
    <row r="43" customFormat="false" ht="15" hidden="false" customHeight="false" outlineLevel="0" collapsed="false">
      <c r="W43" s="0" t="n">
        <v>0.01905</v>
      </c>
      <c r="X43" s="0" t="n">
        <v>0.3456</v>
      </c>
      <c r="Y43" s="0" t="s">
        <v>51</v>
      </c>
      <c r="Z43" s="0" t="s">
        <v>52</v>
      </c>
      <c r="AA43" s="0" t="s">
        <v>53</v>
      </c>
    </row>
    <row r="44" customFormat="false" ht="15" hidden="false" customHeight="false" outlineLevel="0" collapsed="false">
      <c r="G44" s="2" t="s">
        <v>54</v>
      </c>
      <c r="H44" s="0" t="n">
        <v>651.6604</v>
      </c>
      <c r="I44" s="0" t="n">
        <v>823.045</v>
      </c>
      <c r="J44" s="0" t="n">
        <v>296.268</v>
      </c>
      <c r="K44" s="0" t="n">
        <f aca="false">H44-H$41</f>
        <v>1056.5874</v>
      </c>
      <c r="L44" s="0" t="n">
        <f aca="false">I44-I$41</f>
        <v>1212.811</v>
      </c>
      <c r="M44" s="0" t="n">
        <f aca="false">J44-J$41</f>
        <v>22.6444499999999</v>
      </c>
      <c r="Q44" s="0" t="s">
        <v>6</v>
      </c>
      <c r="R44" s="0" t="s">
        <v>7</v>
      </c>
      <c r="S44" s="0" t="s">
        <v>8</v>
      </c>
      <c r="W44" s="0" t="n">
        <f aca="false">W43*2</f>
        <v>0.0381</v>
      </c>
      <c r="X44" s="0" t="n">
        <f aca="false">X43+0.003</f>
        <v>0.3486</v>
      </c>
    </row>
    <row r="45" customFormat="false" ht="13.8" hidden="false" customHeight="false" outlineLevel="0" collapsed="false">
      <c r="K45" s="0" t="s">
        <v>8</v>
      </c>
      <c r="L45" s="0" t="s">
        <v>6</v>
      </c>
      <c r="M45" s="0" t="s">
        <v>7</v>
      </c>
      <c r="O45" s="0" t="s">
        <v>55</v>
      </c>
      <c r="Q45" s="0" t="n">
        <v>-0.763984</v>
      </c>
      <c r="R45" s="0" t="n">
        <v>0</v>
      </c>
      <c r="S45" s="19" t="n">
        <f aca="false">Y25/2</f>
        <v>0.003175</v>
      </c>
      <c r="W45" s="0" t="n">
        <f aca="false">W43*3</f>
        <v>0.05715</v>
      </c>
    </row>
    <row r="47" customFormat="false" ht="15" hidden="false" customHeight="false" outlineLevel="0" collapsed="false">
      <c r="P47" s="0" t="s">
        <v>9</v>
      </c>
      <c r="Q47" s="0" t="n">
        <f aca="false">U22+Q45</f>
        <v>0.213916</v>
      </c>
      <c r="T47" s="0" t="n">
        <f aca="false">R39/1000</f>
        <v>0</v>
      </c>
      <c r="X47" s="20" t="s">
        <v>34</v>
      </c>
    </row>
    <row r="48" customFormat="false" ht="15" hidden="false" customHeight="false" outlineLevel="0" collapsed="false">
      <c r="P48" s="0" t="s">
        <v>12</v>
      </c>
      <c r="X48" s="0" t="s">
        <v>88</v>
      </c>
    </row>
    <row r="49" customFormat="false" ht="15.75" hidden="false" customHeight="false" outlineLevel="0" collapsed="false">
      <c r="P49" s="0" t="s">
        <v>15</v>
      </c>
      <c r="X49" s="0" t="s">
        <v>89</v>
      </c>
    </row>
    <row r="50" customFormat="false" ht="15" hidden="false" customHeight="false" outlineLevel="0" collapsed="false">
      <c r="P50" s="0" t="s">
        <v>34</v>
      </c>
      <c r="V50" s="21"/>
      <c r="W50" s="4"/>
      <c r="X50" s="22"/>
    </row>
    <row r="51" customFormat="false" ht="15" hidden="false" customHeight="false" outlineLevel="0" collapsed="false">
      <c r="V51" s="6"/>
      <c r="W51" s="14"/>
      <c r="X51" s="7"/>
    </row>
    <row r="52" customFormat="false" ht="15" hidden="false" customHeight="false" outlineLevel="0" collapsed="false">
      <c r="V52" s="6"/>
      <c r="W52" s="14"/>
      <c r="X52" s="7"/>
    </row>
    <row r="53" customFormat="false" ht="15" hidden="false" customHeight="false" outlineLevel="0" collapsed="false">
      <c r="T53" s="23" t="s">
        <v>15</v>
      </c>
      <c r="U53" s="23"/>
      <c r="V53" s="6"/>
      <c r="W53" s="14"/>
      <c r="X53" s="7"/>
    </row>
    <row r="54" customFormat="false" ht="15" hidden="false" customHeight="false" outlineLevel="0" collapsed="false">
      <c r="T54" s="0" t="n">
        <v>4081</v>
      </c>
      <c r="U54" s="0" t="n">
        <v>2168</v>
      </c>
      <c r="V54" s="6"/>
      <c r="W54" s="14"/>
      <c r="X54" s="7"/>
    </row>
    <row r="55" customFormat="false" ht="15" hidden="false" customHeight="false" outlineLevel="0" collapsed="false">
      <c r="T55" s="0" t="n">
        <v>1017</v>
      </c>
      <c r="U55" s="0" t="n">
        <v>2166</v>
      </c>
      <c r="V55" s="6"/>
      <c r="W55" s="14"/>
      <c r="X55" s="7"/>
    </row>
    <row r="56" customFormat="false" ht="15" hidden="false" customHeight="false" outlineLevel="0" collapsed="false">
      <c r="V56" s="6"/>
      <c r="W56" s="14"/>
      <c r="X56" s="7"/>
    </row>
    <row r="57" customFormat="false" ht="15" hidden="false" customHeight="false" outlineLevel="0" collapsed="false">
      <c r="V57" s="6"/>
      <c r="W57" s="14"/>
      <c r="X57" s="7"/>
    </row>
    <row r="58" customFormat="false" ht="15" hidden="false" customHeight="false" outlineLevel="0" collapsed="false">
      <c r="V58" s="6"/>
      <c r="W58" s="14"/>
      <c r="X58" s="7"/>
    </row>
    <row r="59" customFormat="false" ht="15" hidden="false" customHeight="false" outlineLevel="0" collapsed="false">
      <c r="V59" s="6"/>
      <c r="W59" s="14"/>
      <c r="X59" s="7"/>
    </row>
    <row r="60" customFormat="false" ht="15" hidden="false" customHeight="false" outlineLevel="0" collapsed="false">
      <c r="V60" s="6"/>
      <c r="W60" s="14"/>
      <c r="X60" s="7"/>
    </row>
    <row r="61" customFormat="false" ht="15" hidden="false" customHeight="false" outlineLevel="0" collapsed="false">
      <c r="V61" s="6"/>
      <c r="W61" s="14"/>
      <c r="X61" s="7"/>
    </row>
    <row r="62" customFormat="false" ht="15" hidden="false" customHeight="false" outlineLevel="0" collapsed="false">
      <c r="V62" s="6"/>
      <c r="W62" s="14"/>
      <c r="X62" s="7"/>
    </row>
    <row r="63" customFormat="false" ht="15" hidden="false" customHeight="false" outlineLevel="0" collapsed="false">
      <c r="V63" s="6"/>
      <c r="W63" s="14"/>
      <c r="X63" s="7"/>
    </row>
    <row r="64" customFormat="false" ht="15" hidden="false" customHeight="false" outlineLevel="0" collapsed="false">
      <c r="V64" s="6"/>
      <c r="W64" s="14"/>
      <c r="X64" s="7"/>
    </row>
    <row r="65" customFormat="false" ht="15" hidden="false" customHeight="false" outlineLevel="0" collapsed="false">
      <c r="V65" s="6"/>
      <c r="W65" s="14"/>
      <c r="X65" s="7"/>
    </row>
    <row r="66" customFormat="false" ht="15" hidden="false" customHeight="false" outlineLevel="0" collapsed="false">
      <c r="V66" s="6"/>
      <c r="W66" s="14"/>
      <c r="X66" s="7"/>
    </row>
    <row r="67" customFormat="false" ht="15" hidden="false" customHeight="false" outlineLevel="0" collapsed="false">
      <c r="V67" s="6"/>
      <c r="W67" s="14"/>
      <c r="X67" s="7"/>
      <c r="Y67" s="24" t="s">
        <v>9</v>
      </c>
      <c r="Z67" s="24"/>
    </row>
    <row r="68" customFormat="false" ht="15" hidden="false" customHeight="false" outlineLevel="0" collapsed="false">
      <c r="V68" s="6"/>
      <c r="W68" s="14"/>
      <c r="X68" s="7"/>
      <c r="Y68" s="0" t="n">
        <v>3776</v>
      </c>
      <c r="Z68" s="0" t="n">
        <v>80</v>
      </c>
    </row>
    <row r="69" customFormat="false" ht="15" hidden="false" customHeight="false" outlineLevel="0" collapsed="false">
      <c r="V69" s="6"/>
      <c r="W69" s="14"/>
      <c r="X69" s="7"/>
      <c r="Y69" s="0" t="n">
        <v>3775</v>
      </c>
      <c r="Z69" s="0" t="n">
        <v>4217</v>
      </c>
    </row>
    <row r="70" customFormat="false" ht="15.75" hidden="false" customHeight="false" outlineLevel="0" collapsed="false">
      <c r="V70" s="15"/>
      <c r="W70" s="9"/>
      <c r="X70" s="16"/>
    </row>
    <row r="71" customFormat="false" ht="15" hidden="false" customHeight="false" outlineLevel="0" collapsed="false">
      <c r="V71" s="0" t="s">
        <v>90</v>
      </c>
    </row>
    <row r="72" customFormat="false" ht="15" hidden="false" customHeight="false" outlineLevel="0" collapsed="false">
      <c r="V72" s="0" t="s">
        <v>91</v>
      </c>
    </row>
    <row r="73" customFormat="false" ht="15" hidden="false" customHeight="false" outlineLevel="0" collapsed="false">
      <c r="V73" s="20" t="s">
        <v>12</v>
      </c>
    </row>
  </sheetData>
  <mergeCells count="3">
    <mergeCell ref="X16:Y16"/>
    <mergeCell ref="T53:U53"/>
    <mergeCell ref="Y67:Z6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AC75"/>
  <sheetViews>
    <sheetView showFormulas="false" showGridLines="true" showRowColHeaders="true" showZeros="true" rightToLeft="false" tabSelected="true" showOutlineSymbols="true" defaultGridColor="true" view="normal" topLeftCell="K19" colorId="64" zoomScale="100" zoomScaleNormal="100" zoomScalePageLayoutView="100" workbookViewId="0">
      <selection pane="topLeft" activeCell="P45" activeCellId="0" sqref="P45"/>
    </sheetView>
  </sheetViews>
  <sheetFormatPr defaultRowHeight="13.8" zeroHeight="false" outlineLevelRow="0" outlineLevelCol="0"/>
  <cols>
    <col collapsed="false" customWidth="true" hidden="false" outlineLevel="0" max="2" min="1" style="0" width="8.53"/>
    <col collapsed="false" customWidth="true" hidden="false" outlineLevel="0" max="3" min="3" style="0" width="11.85"/>
    <col collapsed="false" customWidth="true" hidden="false" outlineLevel="0" max="19" min="4" style="0" width="8.53"/>
    <col collapsed="false" customWidth="true" hidden="false" outlineLevel="0" max="20" min="20" style="0" width="11.57"/>
    <col collapsed="false" customWidth="true" hidden="false" outlineLevel="0" max="21" min="21" style="0" width="8.53"/>
    <col collapsed="false" customWidth="true" hidden="false" outlineLevel="0" max="22" min="22" style="0" width="14.57"/>
    <col collapsed="false" customWidth="true" hidden="false" outlineLevel="0" max="23" min="23" style="0" width="20.57"/>
    <col collapsed="false" customWidth="true" hidden="false" outlineLevel="0" max="24" min="24" style="0" width="18.57"/>
    <col collapsed="false" customWidth="true" hidden="false" outlineLevel="0" max="25" min="25" style="0" width="10.57"/>
    <col collapsed="false" customWidth="true" hidden="false" outlineLevel="0" max="1025" min="26" style="0" width="8.53"/>
  </cols>
  <sheetData>
    <row r="2" customFormat="false" ht="13.8" hidden="false" customHeight="false" outlineLevel="0" collapsed="false">
      <c r="B2" s="0" t="s">
        <v>77</v>
      </c>
      <c r="F2" s="0" t="s">
        <v>1</v>
      </c>
      <c r="I2" s="0" t="s">
        <v>2</v>
      </c>
      <c r="O2" s="0" t="s">
        <v>3</v>
      </c>
    </row>
    <row r="3" customFormat="false" ht="13.8" hidden="false" customHeight="false" outlineLevel="0" collapsed="false">
      <c r="C3" s="0" t="s">
        <v>4</v>
      </c>
      <c r="D3" s="0" t="s">
        <v>5</v>
      </c>
      <c r="E3" s="0" t="s">
        <v>6</v>
      </c>
      <c r="F3" s="0" t="s">
        <v>7</v>
      </c>
      <c r="G3" s="0" t="s">
        <v>8</v>
      </c>
    </row>
    <row r="4" customFormat="false" ht="13.8" hidden="false" customHeight="false" outlineLevel="0" collapsed="false">
      <c r="C4" s="0" t="s">
        <v>9</v>
      </c>
      <c r="D4" s="0" t="n">
        <v>1</v>
      </c>
      <c r="E4" s="0" t="n">
        <v>656.908</v>
      </c>
      <c r="F4" s="0" t="n">
        <v>-253.822</v>
      </c>
      <c r="G4" s="0" t="n">
        <v>270.625</v>
      </c>
      <c r="U4" s="0" t="s">
        <v>10</v>
      </c>
      <c r="W4" s="0" t="s">
        <v>57</v>
      </c>
      <c r="X4" s="0" t="s">
        <v>78</v>
      </c>
    </row>
    <row r="5" customFormat="false" ht="13.8" hidden="false" customHeight="false" outlineLevel="0" collapsed="false">
      <c r="E5" s="0" t="n">
        <v>646.093</v>
      </c>
      <c r="F5" s="0" t="n">
        <v>-253.343</v>
      </c>
      <c r="G5" s="0" t="n">
        <v>289.505</v>
      </c>
      <c r="H5" s="0" t="n">
        <f aca="false">E6</f>
        <v>635.086</v>
      </c>
      <c r="I5" s="0" t="n">
        <f aca="false">F6</f>
        <v>-251.694</v>
      </c>
      <c r="J5" s="0" t="n">
        <f aca="false">AVERAGE(G4,G5)</f>
        <v>280.065</v>
      </c>
      <c r="U5" s="0" t="s">
        <v>9</v>
      </c>
      <c r="V5" s="0" t="s">
        <v>11</v>
      </c>
      <c r="W5" s="0" t="n">
        <f aca="false">(3-1)*6.5</f>
        <v>13</v>
      </c>
      <c r="X5" s="0" t="n">
        <f aca="false">W5/Y17</f>
        <v>6.8241469816273</v>
      </c>
      <c r="Y5" s="0" t="n">
        <f aca="false">ROUND(X5,0)</f>
        <v>7</v>
      </c>
      <c r="Z5" s="0" t="n">
        <f aca="false">4.47/Y17</f>
        <v>2.34645669291339</v>
      </c>
    </row>
    <row r="6" customFormat="false" ht="13.8" hidden="false" customHeight="false" outlineLevel="0" collapsed="false">
      <c r="E6" s="0" t="n">
        <v>635.086</v>
      </c>
      <c r="F6" s="0" t="n">
        <v>-251.694</v>
      </c>
      <c r="G6" s="0" t="n">
        <v>270.069</v>
      </c>
      <c r="U6" s="0" t="s">
        <v>12</v>
      </c>
      <c r="V6" s="0" t="s">
        <v>13</v>
      </c>
      <c r="W6" s="0" t="n">
        <f aca="false">(2-1)*6.5</f>
        <v>6.5</v>
      </c>
      <c r="X6" s="0" t="n">
        <f aca="false">W6/Y18</f>
        <v>4.2540137028326</v>
      </c>
      <c r="Y6" s="0" t="n">
        <f aca="false">ROUND(X6,0)</f>
        <v>4</v>
      </c>
    </row>
    <row r="7" customFormat="false" ht="13.8" hidden="false" customHeight="false" outlineLevel="0" collapsed="false">
      <c r="C7" s="0" t="s">
        <v>14</v>
      </c>
      <c r="D7" s="0" t="n">
        <v>1</v>
      </c>
      <c r="E7" s="0" t="n">
        <v>610.19</v>
      </c>
      <c r="F7" s="0" t="n">
        <v>-338.77</v>
      </c>
      <c r="G7" s="0" t="n">
        <v>359.366</v>
      </c>
      <c r="U7" s="0" t="s">
        <v>15</v>
      </c>
      <c r="V7" s="0" t="s">
        <v>79</v>
      </c>
      <c r="W7" s="0" t="n">
        <f aca="false">(6-1)*6.5</f>
        <v>32.5</v>
      </c>
      <c r="X7" s="0" t="n">
        <f aca="false">W7/Y17</f>
        <v>17.0603674540682</v>
      </c>
      <c r="Y7" s="0" t="n">
        <f aca="false">ROUND(X7,0)</f>
        <v>17</v>
      </c>
    </row>
    <row r="8" customFormat="false" ht="13.8" hidden="false" customHeight="false" outlineLevel="0" collapsed="false">
      <c r="E8" s="0" t="n">
        <v>649.396</v>
      </c>
      <c r="F8" s="0" t="n">
        <v>-342.342</v>
      </c>
      <c r="G8" s="0" t="n">
        <v>371.402</v>
      </c>
      <c r="H8" s="0" t="n">
        <f aca="false">E8</f>
        <v>649.396</v>
      </c>
      <c r="I8" s="0" t="n">
        <f aca="false">F8</f>
        <v>-342.342</v>
      </c>
      <c r="J8" s="0" t="n">
        <f aca="false">AVERAGE(G7,G9)</f>
        <v>359.626</v>
      </c>
      <c r="U8" s="0" t="s">
        <v>17</v>
      </c>
      <c r="V8" s="0" t="s">
        <v>62</v>
      </c>
      <c r="W8" s="0" t="n">
        <f aca="false">(4-1)*6.5</f>
        <v>19.5</v>
      </c>
      <c r="X8" s="0" t="n">
        <f aca="false">W8/Y18</f>
        <v>12.7620411084978</v>
      </c>
      <c r="Y8" s="0" t="n">
        <f aca="false">ROUND(X8,0)</f>
        <v>13</v>
      </c>
    </row>
    <row r="9" customFormat="false" ht="13.8" hidden="false" customHeight="false" outlineLevel="0" collapsed="false">
      <c r="E9" s="0" t="n">
        <v>631.595</v>
      </c>
      <c r="F9" s="0" t="n">
        <v>-340.275</v>
      </c>
      <c r="G9" s="0" t="n">
        <v>359.886</v>
      </c>
    </row>
    <row r="11" customFormat="false" ht="13.8" hidden="false" customHeight="false" outlineLevel="0" collapsed="false">
      <c r="C11" s="0" t="s">
        <v>12</v>
      </c>
      <c r="D11" s="0" t="n">
        <v>2</v>
      </c>
      <c r="E11" s="0" t="n">
        <v>732.437</v>
      </c>
      <c r="F11" s="0" t="n">
        <v>-1146.586</v>
      </c>
      <c r="G11" s="0" t="n">
        <v>304.958</v>
      </c>
    </row>
    <row r="12" customFormat="false" ht="13.8" hidden="false" customHeight="false" outlineLevel="0" collapsed="false">
      <c r="E12" s="0" t="n">
        <v>727.382</v>
      </c>
      <c r="F12" s="0" t="n">
        <v>-1155.845</v>
      </c>
      <c r="G12" s="0" t="n">
        <v>321.912</v>
      </c>
      <c r="H12" s="0" t="n">
        <f aca="false">E12</f>
        <v>727.382</v>
      </c>
      <c r="I12" s="0" t="n">
        <f aca="false">F12</f>
        <v>-1155.845</v>
      </c>
      <c r="J12" s="0" t="n">
        <f aca="false">AVERAGE(G11,G13)</f>
        <v>305.1125</v>
      </c>
      <c r="L12" s="0" t="s">
        <v>19</v>
      </c>
      <c r="S12" s="0" t="s">
        <v>20</v>
      </c>
    </row>
    <row r="13" customFormat="false" ht="13.8" hidden="false" customHeight="false" outlineLevel="0" collapsed="false">
      <c r="E13" s="0" t="n">
        <v>726.47</v>
      </c>
      <c r="F13" s="0" t="n">
        <v>-1167.847</v>
      </c>
      <c r="G13" s="0" t="n">
        <v>305.267</v>
      </c>
    </row>
    <row r="15" customFormat="false" ht="13.8" hidden="false" customHeight="false" outlineLevel="0" collapsed="false">
      <c r="C15" s="0" t="s">
        <v>21</v>
      </c>
      <c r="D15" s="0" t="n">
        <v>2</v>
      </c>
      <c r="E15" s="0" t="n">
        <v>665.933</v>
      </c>
      <c r="F15" s="0" t="n">
        <v>-1115.831</v>
      </c>
      <c r="G15" s="0" t="n">
        <v>371.296</v>
      </c>
    </row>
    <row r="16" customFormat="false" ht="13.8" hidden="false" customHeight="false" outlineLevel="0" collapsed="false">
      <c r="E16" s="0" t="n">
        <v>667.966</v>
      </c>
      <c r="F16" s="0" t="n">
        <v>-1125.667</v>
      </c>
      <c r="G16" s="0" t="n">
        <v>391.574</v>
      </c>
      <c r="H16" s="0" t="n">
        <f aca="false">E16</f>
        <v>667.966</v>
      </c>
      <c r="I16" s="0" t="n">
        <f aca="false">F16</f>
        <v>-1125.667</v>
      </c>
      <c r="J16" s="0" t="n">
        <f aca="false">AVERAGE(G15,G17)</f>
        <v>371.455</v>
      </c>
      <c r="T16" s="11" t="s">
        <v>65</v>
      </c>
      <c r="U16" s="12" t="s">
        <v>80</v>
      </c>
      <c r="V16" s="12" t="s">
        <v>81</v>
      </c>
      <c r="W16" s="12" t="s">
        <v>82</v>
      </c>
      <c r="X16" s="13" t="s">
        <v>83</v>
      </c>
      <c r="Y16" s="13"/>
    </row>
    <row r="17" customFormat="false" ht="13.8" hidden="false" customHeight="false" outlineLevel="0" collapsed="false">
      <c r="E17" s="0" t="n">
        <v>662.62</v>
      </c>
      <c r="F17" s="0" t="n">
        <v>-1136.134</v>
      </c>
      <c r="G17" s="0" t="n">
        <v>371.614</v>
      </c>
      <c r="T17" s="6" t="s">
        <v>68</v>
      </c>
      <c r="U17" s="14" t="n">
        <v>1.2192</v>
      </c>
      <c r="V17" s="14" t="n">
        <v>19</v>
      </c>
      <c r="W17" s="14" t="n">
        <f aca="false">U17/V17</f>
        <v>0.0641684210526316</v>
      </c>
      <c r="X17" s="14" t="n">
        <f aca="false">U17/64</f>
        <v>0.01905</v>
      </c>
      <c r="Y17" s="7" t="n">
        <f aca="false">X17*100</f>
        <v>1.905</v>
      </c>
    </row>
    <row r="18" customFormat="false" ht="13.8" hidden="false" customHeight="false" outlineLevel="0" collapsed="false">
      <c r="T18" s="15" t="s">
        <v>27</v>
      </c>
      <c r="U18" s="9" t="n">
        <v>0.9779</v>
      </c>
      <c r="V18" s="9" t="n">
        <v>16</v>
      </c>
      <c r="W18" s="9" t="n">
        <f aca="false">U18/V18</f>
        <v>0.06111875</v>
      </c>
      <c r="X18" s="9" t="n">
        <f aca="false">U18/64</f>
        <v>0.0152796875</v>
      </c>
      <c r="Y18" s="16" t="n">
        <f aca="false">X18*100</f>
        <v>1.52796875</v>
      </c>
    </row>
    <row r="19" customFormat="false" ht="13.8" hidden="false" customHeight="false" outlineLevel="0" collapsed="false">
      <c r="C19" s="0" t="s">
        <v>15</v>
      </c>
      <c r="D19" s="0" t="n">
        <v>3</v>
      </c>
      <c r="E19" s="0" t="n">
        <v>-104.242</v>
      </c>
      <c r="F19" s="0" t="n">
        <v>-1202.645</v>
      </c>
      <c r="G19" s="0" t="n">
        <v>285.093</v>
      </c>
    </row>
    <row r="20" customFormat="false" ht="13.8" hidden="false" customHeight="false" outlineLevel="0" collapsed="false">
      <c r="E20" s="0" t="n">
        <v>-117.495</v>
      </c>
      <c r="F20" s="0" t="n">
        <v>-1203.464</v>
      </c>
      <c r="G20" s="0" t="n">
        <v>296.655</v>
      </c>
      <c r="H20" s="0" t="n">
        <f aca="false">E20</f>
        <v>-117.495</v>
      </c>
      <c r="I20" s="0" t="n">
        <f aca="false">F20</f>
        <v>-1203.464</v>
      </c>
      <c r="J20" s="0" t="n">
        <f aca="false">AVERAGE(G19,G21)</f>
        <v>286.758</v>
      </c>
      <c r="U20" s="0" t="s">
        <v>22</v>
      </c>
      <c r="V20" s="0" t="s">
        <v>23</v>
      </c>
      <c r="W20" s="0" t="s">
        <v>24</v>
      </c>
      <c r="X20" s="0" t="s">
        <v>25</v>
      </c>
    </row>
    <row r="21" customFormat="false" ht="13.8" hidden="false" customHeight="false" outlineLevel="0" collapsed="false">
      <c r="E21" s="0" t="n">
        <v>-131.977</v>
      </c>
      <c r="F21" s="0" t="n">
        <v>-1200.422</v>
      </c>
      <c r="G21" s="0" t="n">
        <v>288.423</v>
      </c>
      <c r="T21" s="0" t="s">
        <v>26</v>
      </c>
      <c r="U21" s="0" t="n">
        <v>1.2192</v>
      </c>
      <c r="V21" s="0" t="n">
        <f aca="false">U21-0.00635</f>
        <v>1.21285</v>
      </c>
      <c r="W21" s="0" t="n">
        <f aca="false">V21/16</f>
        <v>0.075803125</v>
      </c>
      <c r="X21" s="0" t="n">
        <f aca="false">W21*1000/25.4</f>
        <v>2.984375</v>
      </c>
    </row>
    <row r="22" customFormat="false" ht="13.8" hidden="false" customHeight="false" outlineLevel="0" collapsed="false">
      <c r="T22" s="0" t="s">
        <v>27</v>
      </c>
      <c r="U22" s="0" t="n">
        <v>0.9779</v>
      </c>
      <c r="V22" s="0" t="n">
        <f aca="false">U22-0.00635</f>
        <v>0.97155</v>
      </c>
      <c r="W22" s="0" t="n">
        <f aca="false">V22/16</f>
        <v>0.060721875</v>
      </c>
      <c r="X22" s="0" t="n">
        <f aca="false">W22*1000/25.4</f>
        <v>2.390625</v>
      </c>
    </row>
    <row r="23" customFormat="false" ht="13.8" hidden="false" customHeight="false" outlineLevel="0" collapsed="false">
      <c r="C23" s="0" t="s">
        <v>28</v>
      </c>
      <c r="D23" s="0" t="n">
        <v>3</v>
      </c>
      <c r="E23" s="0" t="n">
        <v>-128.659</v>
      </c>
      <c r="F23" s="0" t="n">
        <v>-1071.621</v>
      </c>
      <c r="G23" s="0" t="n">
        <v>369.503</v>
      </c>
    </row>
    <row r="24" customFormat="false" ht="13.8" hidden="false" customHeight="false" outlineLevel="0" collapsed="false">
      <c r="E24" s="0" t="n">
        <v>-142.009</v>
      </c>
      <c r="F24" s="0" t="n">
        <v>-1068.654</v>
      </c>
      <c r="G24" s="0" t="n">
        <v>370.348</v>
      </c>
      <c r="H24" s="0" t="n">
        <f aca="false">E24</f>
        <v>-142.009</v>
      </c>
      <c r="I24" s="0" t="n">
        <f aca="false">F24</f>
        <v>-1068.654</v>
      </c>
      <c r="J24" s="0" t="n">
        <f aca="false">AVERAGE(G23,G25)</f>
        <v>366.065</v>
      </c>
      <c r="T24" s="0" t="s">
        <v>29</v>
      </c>
      <c r="X24" s="1" t="s">
        <v>30</v>
      </c>
      <c r="Y24" s="0" t="s">
        <v>31</v>
      </c>
      <c r="AB24" s="0" t="n">
        <v>38.5</v>
      </c>
      <c r="AC24" s="0" t="n">
        <v>48</v>
      </c>
    </row>
    <row r="25" customFormat="false" ht="13.8" hidden="false" customHeight="false" outlineLevel="0" collapsed="false">
      <c r="E25" s="0" t="n">
        <v>-154.422</v>
      </c>
      <c r="F25" s="0" t="n">
        <v>-1066.81</v>
      </c>
      <c r="G25" s="0" t="n">
        <v>362.627</v>
      </c>
      <c r="O25" s="0" t="s">
        <v>32</v>
      </c>
      <c r="T25" s="0" t="s">
        <v>6</v>
      </c>
      <c r="U25" s="0" t="n">
        <v>0.01528</v>
      </c>
      <c r="V25" s="0" t="n">
        <f aca="false">U25*1000/25.4</f>
        <v>0.601574803149606</v>
      </c>
      <c r="X25" s="0" t="n">
        <v>0.25</v>
      </c>
      <c r="Y25" s="0" t="n">
        <f aca="false">X25*25.4/1000</f>
        <v>0.00635</v>
      </c>
      <c r="AB25" s="0" t="n">
        <f aca="false">AB24*25.4/1000</f>
        <v>0.9779</v>
      </c>
      <c r="AC25" s="0" t="n">
        <f aca="false">AC24*25.4/1000</f>
        <v>1.2192</v>
      </c>
    </row>
    <row r="26" customFormat="false" ht="13.8" hidden="false" customHeight="false" outlineLevel="0" collapsed="false">
      <c r="L26" s="0" t="s">
        <v>33</v>
      </c>
      <c r="T26" s="0" t="s">
        <v>7</v>
      </c>
      <c r="U26" s="0" t="n">
        <v>0.01905</v>
      </c>
      <c r="V26" s="0" t="n">
        <f aca="false">U26*1000/25.4</f>
        <v>0.75</v>
      </c>
      <c r="X26" s="0" t="n">
        <v>0.5</v>
      </c>
      <c r="Y26" s="0" t="n">
        <f aca="false">X26*25.4/1000</f>
        <v>0.0127</v>
      </c>
      <c r="AB26" s="0" t="n">
        <f aca="false">AB25/64</f>
        <v>0.0152796875</v>
      </c>
      <c r="AC26" s="0" t="n">
        <f aca="false">AC25/64</f>
        <v>0.01905</v>
      </c>
    </row>
    <row r="27" customFormat="false" ht="13.8" hidden="false" customHeight="false" outlineLevel="0" collapsed="false">
      <c r="C27" s="0" t="s">
        <v>34</v>
      </c>
      <c r="D27" s="0" t="n">
        <v>4</v>
      </c>
      <c r="E27" s="0" t="n">
        <v>-408.031</v>
      </c>
      <c r="F27" s="0" t="n">
        <v>-406.917</v>
      </c>
      <c r="G27" s="0" t="n">
        <v>273.998</v>
      </c>
      <c r="L27" s="0" t="s">
        <v>35</v>
      </c>
      <c r="X27" s="0" t="n">
        <v>1</v>
      </c>
      <c r="Y27" s="0" t="n">
        <f aca="false">X27*25.4/1000</f>
        <v>0.0254</v>
      </c>
    </row>
    <row r="28" customFormat="false" ht="13.8" hidden="false" customHeight="false" outlineLevel="0" collapsed="false">
      <c r="E28" s="0" t="n">
        <v>-404.927</v>
      </c>
      <c r="F28" s="0" t="n">
        <v>-389.766</v>
      </c>
      <c r="G28" s="0" t="n">
        <v>297.308</v>
      </c>
      <c r="H28" s="2" t="n">
        <f aca="false">E28</f>
        <v>-404.927</v>
      </c>
      <c r="I28" s="2" t="n">
        <f aca="false">F28</f>
        <v>-389.766</v>
      </c>
      <c r="J28" s="2" t="n">
        <f aca="false">AVERAGE(G27,G29)</f>
        <v>273.62355</v>
      </c>
    </row>
    <row r="29" customFormat="false" ht="13.8" hidden="false" customHeight="false" outlineLevel="0" collapsed="false">
      <c r="E29" s="0" t="n">
        <v>-403.996</v>
      </c>
      <c r="F29" s="0" t="n">
        <v>-376.367</v>
      </c>
      <c r="G29" s="0" t="n">
        <v>273.2491</v>
      </c>
    </row>
    <row r="30" customFormat="false" ht="13.8" hidden="false" customHeight="false" outlineLevel="0" collapsed="false">
      <c r="AC30" s="0" t="n">
        <f aca="false">AC25-0.00525</f>
        <v>1.21395</v>
      </c>
    </row>
    <row r="31" customFormat="false" ht="13.8" hidden="false" customHeight="false" outlineLevel="0" collapsed="false">
      <c r="P31" s="0" t="s">
        <v>36</v>
      </c>
    </row>
    <row r="32" customFormat="false" ht="13.8" hidden="false" customHeight="false" outlineLevel="0" collapsed="false">
      <c r="L32" s="0" t="s">
        <v>37</v>
      </c>
      <c r="U32" s="17"/>
      <c r="V32" s="14"/>
      <c r="W32" s="14" t="n">
        <v>12</v>
      </c>
      <c r="X32" s="17" t="n">
        <v>13</v>
      </c>
      <c r="Y32" s="0" t="s">
        <v>84</v>
      </c>
    </row>
    <row r="33" customFormat="false" ht="13.8" hidden="false" customHeight="false" outlineLevel="0" collapsed="false">
      <c r="D33" s="0" t="s">
        <v>38</v>
      </c>
      <c r="E33" s="0" t="s">
        <v>39</v>
      </c>
      <c r="F33" s="0" t="s">
        <v>40</v>
      </c>
      <c r="M33" s="0" t="s">
        <v>34</v>
      </c>
      <c r="N33" s="0" t="s">
        <v>9</v>
      </c>
      <c r="P33" s="0" t="s">
        <v>9</v>
      </c>
      <c r="Q33" s="1" t="s">
        <v>85</v>
      </c>
      <c r="R33" s="0" t="s">
        <v>42</v>
      </c>
      <c r="U33" s="14"/>
      <c r="V33" s="14"/>
      <c r="W33" s="14" t="n">
        <v>0.794544</v>
      </c>
      <c r="X33" s="14" t="n">
        <v>0.779264</v>
      </c>
      <c r="Y33" s="25" t="n">
        <f aca="false">(W33+X33)/2</f>
        <v>0.786904</v>
      </c>
      <c r="Z33" s="25" t="n">
        <f aca="false">AB33/2</f>
        <v>0.0047625</v>
      </c>
      <c r="AB33" s="0" t="n">
        <v>0.009525</v>
      </c>
    </row>
    <row r="34" customFormat="false" ht="13.8" hidden="false" customHeight="false" outlineLevel="0" collapsed="false">
      <c r="D34" s="0" t="s">
        <v>9</v>
      </c>
      <c r="M34" s="0" t="s">
        <v>15</v>
      </c>
      <c r="N34" s="0" t="s">
        <v>12</v>
      </c>
      <c r="P34" s="0" t="s">
        <v>12</v>
      </c>
      <c r="Q34" s="0" t="s">
        <v>41</v>
      </c>
      <c r="R34" s="0" t="s">
        <v>44</v>
      </c>
      <c r="U34" s="14"/>
      <c r="V34" s="14"/>
      <c r="W34" s="14"/>
      <c r="X34" s="14"/>
    </row>
    <row r="35" customFormat="false" ht="13.8" hidden="false" customHeight="false" outlineLevel="0" collapsed="false">
      <c r="D35" s="0" t="s">
        <v>12</v>
      </c>
      <c r="G35" s="2" t="s">
        <v>9</v>
      </c>
      <c r="H35" s="0" t="n">
        <f aca="false">H5</f>
        <v>635.086</v>
      </c>
      <c r="I35" s="0" t="n">
        <f aca="false">I5</f>
        <v>-251.694</v>
      </c>
      <c r="J35" s="0" t="n">
        <f aca="false">J5</f>
        <v>280.065</v>
      </c>
      <c r="K35" s="2" t="n">
        <f aca="false">H35-H$41</f>
        <v>1040.013</v>
      </c>
      <c r="L35" s="2" t="n">
        <f aca="false">I35-I$41</f>
        <v>138.072</v>
      </c>
      <c r="M35" s="2" t="n">
        <f aca="false">J35-J$41</f>
        <v>6.44144999999998</v>
      </c>
      <c r="P35" s="0" t="s">
        <v>15</v>
      </c>
      <c r="Q35" s="1" t="s">
        <v>86</v>
      </c>
      <c r="R35" s="0" t="s">
        <v>42</v>
      </c>
      <c r="U35" s="14"/>
      <c r="V35" s="14"/>
      <c r="W35" s="14" t="n">
        <v>16</v>
      </c>
      <c r="X35" s="14" t="n">
        <v>18</v>
      </c>
    </row>
    <row r="36" customFormat="false" ht="14.9" hidden="false" customHeight="false" outlineLevel="0" collapsed="false">
      <c r="D36" s="0" t="s">
        <v>15</v>
      </c>
      <c r="G36" s="2" t="s">
        <v>14</v>
      </c>
      <c r="H36" s="0" t="n">
        <f aca="false">H8</f>
        <v>649.396</v>
      </c>
      <c r="I36" s="0" t="n">
        <f aca="false">I8</f>
        <v>-342.342</v>
      </c>
      <c r="J36" s="0" t="n">
        <f aca="false">J8</f>
        <v>359.626</v>
      </c>
      <c r="K36" s="2" t="n">
        <f aca="false">H36-H$41</f>
        <v>1054.323</v>
      </c>
      <c r="L36" s="2" t="n">
        <f aca="false">I36-I$41</f>
        <v>47.424</v>
      </c>
      <c r="M36" s="2" t="n">
        <f aca="false">J36-J$41</f>
        <v>86.00245</v>
      </c>
      <c r="P36" s="0" t="s">
        <v>34</v>
      </c>
      <c r="Q36" s="0" t="s">
        <v>87</v>
      </c>
      <c r="R36" s="0" t="s">
        <v>47</v>
      </c>
      <c r="U36" s="14"/>
      <c r="V36" s="14"/>
      <c r="W36" s="18" t="n">
        <v>-0.7869</v>
      </c>
      <c r="X36" s="18" t="n">
        <v>-0.77162</v>
      </c>
      <c r="Y36" s="0" t="n">
        <f aca="false">(W36+X36)/2</f>
        <v>-0.77926</v>
      </c>
      <c r="Z36" s="18" t="n">
        <v>0.31909</v>
      </c>
    </row>
    <row r="37" customFormat="false" ht="13.8" hidden="false" customHeight="false" outlineLevel="0" collapsed="false">
      <c r="D37" s="0" t="s">
        <v>34</v>
      </c>
      <c r="G37" s="2" t="s">
        <v>12</v>
      </c>
      <c r="H37" s="0" t="n">
        <f aca="false">H12</f>
        <v>727.382</v>
      </c>
      <c r="I37" s="0" t="n">
        <f aca="false">I12</f>
        <v>-1155.845</v>
      </c>
      <c r="J37" s="0" t="n">
        <f aca="false">J12</f>
        <v>305.1125</v>
      </c>
      <c r="K37" s="2" t="n">
        <f aca="false">H37-H$41</f>
        <v>1132.309</v>
      </c>
      <c r="L37" s="2" t="n">
        <f aca="false">I37-I$41</f>
        <v>-766.079</v>
      </c>
      <c r="M37" s="2" t="n">
        <f aca="false">J37-J$41</f>
        <v>31.48895</v>
      </c>
      <c r="U37" s="17"/>
      <c r="V37" s="14"/>
      <c r="W37" s="14"/>
      <c r="X37" s="17"/>
    </row>
    <row r="38" customFormat="false" ht="13.8" hidden="false" customHeight="false" outlineLevel="0" collapsed="false">
      <c r="G38" s="2" t="s">
        <v>21</v>
      </c>
      <c r="H38" s="0" t="n">
        <f aca="false">H16</f>
        <v>667.966</v>
      </c>
      <c r="I38" s="0" t="n">
        <f aca="false">I16</f>
        <v>-1125.667</v>
      </c>
      <c r="J38" s="0" t="n">
        <f aca="false">J16</f>
        <v>371.455</v>
      </c>
      <c r="K38" s="2" t="n">
        <f aca="false">H38-H$41</f>
        <v>1072.893</v>
      </c>
      <c r="L38" s="2" t="n">
        <f aca="false">I38-I$41</f>
        <v>-735.901</v>
      </c>
      <c r="M38" s="2" t="n">
        <f aca="false">J38-J$41</f>
        <v>97.83145</v>
      </c>
      <c r="Q38" s="0" t="s">
        <v>48</v>
      </c>
      <c r="R38" s="0" t="s">
        <v>49</v>
      </c>
      <c r="S38" s="0" t="s">
        <v>50</v>
      </c>
    </row>
    <row r="39" customFormat="false" ht="13.8" hidden="false" customHeight="false" outlineLevel="0" collapsed="false">
      <c r="G39" s="2" t="s">
        <v>15</v>
      </c>
      <c r="H39" s="0" t="n">
        <f aca="false">H20</f>
        <v>-117.495</v>
      </c>
      <c r="I39" s="0" t="n">
        <f aca="false">I20</f>
        <v>-1203.464</v>
      </c>
      <c r="J39" s="0" t="n">
        <f aca="false">J20</f>
        <v>286.758</v>
      </c>
      <c r="K39" s="2" t="n">
        <f aca="false">H39-H$41</f>
        <v>287.432</v>
      </c>
      <c r="L39" s="2" t="n">
        <f aca="false">I39-I$41</f>
        <v>-813.698</v>
      </c>
      <c r="M39" s="2" t="n">
        <f aca="false">J39-J$41</f>
        <v>13.13445</v>
      </c>
      <c r="P39" s="0" t="s">
        <v>9</v>
      </c>
      <c r="Q39" s="0" t="n">
        <v>0.18336</v>
      </c>
      <c r="R39" s="0" t="n">
        <v>0</v>
      </c>
      <c r="S39" s="0" t="n">
        <v>1.092195</v>
      </c>
    </row>
    <row r="40" customFormat="false" ht="13.8" hidden="false" customHeight="false" outlineLevel="0" collapsed="false">
      <c r="G40" s="2" t="s">
        <v>28</v>
      </c>
      <c r="H40" s="0" t="n">
        <f aca="false">H24</f>
        <v>-142.009</v>
      </c>
      <c r="I40" s="0" t="n">
        <f aca="false">I24</f>
        <v>-1068.654</v>
      </c>
      <c r="J40" s="0" t="n">
        <f aca="false">J24</f>
        <v>366.065</v>
      </c>
      <c r="K40" s="2" t="n">
        <f aca="false">H40-H$41</f>
        <v>262.918</v>
      </c>
      <c r="L40" s="2" t="n">
        <f aca="false">I40-I$41</f>
        <v>-678.888</v>
      </c>
      <c r="M40" s="2" t="n">
        <f aca="false">J40-J$41</f>
        <v>92.44145</v>
      </c>
      <c r="P40" s="0" t="s">
        <v>12</v>
      </c>
      <c r="Q40" s="0" t="n">
        <v>-0.718141</v>
      </c>
      <c r="R40" s="0" t="n">
        <v>0</v>
      </c>
      <c r="S40" s="0" t="n">
        <v>1.206495</v>
      </c>
      <c r="AC40" s="0" t="n">
        <f aca="false">AC25-S40</f>
        <v>0.012705</v>
      </c>
    </row>
    <row r="41" customFormat="false" ht="13.8" hidden="false" customHeight="false" outlineLevel="0" collapsed="false">
      <c r="G41" s="2" t="s">
        <v>34</v>
      </c>
      <c r="H41" s="0" t="n">
        <f aca="false">H28</f>
        <v>-404.927</v>
      </c>
      <c r="I41" s="0" t="n">
        <f aca="false">I28</f>
        <v>-389.766</v>
      </c>
      <c r="J41" s="0" t="n">
        <f aca="false">J28</f>
        <v>273.62355</v>
      </c>
      <c r="K41" s="2" t="n">
        <f aca="false">H41-H$41</f>
        <v>0</v>
      </c>
      <c r="L41" s="2" t="n">
        <f aca="false">I41-I$41</f>
        <v>0</v>
      </c>
      <c r="M41" s="2" t="n">
        <f aca="false">J41-J$41</f>
        <v>0</v>
      </c>
      <c r="P41" s="0" t="s">
        <v>15</v>
      </c>
      <c r="Q41" s="0" t="n">
        <v>-0.77926</v>
      </c>
      <c r="R41" s="0" t="n">
        <v>0</v>
      </c>
      <c r="S41" s="0" t="n">
        <v>0.32067</v>
      </c>
    </row>
    <row r="42" customFormat="false" ht="13.8" hidden="false" customHeight="false" outlineLevel="0" collapsed="false">
      <c r="P42" s="0" t="s">
        <v>34</v>
      </c>
      <c r="Q42" s="0" t="n">
        <v>0</v>
      </c>
      <c r="R42" s="0" t="n">
        <v>0</v>
      </c>
      <c r="S42" s="0" t="n">
        <v>0</v>
      </c>
    </row>
    <row r="43" customFormat="false" ht="13.8" hidden="false" customHeight="false" outlineLevel="0" collapsed="false">
      <c r="W43" s="0" t="n">
        <v>0.01905</v>
      </c>
      <c r="X43" s="0" t="n">
        <v>0.3456</v>
      </c>
      <c r="Y43" s="0" t="s">
        <v>51</v>
      </c>
      <c r="Z43" s="0" t="s">
        <v>52</v>
      </c>
      <c r="AA43" s="0" t="s">
        <v>53</v>
      </c>
    </row>
    <row r="44" customFormat="false" ht="13.8" hidden="false" customHeight="false" outlineLevel="0" collapsed="false">
      <c r="G44" s="2" t="s">
        <v>54</v>
      </c>
      <c r="H44" s="0" t="n">
        <v>651.6604</v>
      </c>
      <c r="I44" s="0" t="n">
        <v>823.045</v>
      </c>
      <c r="J44" s="0" t="n">
        <v>296.268</v>
      </c>
      <c r="K44" s="0" t="n">
        <f aca="false">H44-H$41</f>
        <v>1056.5874</v>
      </c>
      <c r="L44" s="0" t="n">
        <f aca="false">I44-I$41</f>
        <v>1212.811</v>
      </c>
      <c r="M44" s="0" t="n">
        <f aca="false">J44-J$41</f>
        <v>22.6444499999999</v>
      </c>
      <c r="Q44" s="0" t="s">
        <v>6</v>
      </c>
      <c r="R44" s="0" t="s">
        <v>7</v>
      </c>
      <c r="S44" s="0" t="s">
        <v>8</v>
      </c>
      <c r="W44" s="0" t="n">
        <f aca="false">W43*2</f>
        <v>0.0381</v>
      </c>
      <c r="X44" s="0" t="n">
        <f aca="false">X43+0.003</f>
        <v>0.3486</v>
      </c>
    </row>
    <row r="45" customFormat="false" ht="13.8" hidden="false" customHeight="false" outlineLevel="0" collapsed="false">
      <c r="K45" s="0" t="s">
        <v>8</v>
      </c>
      <c r="L45" s="0" t="s">
        <v>6</v>
      </c>
      <c r="M45" s="0" t="s">
        <v>7</v>
      </c>
      <c r="O45" s="0" t="s">
        <v>55</v>
      </c>
      <c r="Q45" s="0" t="n">
        <v>-0.763984</v>
      </c>
      <c r="R45" s="0" t="n">
        <v>0</v>
      </c>
      <c r="S45" s="19" t="n">
        <f aca="false">Y25/2</f>
        <v>0.003175</v>
      </c>
      <c r="W45" s="0" t="n">
        <f aca="false">W43*3</f>
        <v>0.05715</v>
      </c>
    </row>
    <row r="47" customFormat="false" ht="13.8" hidden="false" customHeight="false" outlineLevel="0" collapsed="false">
      <c r="P47" s="0" t="s">
        <v>9</v>
      </c>
      <c r="Q47" s="0" t="n">
        <f aca="false">U22+Q45</f>
        <v>0.213916</v>
      </c>
      <c r="T47" s="0" t="n">
        <f aca="false">R39/1000</f>
        <v>0</v>
      </c>
      <c r="X47" s="20" t="s">
        <v>34</v>
      </c>
    </row>
    <row r="48" customFormat="false" ht="13.8" hidden="false" customHeight="false" outlineLevel="0" collapsed="false">
      <c r="P48" s="0" t="s">
        <v>12</v>
      </c>
      <c r="X48" s="0" t="s">
        <v>92</v>
      </c>
    </row>
    <row r="49" customFormat="false" ht="13.8" hidden="false" customHeight="false" outlineLevel="0" collapsed="false">
      <c r="P49" s="0" t="s">
        <v>15</v>
      </c>
      <c r="X49" s="0" t="s">
        <v>93</v>
      </c>
    </row>
    <row r="50" customFormat="false" ht="13.8" hidden="false" customHeight="false" outlineLevel="0" collapsed="false">
      <c r="P50" s="0" t="s">
        <v>34</v>
      </c>
      <c r="V50" s="21"/>
      <c r="W50" s="4"/>
      <c r="X50" s="22"/>
    </row>
    <row r="51" customFormat="false" ht="13.8" hidden="false" customHeight="false" outlineLevel="0" collapsed="false">
      <c r="V51" s="6"/>
      <c r="W51" s="14"/>
      <c r="X51" s="7"/>
    </row>
    <row r="52" customFormat="false" ht="13.8" hidden="false" customHeight="false" outlineLevel="0" collapsed="false">
      <c r="V52" s="6"/>
      <c r="W52" s="14"/>
      <c r="X52" s="7"/>
    </row>
    <row r="53" customFormat="false" ht="13.8" hidden="false" customHeight="false" outlineLevel="0" collapsed="false">
      <c r="T53" s="23" t="s">
        <v>15</v>
      </c>
      <c r="U53" s="23"/>
      <c r="V53" s="6"/>
      <c r="W53" s="14"/>
      <c r="X53" s="7"/>
    </row>
    <row r="54" customFormat="false" ht="13.8" hidden="false" customHeight="false" outlineLevel="0" collapsed="false">
      <c r="T54" s="0" t="n">
        <v>11562</v>
      </c>
      <c r="U54" s="0" t="n">
        <v>4053</v>
      </c>
      <c r="V54" s="6"/>
      <c r="W54" s="14"/>
      <c r="X54" s="7"/>
    </row>
    <row r="55" customFormat="false" ht="13.8" hidden="false" customHeight="false" outlineLevel="0" collapsed="false">
      <c r="T55" s="0" t="n">
        <v>11564</v>
      </c>
      <c r="U55" s="0" t="n">
        <v>1034</v>
      </c>
      <c r="V55" s="6"/>
      <c r="W55" s="14"/>
      <c r="X55" s="7"/>
    </row>
    <row r="56" customFormat="false" ht="13.8" hidden="false" customHeight="false" outlineLevel="0" collapsed="false">
      <c r="V56" s="6"/>
      <c r="W56" s="14"/>
      <c r="X56" s="7"/>
    </row>
    <row r="57" customFormat="false" ht="13.8" hidden="false" customHeight="false" outlineLevel="0" collapsed="false">
      <c r="V57" s="6"/>
      <c r="W57" s="14"/>
      <c r="X57" s="7"/>
    </row>
    <row r="58" customFormat="false" ht="13.8" hidden="false" customHeight="false" outlineLevel="0" collapsed="false">
      <c r="V58" s="6"/>
      <c r="W58" s="14"/>
      <c r="X58" s="7"/>
    </row>
    <row r="59" customFormat="false" ht="13.8" hidden="false" customHeight="false" outlineLevel="0" collapsed="false">
      <c r="V59" s="6"/>
      <c r="W59" s="14"/>
      <c r="X59" s="7"/>
    </row>
    <row r="60" customFormat="false" ht="13.8" hidden="false" customHeight="false" outlineLevel="0" collapsed="false">
      <c r="V60" s="6"/>
      <c r="W60" s="14"/>
      <c r="X60" s="7"/>
    </row>
    <row r="61" customFormat="false" ht="13.8" hidden="false" customHeight="false" outlineLevel="0" collapsed="false">
      <c r="V61" s="6"/>
      <c r="W61" s="14"/>
      <c r="X61" s="7"/>
    </row>
    <row r="62" customFormat="false" ht="13.8" hidden="false" customHeight="false" outlineLevel="0" collapsed="false">
      <c r="V62" s="6"/>
      <c r="W62" s="14"/>
      <c r="X62" s="7"/>
    </row>
    <row r="63" customFormat="false" ht="13.8" hidden="false" customHeight="false" outlineLevel="0" collapsed="false">
      <c r="V63" s="6"/>
      <c r="W63" s="14"/>
      <c r="X63" s="7"/>
    </row>
    <row r="64" customFormat="false" ht="13.8" hidden="false" customHeight="false" outlineLevel="0" collapsed="false">
      <c r="V64" s="6"/>
      <c r="W64" s="14"/>
      <c r="X64" s="7"/>
    </row>
    <row r="65" customFormat="false" ht="13.8" hidden="false" customHeight="false" outlineLevel="0" collapsed="false">
      <c r="V65" s="6"/>
      <c r="W65" s="14"/>
      <c r="X65" s="7"/>
      <c r="Z65" s="0" t="s">
        <v>94</v>
      </c>
    </row>
    <row r="66" customFormat="false" ht="13.8" hidden="false" customHeight="false" outlineLevel="0" collapsed="false">
      <c r="V66" s="6"/>
      <c r="W66" s="14"/>
      <c r="X66" s="7"/>
    </row>
    <row r="67" customFormat="false" ht="13.8" hidden="false" customHeight="false" outlineLevel="0" collapsed="false">
      <c r="V67" s="6"/>
      <c r="W67" s="14"/>
      <c r="X67" s="7"/>
      <c r="Y67" s="24" t="s">
        <v>9</v>
      </c>
      <c r="Z67" s="24"/>
    </row>
    <row r="68" customFormat="false" ht="13.8" hidden="false" customHeight="false" outlineLevel="0" collapsed="false">
      <c r="V68" s="6"/>
      <c r="W68" s="14"/>
      <c r="X68" s="7"/>
      <c r="Y68" s="0" t="n">
        <v>1432</v>
      </c>
      <c r="Z68" s="0" t="n">
        <v>11883</v>
      </c>
    </row>
    <row r="69" customFormat="false" ht="13.8" hidden="false" customHeight="false" outlineLevel="0" collapsed="false">
      <c r="V69" s="6"/>
      <c r="W69" s="14"/>
      <c r="X69" s="7"/>
      <c r="Y69" s="0" t="n">
        <v>8050</v>
      </c>
      <c r="Z69" s="0" t="n">
        <v>11885</v>
      </c>
    </row>
    <row r="70" customFormat="false" ht="13.8" hidden="false" customHeight="false" outlineLevel="0" collapsed="false">
      <c r="V70" s="15"/>
      <c r="W70" s="9"/>
      <c r="X70" s="16"/>
    </row>
    <row r="71" customFormat="false" ht="13.8" hidden="false" customHeight="false" outlineLevel="0" collapsed="false">
      <c r="V71" s="0" t="s">
        <v>95</v>
      </c>
    </row>
    <row r="72" customFormat="false" ht="13.8" hidden="false" customHeight="false" outlineLevel="0" collapsed="false">
      <c r="V72" s="0" t="s">
        <v>96</v>
      </c>
    </row>
    <row r="73" customFormat="false" ht="13.8" hidden="false" customHeight="false" outlineLevel="0" collapsed="false">
      <c r="V73" s="20" t="s">
        <v>12</v>
      </c>
    </row>
    <row r="75" customFormat="false" ht="13.8" hidden="false" customHeight="false" outlineLevel="0" collapsed="false">
      <c r="V75" s="0" t="s">
        <v>97</v>
      </c>
    </row>
  </sheetData>
  <mergeCells count="3">
    <mergeCell ref="X16:Y16"/>
    <mergeCell ref="T53:U53"/>
    <mergeCell ref="Y67:Z6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2020-10-19T23:43:27Z</dcterms:created>
  <dc:creator>Zach McNulty</dc:creator>
  <dc:description/>
  <dc:language>en-US</dc:language>
  <cp:lastModifiedBy/>
  <dcterms:modified xsi:type="dcterms:W3CDTF">2020-10-30T03:32:03Z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0x010100F74E03A9792A6C42A1E8656A91ECEB56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  <property fmtid="{D5CDD505-2E9C-101B-9397-08002B2CF9AE}" pid="9" name="qrichtext">
    <vt:lpwstr>1</vt:lpwstr>
  </property>
</Properties>
</file>