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Венец" sheetId="1" r:id="rId1"/>
    <sheet name="Хлынов" sheetId="2" r:id="rId2"/>
    <sheet name="Хлынов без формул" sheetId="6" r:id="rId3"/>
    <sheet name="Венец без формул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7" l="1"/>
  <c r="L66" i="7" s="1"/>
  <c r="K66" i="7"/>
  <c r="F66" i="7"/>
  <c r="H66" i="7" s="1"/>
  <c r="G66" i="7"/>
  <c r="D66" i="7"/>
  <c r="D65" i="7"/>
  <c r="F65" i="7"/>
  <c r="G65" i="7"/>
  <c r="J65" i="7"/>
  <c r="K65" i="7"/>
  <c r="K64" i="7"/>
  <c r="J64" i="7"/>
  <c r="L64" i="7" s="1"/>
  <c r="J63" i="7"/>
  <c r="L63" i="7"/>
  <c r="H64" i="7"/>
  <c r="G64" i="7"/>
  <c r="F64" i="7"/>
  <c r="F63" i="7"/>
  <c r="D64" i="7"/>
  <c r="D63" i="7"/>
  <c r="K63" i="7"/>
  <c r="G63" i="7"/>
  <c r="L65" i="7" l="1"/>
  <c r="H65" i="7"/>
  <c r="H63" i="7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51" i="1"/>
  <c r="J128" i="1" l="1"/>
  <c r="J129" i="1"/>
  <c r="J127" i="1"/>
  <c r="J91" i="7" l="1"/>
  <c r="J90" i="7"/>
  <c r="J89" i="7"/>
  <c r="J88" i="7"/>
  <c r="J87" i="7"/>
  <c r="J86" i="7"/>
  <c r="I87" i="7"/>
  <c r="I88" i="7"/>
  <c r="I89" i="7"/>
  <c r="I90" i="7"/>
  <c r="I91" i="7"/>
  <c r="I86" i="7"/>
  <c r="G75" i="7"/>
  <c r="P77" i="7"/>
  <c r="V74" i="7" s="1"/>
  <c r="J77" i="7"/>
  <c r="T74" i="7" s="1"/>
  <c r="U77" i="7" s="1"/>
  <c r="G74" i="7"/>
  <c r="G76" i="7"/>
  <c r="G73" i="7"/>
  <c r="G77" i="7"/>
  <c r="N49" i="7"/>
  <c r="O49" i="7"/>
  <c r="P49" i="7"/>
  <c r="Q49" i="7"/>
  <c r="N50" i="7"/>
  <c r="O50" i="7"/>
  <c r="P50" i="7"/>
  <c r="Q50" i="7"/>
  <c r="N51" i="7"/>
  <c r="O51" i="7"/>
  <c r="P51" i="7"/>
  <c r="Q51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Q55" i="7"/>
  <c r="N56" i="7"/>
  <c r="O56" i="7"/>
  <c r="P56" i="7"/>
  <c r="Q56" i="7"/>
  <c r="N57" i="7"/>
  <c r="O57" i="7"/>
  <c r="P57" i="7"/>
  <c r="Q57" i="7"/>
  <c r="N58" i="7"/>
  <c r="O58" i="7"/>
  <c r="P58" i="7"/>
  <c r="Q58" i="7"/>
  <c r="N59" i="7"/>
  <c r="O59" i="7"/>
  <c r="P59" i="7"/>
  <c r="Q59" i="7"/>
  <c r="N60" i="7"/>
  <c r="O60" i="7"/>
  <c r="P60" i="7"/>
  <c r="Q60" i="7"/>
  <c r="N61" i="7"/>
  <c r="O61" i="7"/>
  <c r="P61" i="7"/>
  <c r="Q61" i="7"/>
  <c r="N62" i="7"/>
  <c r="O62" i="7"/>
  <c r="P62" i="7"/>
  <c r="Q62" i="7"/>
  <c r="Q48" i="7"/>
  <c r="P48" i="7"/>
  <c r="O48" i="7"/>
  <c r="N48" i="7"/>
  <c r="N35" i="7"/>
  <c r="O35" i="7"/>
  <c r="P35" i="7"/>
  <c r="Q35" i="7"/>
  <c r="N36" i="7"/>
  <c r="O36" i="7"/>
  <c r="P36" i="7"/>
  <c r="Q36" i="7"/>
  <c r="N37" i="7"/>
  <c r="O37" i="7"/>
  <c r="P37" i="7"/>
  <c r="Q37" i="7"/>
  <c r="N38" i="7"/>
  <c r="O38" i="7"/>
  <c r="P38" i="7"/>
  <c r="Q38" i="7"/>
  <c r="N39" i="7"/>
  <c r="O39" i="7"/>
  <c r="P39" i="7"/>
  <c r="Q39" i="7"/>
  <c r="N40" i="7"/>
  <c r="O40" i="7"/>
  <c r="P40" i="7"/>
  <c r="Q40" i="7"/>
  <c r="Q34" i="7"/>
  <c r="P34" i="7"/>
  <c r="O34" i="7"/>
  <c r="N34" i="7"/>
  <c r="D42" i="7"/>
  <c r="E42" i="7"/>
  <c r="F42" i="7"/>
  <c r="G42" i="7"/>
  <c r="H42" i="7"/>
  <c r="I42" i="7"/>
  <c r="J42" i="7"/>
  <c r="K42" i="7"/>
  <c r="L42" i="7"/>
  <c r="C42" i="7"/>
  <c r="N25" i="7"/>
  <c r="O25" i="7"/>
  <c r="P25" i="7"/>
  <c r="Q25" i="7"/>
  <c r="N26" i="7"/>
  <c r="O26" i="7"/>
  <c r="P26" i="7"/>
  <c r="Q26" i="7"/>
  <c r="N27" i="7"/>
  <c r="O27" i="7"/>
  <c r="P27" i="7"/>
  <c r="Q27" i="7"/>
  <c r="Q24" i="7"/>
  <c r="P24" i="7"/>
  <c r="O24" i="7"/>
  <c r="N24" i="7"/>
  <c r="D29" i="7"/>
  <c r="E29" i="7"/>
  <c r="F29" i="7"/>
  <c r="G29" i="7"/>
  <c r="H29" i="7"/>
  <c r="I29" i="7"/>
  <c r="J29" i="7"/>
  <c r="K29" i="7"/>
  <c r="L29" i="7"/>
  <c r="C29" i="7"/>
  <c r="N5" i="7"/>
  <c r="O5" i="7"/>
  <c r="P5" i="7"/>
  <c r="Q5" i="7"/>
  <c r="N6" i="7"/>
  <c r="O6" i="7"/>
  <c r="P6" i="7"/>
  <c r="Q6" i="7"/>
  <c r="N7" i="7"/>
  <c r="O7" i="7"/>
  <c r="P7" i="7"/>
  <c r="Q7" i="7"/>
  <c r="N8" i="7"/>
  <c r="O8" i="7"/>
  <c r="P8" i="7"/>
  <c r="Q8" i="7"/>
  <c r="N9" i="7"/>
  <c r="O9" i="7"/>
  <c r="P9" i="7"/>
  <c r="Q9" i="7"/>
  <c r="N10" i="7"/>
  <c r="O10" i="7"/>
  <c r="P10" i="7"/>
  <c r="Q10" i="7"/>
  <c r="N11" i="7"/>
  <c r="O11" i="7"/>
  <c r="P11" i="7"/>
  <c r="Q11" i="7"/>
  <c r="N12" i="7"/>
  <c r="O12" i="7"/>
  <c r="P12" i="7"/>
  <c r="Q12" i="7"/>
  <c r="N13" i="7"/>
  <c r="O13" i="7"/>
  <c r="P13" i="7"/>
  <c r="Q13" i="7"/>
  <c r="N14" i="7"/>
  <c r="O14" i="7"/>
  <c r="P14" i="7"/>
  <c r="Q14" i="7"/>
  <c r="N15" i="7"/>
  <c r="O15" i="7"/>
  <c r="P15" i="7"/>
  <c r="Q15" i="7"/>
  <c r="Q4" i="7"/>
  <c r="P4" i="7"/>
  <c r="O4" i="7"/>
  <c r="N4" i="7"/>
  <c r="D17" i="7"/>
  <c r="E17" i="7"/>
  <c r="F17" i="7"/>
  <c r="G17" i="7"/>
  <c r="H17" i="7"/>
  <c r="I17" i="7"/>
  <c r="J17" i="7"/>
  <c r="K17" i="7"/>
  <c r="L17" i="7"/>
  <c r="C17" i="7"/>
  <c r="L126" i="1"/>
  <c r="L123" i="1"/>
  <c r="K124" i="1"/>
  <c r="K125" i="1"/>
  <c r="K126" i="1"/>
  <c r="K127" i="1"/>
  <c r="K128" i="1"/>
  <c r="K129" i="1"/>
  <c r="K123" i="1"/>
  <c r="J124" i="1"/>
  <c r="L124" i="1" s="1"/>
  <c r="J125" i="1"/>
  <c r="L125" i="1" s="1"/>
  <c r="J126" i="1"/>
  <c r="L127" i="1"/>
  <c r="L128" i="1"/>
  <c r="L129" i="1"/>
  <c r="J123" i="1"/>
  <c r="F114" i="1"/>
  <c r="F112" i="1"/>
  <c r="F99" i="1"/>
  <c r="F97" i="1"/>
  <c r="J5" i="1"/>
  <c r="J6" i="1"/>
  <c r="J7" i="1"/>
  <c r="J8" i="1"/>
  <c r="J9" i="1"/>
  <c r="J10" i="1"/>
  <c r="J11" i="1"/>
  <c r="J12" i="1"/>
  <c r="J13" i="1"/>
  <c r="J15" i="1"/>
  <c r="I14" i="1"/>
  <c r="I17" i="1" s="1"/>
  <c r="D17" i="1"/>
  <c r="E17" i="1"/>
  <c r="F17" i="1"/>
  <c r="G17" i="1"/>
  <c r="H17" i="1"/>
  <c r="C17" i="1"/>
  <c r="J14" i="1" l="1"/>
  <c r="O130" i="6"/>
  <c r="O131" i="6"/>
  <c r="O132" i="6"/>
  <c r="O133" i="6"/>
  <c r="O134" i="6"/>
  <c r="O135" i="6"/>
  <c r="O136" i="6"/>
  <c r="O129" i="6"/>
  <c r="N130" i="6"/>
  <c r="N131" i="6"/>
  <c r="N132" i="6"/>
  <c r="N133" i="6"/>
  <c r="N134" i="6"/>
  <c r="N135" i="6"/>
  <c r="N136" i="6"/>
  <c r="N129" i="6"/>
  <c r="G76" i="6"/>
  <c r="G77" i="6"/>
  <c r="G78" i="6"/>
  <c r="G79" i="6"/>
  <c r="G75" i="6"/>
  <c r="N52" i="6"/>
  <c r="O52" i="6"/>
  <c r="P52" i="6"/>
  <c r="Q52" i="6"/>
  <c r="N53" i="6"/>
  <c r="O53" i="6"/>
  <c r="P53" i="6"/>
  <c r="Q53" i="6"/>
  <c r="N54" i="6"/>
  <c r="O54" i="6"/>
  <c r="P54" i="6"/>
  <c r="Q54" i="6"/>
  <c r="N55" i="6"/>
  <c r="O55" i="6"/>
  <c r="P55" i="6"/>
  <c r="Q55" i="6"/>
  <c r="N56" i="6"/>
  <c r="O56" i="6"/>
  <c r="P56" i="6"/>
  <c r="Q56" i="6"/>
  <c r="N57" i="6"/>
  <c r="O57" i="6"/>
  <c r="P57" i="6"/>
  <c r="Q57" i="6"/>
  <c r="N58" i="6"/>
  <c r="O58" i="6"/>
  <c r="P58" i="6"/>
  <c r="Q58" i="6"/>
  <c r="N59" i="6"/>
  <c r="O59" i="6"/>
  <c r="P59" i="6"/>
  <c r="Q59" i="6"/>
  <c r="N60" i="6"/>
  <c r="O60" i="6"/>
  <c r="P60" i="6"/>
  <c r="Q60" i="6"/>
  <c r="N61" i="6"/>
  <c r="O61" i="6"/>
  <c r="P61" i="6"/>
  <c r="Q61" i="6"/>
  <c r="N62" i="6"/>
  <c r="O62" i="6"/>
  <c r="P62" i="6"/>
  <c r="Q62" i="6"/>
  <c r="N63" i="6"/>
  <c r="O63" i="6"/>
  <c r="P63" i="6"/>
  <c r="Q63" i="6"/>
  <c r="N64" i="6"/>
  <c r="O64" i="6"/>
  <c r="P64" i="6"/>
  <c r="Q64" i="6"/>
  <c r="N65" i="6"/>
  <c r="O65" i="6"/>
  <c r="P65" i="6"/>
  <c r="Q65" i="6"/>
  <c r="N66" i="6"/>
  <c r="O66" i="6"/>
  <c r="P66" i="6"/>
  <c r="Q66" i="6"/>
  <c r="N67" i="6"/>
  <c r="O67" i="6"/>
  <c r="P67" i="6"/>
  <c r="Q67" i="6"/>
  <c r="N68" i="6"/>
  <c r="O68" i="6"/>
  <c r="P68" i="6"/>
  <c r="Q68" i="6"/>
  <c r="N69" i="6"/>
  <c r="O69" i="6"/>
  <c r="P69" i="6"/>
  <c r="Q69" i="6"/>
  <c r="N70" i="6"/>
  <c r="O70" i="6"/>
  <c r="P70" i="6"/>
  <c r="Q70" i="6"/>
  <c r="Q51" i="6"/>
  <c r="P51" i="6"/>
  <c r="O51" i="6"/>
  <c r="N51" i="6"/>
  <c r="N24" i="6"/>
  <c r="O24" i="6"/>
  <c r="P24" i="6"/>
  <c r="Q24" i="6"/>
  <c r="N25" i="6"/>
  <c r="O25" i="6"/>
  <c r="P25" i="6"/>
  <c r="Q25" i="6"/>
  <c r="N26" i="6"/>
  <c r="O26" i="6"/>
  <c r="P26" i="6"/>
  <c r="Q26" i="6"/>
  <c r="N27" i="6"/>
  <c r="O27" i="6"/>
  <c r="P27" i="6"/>
  <c r="Q27" i="6"/>
  <c r="N28" i="6"/>
  <c r="O28" i="6"/>
  <c r="P28" i="6"/>
  <c r="Q28" i="6"/>
  <c r="N29" i="6"/>
  <c r="O29" i="6"/>
  <c r="P29" i="6"/>
  <c r="Q29" i="6"/>
  <c r="Q23" i="6"/>
  <c r="P23" i="6"/>
  <c r="O23" i="6"/>
  <c r="N23" i="6"/>
  <c r="D31" i="6"/>
  <c r="E31" i="6"/>
  <c r="F31" i="6"/>
  <c r="G31" i="6"/>
  <c r="H31" i="6"/>
  <c r="I31" i="6"/>
  <c r="J31" i="6"/>
  <c r="K31" i="6"/>
  <c r="L31" i="6"/>
  <c r="C31" i="6"/>
  <c r="N5" i="6"/>
  <c r="O5" i="6"/>
  <c r="P5" i="6"/>
  <c r="Q5" i="6"/>
  <c r="N6" i="6"/>
  <c r="O6" i="6"/>
  <c r="P6" i="6"/>
  <c r="Q6" i="6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N11" i="6"/>
  <c r="O11" i="6"/>
  <c r="P11" i="6"/>
  <c r="Q11" i="6"/>
  <c r="N12" i="6"/>
  <c r="O12" i="6"/>
  <c r="P12" i="6"/>
  <c r="Q12" i="6"/>
  <c r="N13" i="6"/>
  <c r="O13" i="6"/>
  <c r="P13" i="6"/>
  <c r="Q13" i="6"/>
  <c r="N14" i="6"/>
  <c r="O14" i="6"/>
  <c r="P14" i="6"/>
  <c r="Q14" i="6"/>
  <c r="N15" i="6"/>
  <c r="O15" i="6"/>
  <c r="P15" i="6"/>
  <c r="Q15" i="6"/>
  <c r="Q4" i="6"/>
  <c r="P4" i="6"/>
  <c r="O4" i="6"/>
  <c r="N4" i="6"/>
  <c r="D17" i="6"/>
  <c r="E17" i="6"/>
  <c r="F17" i="6"/>
  <c r="G17" i="6"/>
  <c r="H17" i="6"/>
  <c r="I17" i="6"/>
  <c r="J17" i="6"/>
  <c r="K17" i="6"/>
  <c r="L17" i="6"/>
  <c r="C17" i="6"/>
  <c r="L135" i="2" l="1"/>
  <c r="K134" i="2"/>
  <c r="K135" i="2"/>
  <c r="K136" i="2"/>
  <c r="K137" i="2"/>
  <c r="K138" i="2"/>
  <c r="K139" i="2"/>
  <c r="K140" i="2"/>
  <c r="K133" i="2"/>
  <c r="J134" i="2"/>
  <c r="L134" i="2" s="1"/>
  <c r="J135" i="2"/>
  <c r="J136" i="2"/>
  <c r="L136" i="2" s="1"/>
  <c r="J137" i="2"/>
  <c r="L137" i="2" s="1"/>
  <c r="J138" i="2"/>
  <c r="L138" i="2" s="1"/>
  <c r="J139" i="2"/>
  <c r="L139" i="2" s="1"/>
  <c r="J140" i="2"/>
  <c r="L140" i="2" s="1"/>
  <c r="J133" i="2"/>
  <c r="L133" i="2" s="1"/>
  <c r="F121" i="2"/>
  <c r="G121" i="2" s="1"/>
  <c r="F123" i="2"/>
  <c r="G123" i="2" s="1"/>
  <c r="G126" i="2"/>
  <c r="G125" i="2"/>
  <c r="G124" i="2"/>
  <c r="G122" i="2"/>
  <c r="G120" i="2"/>
  <c r="G119" i="2"/>
  <c r="G117" i="1"/>
  <c r="G116" i="1"/>
  <c r="G115" i="1"/>
  <c r="G114" i="1"/>
  <c r="G113" i="1"/>
  <c r="G112" i="1"/>
  <c r="G111" i="1"/>
  <c r="G110" i="1"/>
  <c r="G113" i="2"/>
  <c r="G112" i="2"/>
  <c r="G111" i="2"/>
  <c r="G110" i="2"/>
  <c r="G109" i="2"/>
  <c r="G108" i="2"/>
  <c r="G107" i="2"/>
  <c r="G106" i="2"/>
  <c r="G105" i="2"/>
  <c r="G104" i="2"/>
  <c r="G103" i="2"/>
  <c r="G94" i="1"/>
  <c r="G95" i="1"/>
  <c r="G96" i="1"/>
  <c r="G97" i="1"/>
  <c r="G98" i="1"/>
  <c r="G99" i="1"/>
  <c r="G100" i="1"/>
  <c r="G101" i="1"/>
  <c r="G102" i="1"/>
  <c r="G103" i="1"/>
  <c r="G93" i="1"/>
  <c r="J98" i="2"/>
  <c r="I98" i="2"/>
  <c r="J97" i="2"/>
  <c r="I97" i="2"/>
  <c r="J96" i="2"/>
  <c r="I96" i="2"/>
  <c r="J95" i="2"/>
  <c r="I95" i="2"/>
  <c r="J94" i="2"/>
  <c r="I94" i="2"/>
  <c r="J93" i="2"/>
  <c r="I93" i="2"/>
  <c r="J88" i="1"/>
  <c r="J87" i="1"/>
  <c r="J86" i="1"/>
  <c r="J85" i="1"/>
  <c r="J84" i="1"/>
  <c r="J83" i="1"/>
  <c r="I84" i="1"/>
  <c r="I85" i="1"/>
  <c r="I86" i="1"/>
  <c r="I87" i="1"/>
  <c r="I88" i="1"/>
  <c r="I83" i="1"/>
  <c r="R76" i="1"/>
  <c r="S76" i="1" s="1"/>
  <c r="L76" i="1"/>
  <c r="M76" i="1" s="1"/>
  <c r="G74" i="1"/>
  <c r="G73" i="1"/>
  <c r="G72" i="1"/>
  <c r="G71" i="1"/>
  <c r="G70" i="1"/>
  <c r="Q84" i="2"/>
  <c r="R84" i="2" s="1"/>
  <c r="K84" i="2"/>
  <c r="L84" i="2" s="1"/>
  <c r="E80" i="2"/>
  <c r="E81" i="2"/>
  <c r="E82" i="2"/>
  <c r="E83" i="2"/>
  <c r="E79" i="2"/>
  <c r="G80" i="2"/>
  <c r="G81" i="2"/>
  <c r="G82" i="2"/>
  <c r="G83" i="2"/>
  <c r="G79" i="2"/>
  <c r="J57" i="2"/>
  <c r="S57" i="2" s="1"/>
  <c r="J58" i="2"/>
  <c r="S58" i="2" s="1"/>
  <c r="J59" i="2"/>
  <c r="S59" i="2" s="1"/>
  <c r="J60" i="2"/>
  <c r="S60" i="2" s="1"/>
  <c r="J61" i="2"/>
  <c r="S61" i="2" s="1"/>
  <c r="J62" i="2"/>
  <c r="S62" i="2" s="1"/>
  <c r="J63" i="2"/>
  <c r="S63" i="2" s="1"/>
  <c r="J64" i="2"/>
  <c r="S64" i="2" s="1"/>
  <c r="J65" i="2"/>
  <c r="S65" i="2" s="1"/>
  <c r="J66" i="2"/>
  <c r="S66" i="2" s="1"/>
  <c r="J67" i="2"/>
  <c r="S67" i="2" s="1"/>
  <c r="J68" i="2"/>
  <c r="S68" i="2" s="1"/>
  <c r="J69" i="2"/>
  <c r="J70" i="2"/>
  <c r="J71" i="2"/>
  <c r="J72" i="2"/>
  <c r="J73" i="2"/>
  <c r="J74" i="2"/>
  <c r="J56" i="2"/>
  <c r="S56" i="2" s="1"/>
  <c r="S55" i="2"/>
  <c r="M87" i="2" l="1"/>
  <c r="N79" i="1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L55" i="2"/>
  <c r="Q55" i="2" s="1"/>
  <c r="K55" i="2"/>
  <c r="P55" i="2" s="1"/>
  <c r="O55" i="2"/>
  <c r="N55" i="2"/>
  <c r="K51" i="1"/>
  <c r="P51" i="1" s="1"/>
  <c r="L51" i="1"/>
  <c r="Q51" i="1" s="1"/>
  <c r="K52" i="1"/>
  <c r="P52" i="1" s="1"/>
  <c r="L52" i="1"/>
  <c r="Q52" i="1" s="1"/>
  <c r="K53" i="1"/>
  <c r="P53" i="1" s="1"/>
  <c r="L53" i="1"/>
  <c r="Q53" i="1" s="1"/>
  <c r="K54" i="1"/>
  <c r="P54" i="1" s="1"/>
  <c r="L54" i="1"/>
  <c r="Q54" i="1" s="1"/>
  <c r="K55" i="1"/>
  <c r="P55" i="1" s="1"/>
  <c r="L55" i="1"/>
  <c r="Q55" i="1" s="1"/>
  <c r="K56" i="1"/>
  <c r="P56" i="1" s="1"/>
  <c r="L56" i="1"/>
  <c r="Q56" i="1" s="1"/>
  <c r="K57" i="1"/>
  <c r="P57" i="1" s="1"/>
  <c r="L57" i="1"/>
  <c r="Q57" i="1" s="1"/>
  <c r="K58" i="1"/>
  <c r="P58" i="1" s="1"/>
  <c r="L58" i="1"/>
  <c r="Q58" i="1" s="1"/>
  <c r="K59" i="1"/>
  <c r="P59" i="1" s="1"/>
  <c r="L59" i="1"/>
  <c r="Q59" i="1" s="1"/>
  <c r="K60" i="1"/>
  <c r="P60" i="1" s="1"/>
  <c r="L60" i="1"/>
  <c r="Q60" i="1" s="1"/>
  <c r="K61" i="1"/>
  <c r="P61" i="1" s="1"/>
  <c r="L61" i="1"/>
  <c r="Q61" i="1" s="1"/>
  <c r="K62" i="1"/>
  <c r="P62" i="1" s="1"/>
  <c r="L62" i="1"/>
  <c r="Q62" i="1" s="1"/>
  <c r="K63" i="1"/>
  <c r="P63" i="1" s="1"/>
  <c r="L63" i="1"/>
  <c r="Q63" i="1" s="1"/>
  <c r="K64" i="1"/>
  <c r="P64" i="1" s="1"/>
  <c r="L64" i="1"/>
  <c r="Q64" i="1" s="1"/>
  <c r="L50" i="1"/>
  <c r="Q50" i="1" s="1"/>
  <c r="K50" i="1"/>
  <c r="P50" i="1" s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O50" i="1"/>
  <c r="N50" i="1"/>
  <c r="J40" i="2"/>
  <c r="J41" i="2"/>
  <c r="L41" i="2" s="1"/>
  <c r="J42" i="2"/>
  <c r="L42" i="2" s="1"/>
  <c r="J43" i="2"/>
  <c r="L43" i="2" s="1"/>
  <c r="Q43" i="2" s="1"/>
  <c r="J44" i="2"/>
  <c r="L44" i="2" s="1"/>
  <c r="J45" i="2"/>
  <c r="J39" i="2"/>
  <c r="K40" i="2"/>
  <c r="P40" i="2" s="1"/>
  <c r="K41" i="2"/>
  <c r="P41" i="2" s="1"/>
  <c r="K42" i="2"/>
  <c r="P42" i="2" s="1"/>
  <c r="K43" i="2"/>
  <c r="P43" i="2" s="1"/>
  <c r="K44" i="2"/>
  <c r="P44" i="2" s="1"/>
  <c r="K45" i="2"/>
  <c r="P45" i="2" s="1"/>
  <c r="K39" i="2"/>
  <c r="P39" i="2" s="1"/>
  <c r="O39" i="2"/>
  <c r="O40" i="2"/>
  <c r="O41" i="2"/>
  <c r="O42" i="2"/>
  <c r="O43" i="2"/>
  <c r="O44" i="2"/>
  <c r="O45" i="2"/>
  <c r="N40" i="2"/>
  <c r="N41" i="2"/>
  <c r="N42" i="2"/>
  <c r="N43" i="2"/>
  <c r="N44" i="2"/>
  <c r="N45" i="2"/>
  <c r="D47" i="2"/>
  <c r="E47" i="2"/>
  <c r="F47" i="2"/>
  <c r="G47" i="2"/>
  <c r="H47" i="2"/>
  <c r="I47" i="2"/>
  <c r="N39" i="2"/>
  <c r="C47" i="2"/>
  <c r="K35" i="1"/>
  <c r="P35" i="1" s="1"/>
  <c r="K36" i="1"/>
  <c r="P36" i="1" s="1"/>
  <c r="K37" i="1"/>
  <c r="K38" i="1"/>
  <c r="P38" i="1" s="1"/>
  <c r="K39" i="1"/>
  <c r="P39" i="1" s="1"/>
  <c r="K40" i="1"/>
  <c r="P40" i="1" s="1"/>
  <c r="K34" i="1"/>
  <c r="P34" i="1" s="1"/>
  <c r="J35" i="1"/>
  <c r="L35" i="1" s="1"/>
  <c r="J36" i="1"/>
  <c r="L36" i="1" s="1"/>
  <c r="J37" i="1"/>
  <c r="L37" i="1" s="1"/>
  <c r="J38" i="1"/>
  <c r="L38" i="1" s="1"/>
  <c r="Q38" i="1" s="1"/>
  <c r="J39" i="1"/>
  <c r="J40" i="1"/>
  <c r="J34" i="1"/>
  <c r="L34" i="1" s="1"/>
  <c r="D42" i="1"/>
  <c r="E42" i="1"/>
  <c r="F42" i="1"/>
  <c r="G42" i="1"/>
  <c r="H42" i="1"/>
  <c r="I42" i="1"/>
  <c r="C42" i="1"/>
  <c r="N35" i="1"/>
  <c r="O35" i="1"/>
  <c r="N36" i="1"/>
  <c r="O36" i="1"/>
  <c r="N37" i="1"/>
  <c r="O37" i="1"/>
  <c r="P37" i="1"/>
  <c r="N38" i="1"/>
  <c r="O38" i="1"/>
  <c r="N39" i="1"/>
  <c r="O39" i="1"/>
  <c r="N40" i="1"/>
  <c r="O40" i="1"/>
  <c r="O34" i="1"/>
  <c r="N34" i="1"/>
  <c r="D31" i="2"/>
  <c r="E31" i="2"/>
  <c r="F31" i="2"/>
  <c r="G31" i="2"/>
  <c r="H31" i="2"/>
  <c r="I31" i="2"/>
  <c r="C31" i="2"/>
  <c r="N24" i="2"/>
  <c r="O24" i="2"/>
  <c r="N25" i="2"/>
  <c r="O25" i="2"/>
  <c r="N26" i="2"/>
  <c r="O26" i="2"/>
  <c r="N27" i="2"/>
  <c r="O27" i="2"/>
  <c r="N28" i="2"/>
  <c r="O28" i="2"/>
  <c r="N29" i="2"/>
  <c r="O29" i="2"/>
  <c r="O23" i="2"/>
  <c r="N23" i="2"/>
  <c r="J24" i="2"/>
  <c r="L24" i="2" s="1"/>
  <c r="J25" i="2"/>
  <c r="L25" i="2" s="1"/>
  <c r="J26" i="2"/>
  <c r="J27" i="2"/>
  <c r="J28" i="2"/>
  <c r="J29" i="2"/>
  <c r="L29" i="2" s="1"/>
  <c r="J23" i="2"/>
  <c r="L23" i="2" s="1"/>
  <c r="K24" i="2"/>
  <c r="P24" i="2" s="1"/>
  <c r="K25" i="2"/>
  <c r="P25" i="2" s="1"/>
  <c r="K26" i="2"/>
  <c r="P26" i="2" s="1"/>
  <c r="K27" i="2"/>
  <c r="P27" i="2" s="1"/>
  <c r="K28" i="2"/>
  <c r="P28" i="2" s="1"/>
  <c r="L28" i="2"/>
  <c r="K29" i="2"/>
  <c r="P29" i="2" s="1"/>
  <c r="K23" i="2"/>
  <c r="P23" i="2" s="1"/>
  <c r="D29" i="1"/>
  <c r="E29" i="1"/>
  <c r="F29" i="1"/>
  <c r="G29" i="1"/>
  <c r="H29" i="1"/>
  <c r="I29" i="1"/>
  <c r="C29" i="1"/>
  <c r="N25" i="1"/>
  <c r="O25" i="1"/>
  <c r="N26" i="1"/>
  <c r="O26" i="1"/>
  <c r="N27" i="1"/>
  <c r="O27" i="1"/>
  <c r="O24" i="1"/>
  <c r="N24" i="1"/>
  <c r="J25" i="1"/>
  <c r="L25" i="1" s="1"/>
  <c r="Q25" i="1" s="1"/>
  <c r="J26" i="1"/>
  <c r="J27" i="1"/>
  <c r="J24" i="1"/>
  <c r="L24" i="1" s="1"/>
  <c r="K25" i="1"/>
  <c r="P25" i="1" s="1"/>
  <c r="K26" i="1"/>
  <c r="P26" i="1" s="1"/>
  <c r="K27" i="1"/>
  <c r="K24" i="1"/>
  <c r="P24" i="1" s="1"/>
  <c r="D17" i="2"/>
  <c r="E17" i="2"/>
  <c r="F17" i="2"/>
  <c r="G17" i="2"/>
  <c r="H17" i="2"/>
  <c r="I17" i="2"/>
  <c r="C17" i="2"/>
  <c r="L15" i="2"/>
  <c r="Q15" i="2" s="1"/>
  <c r="O15" i="2"/>
  <c r="O14" i="2"/>
  <c r="O13" i="2"/>
  <c r="O12" i="2"/>
  <c r="O11" i="2"/>
  <c r="O10" i="2"/>
  <c r="O9" i="2"/>
  <c r="O8" i="2"/>
  <c r="O7" i="2"/>
  <c r="O6" i="2"/>
  <c r="O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Q9" i="1"/>
  <c r="O5" i="1"/>
  <c r="O6" i="1"/>
  <c r="O7" i="1"/>
  <c r="O8" i="1"/>
  <c r="O9" i="1"/>
  <c r="O10" i="1"/>
  <c r="O11" i="1"/>
  <c r="O12" i="1"/>
  <c r="O13" i="1"/>
  <c r="O14" i="1"/>
  <c r="O15" i="1"/>
  <c r="O4" i="1"/>
  <c r="N5" i="1"/>
  <c r="N6" i="1"/>
  <c r="N7" i="1"/>
  <c r="N8" i="1"/>
  <c r="N9" i="1"/>
  <c r="N10" i="1"/>
  <c r="N11" i="1"/>
  <c r="N12" i="1"/>
  <c r="N13" i="1"/>
  <c r="N14" i="1"/>
  <c r="N15" i="1"/>
  <c r="N4" i="1"/>
  <c r="K15" i="1"/>
  <c r="P15" i="1" s="1"/>
  <c r="L15" i="1"/>
  <c r="Q15" i="1" s="1"/>
  <c r="K5" i="2"/>
  <c r="P5" i="2" s="1"/>
  <c r="K6" i="2"/>
  <c r="P6" i="2" s="1"/>
  <c r="K7" i="2"/>
  <c r="P7" i="2" s="1"/>
  <c r="K8" i="2"/>
  <c r="P8" i="2" s="1"/>
  <c r="K9" i="2"/>
  <c r="P9" i="2" s="1"/>
  <c r="K10" i="2"/>
  <c r="P10" i="2" s="1"/>
  <c r="K11" i="2"/>
  <c r="K12" i="2"/>
  <c r="P12" i="2" s="1"/>
  <c r="K13" i="2"/>
  <c r="P13" i="2" s="1"/>
  <c r="K14" i="2"/>
  <c r="P14" i="2" s="1"/>
  <c r="K15" i="2"/>
  <c r="P15" i="2" s="1"/>
  <c r="K4" i="2"/>
  <c r="P4" i="2" s="1"/>
  <c r="J5" i="2"/>
  <c r="L5" i="2" s="1"/>
  <c r="J6" i="2"/>
  <c r="J7" i="2"/>
  <c r="J8" i="2"/>
  <c r="J9" i="2"/>
  <c r="L9" i="2" s="1"/>
  <c r="Q9" i="2" s="1"/>
  <c r="J10" i="2"/>
  <c r="L10" i="2" s="1"/>
  <c r="Q10" i="2" s="1"/>
  <c r="J11" i="2"/>
  <c r="J12" i="2"/>
  <c r="L12" i="2" s="1"/>
  <c r="Q12" i="2" s="1"/>
  <c r="J13" i="2"/>
  <c r="L13" i="2" s="1"/>
  <c r="J14" i="2"/>
  <c r="J4" i="2"/>
  <c r="L5" i="1"/>
  <c r="L6" i="1"/>
  <c r="L7" i="1"/>
  <c r="L8" i="1"/>
  <c r="L10" i="1"/>
  <c r="L11" i="1"/>
  <c r="L12" i="1"/>
  <c r="L13" i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K4" i="1"/>
  <c r="J4" i="1"/>
  <c r="L4" i="1" s="1"/>
  <c r="P14" i="1" l="1"/>
  <c r="K17" i="1"/>
  <c r="L14" i="1"/>
  <c r="L17" i="1" s="1"/>
  <c r="J17" i="1"/>
  <c r="Q42" i="2"/>
  <c r="Q44" i="2"/>
  <c r="Q41" i="2"/>
  <c r="Q5" i="1"/>
  <c r="J29" i="1"/>
  <c r="Q6" i="1"/>
  <c r="K29" i="1"/>
  <c r="P27" i="1"/>
  <c r="P4" i="1"/>
  <c r="K17" i="2"/>
  <c r="L11" i="2"/>
  <c r="Q11" i="2" s="1"/>
  <c r="J17" i="2"/>
  <c r="Q13" i="2"/>
  <c r="Q5" i="2"/>
  <c r="L4" i="2"/>
  <c r="Q4" i="2" s="1"/>
  <c r="Q28" i="2"/>
  <c r="L45" i="2"/>
  <c r="Q45" i="2" s="1"/>
  <c r="Q37" i="1"/>
  <c r="Q13" i="1"/>
  <c r="L40" i="1"/>
  <c r="Q40" i="1" s="1"/>
  <c r="Q11" i="1"/>
  <c r="Q12" i="1"/>
  <c r="Q10" i="1"/>
  <c r="Q36" i="1"/>
  <c r="L39" i="1"/>
  <c r="Q39" i="1" s="1"/>
  <c r="Q35" i="1"/>
  <c r="Q4" i="1"/>
  <c r="Q8" i="1"/>
  <c r="L27" i="1"/>
  <c r="Q7" i="1"/>
  <c r="L40" i="2"/>
  <c r="Q40" i="2" s="1"/>
  <c r="J47" i="2"/>
  <c r="L39" i="2"/>
  <c r="Q39" i="2" s="1"/>
  <c r="K47" i="2"/>
  <c r="L6" i="2"/>
  <c r="Q6" i="2" s="1"/>
  <c r="L14" i="2"/>
  <c r="Q14" i="2" s="1"/>
  <c r="P11" i="2"/>
  <c r="L8" i="2"/>
  <c r="Q8" i="2" s="1"/>
  <c r="L7" i="2"/>
  <c r="Q7" i="2" s="1"/>
  <c r="K42" i="1"/>
  <c r="Q34" i="1"/>
  <c r="J42" i="1"/>
  <c r="L27" i="2"/>
  <c r="Q27" i="2" s="1"/>
  <c r="K31" i="2"/>
  <c r="Q24" i="2"/>
  <c r="L26" i="2"/>
  <c r="Q23" i="2"/>
  <c r="J31" i="2"/>
  <c r="Q29" i="2"/>
  <c r="Q25" i="2"/>
  <c r="Q24" i="1"/>
  <c r="L26" i="1"/>
  <c r="Q14" i="1" l="1"/>
  <c r="L42" i="1"/>
  <c r="L29" i="1"/>
  <c r="Q27" i="1"/>
  <c r="L47" i="2"/>
  <c r="L17" i="2"/>
  <c r="L31" i="2"/>
  <c r="Q26" i="2"/>
  <c r="Q26" i="1"/>
</calcChain>
</file>

<file path=xl/sharedStrings.xml><?xml version="1.0" encoding="utf-8"?>
<sst xmlns="http://schemas.openxmlformats.org/spreadsheetml/2006/main" count="985" uniqueCount="160">
  <si>
    <t>Показатели</t>
  </si>
  <si>
    <t>2021 г.</t>
  </si>
  <si>
    <t>2022 г.</t>
  </si>
  <si>
    <t>Изменения (+, -)</t>
  </si>
  <si>
    <t>тыс. руб.</t>
  </si>
  <si>
    <t>%</t>
  </si>
  <si>
    <t>абсолютное</t>
  </si>
  <si>
    <t>относительное</t>
  </si>
  <si>
    <t xml:space="preserve">Денежные средства </t>
  </si>
  <si>
    <t>Средства кредитной организации в Центральном банке Российской Федерации</t>
  </si>
  <si>
    <t xml:space="preserve">Средства  в кредитных организациях </t>
  </si>
  <si>
    <t>Финансовые активы, оцениваемые по справедливой стоимости через прибыль или убыток</t>
  </si>
  <si>
    <t>Чистая  ссудная задолженность, оцениваемая по амортизированной стоимости</t>
  </si>
  <si>
    <t>Чистые вложения в ценные бумаги и иные финансовые активы, оцениваемые по амортизированной стоимости (кроме ссудной задолженности)</t>
  </si>
  <si>
    <t>Требование по текущему налогу на прибыль</t>
  </si>
  <si>
    <t>Отложенный налоговый актив</t>
  </si>
  <si>
    <t>Основные средства, активы в форме права пользования и нематериальные активы</t>
  </si>
  <si>
    <t>Долгосрочные активы, предназначенные для продажи</t>
  </si>
  <si>
    <t xml:space="preserve">Прочие активы </t>
  </si>
  <si>
    <t xml:space="preserve">Всего активов    </t>
  </si>
  <si>
    <t>2023 г.</t>
  </si>
  <si>
    <t>Венец</t>
  </si>
  <si>
    <t>Денежные средства</t>
  </si>
  <si>
    <t>Средства в кредитных организациях</t>
  </si>
  <si>
    <t>Чистая ссудная задолженность, оцениваемая по амортизированной стоимости</t>
  </si>
  <si>
    <t>Чистые вложения в финансовые активы, оцениваемые по справедливой стоимости через прочий совокупный доход</t>
  </si>
  <si>
    <t>Основные средства, нематериальные активы и материальные запасы</t>
  </si>
  <si>
    <t>Прочие активы</t>
  </si>
  <si>
    <t>Всего активов</t>
  </si>
  <si>
    <t>Хлынов</t>
  </si>
  <si>
    <t>3-1-5</t>
  </si>
  <si>
    <t>4-2-6</t>
  </si>
  <si>
    <t>7-3-9</t>
  </si>
  <si>
    <t>8-4-10</t>
  </si>
  <si>
    <t>Разница "Всего" и суммы выше</t>
  </si>
  <si>
    <t xml:space="preserve">Показатели </t>
  </si>
  <si>
    <t xml:space="preserve">Средства клиентов, оцениваемые по амортизированной стоимости </t>
  </si>
  <si>
    <t xml:space="preserve">Выпущенные долговые ценные бумаги </t>
  </si>
  <si>
    <t>Прочие обязательства</t>
  </si>
  <si>
    <t xml:space="preserve">Всего обязательств </t>
  </si>
  <si>
    <t>Средства клиентов, оцениваемые по амортизированной стоимости</t>
  </si>
  <si>
    <t>Выпущенные долговые ценные бумаги</t>
  </si>
  <si>
    <t>Обязательства по текущему налогу на прибыль</t>
  </si>
  <si>
    <t>Кредиты, депозиты и прочие средства Центрального банка Российской Федерации</t>
  </si>
  <si>
    <t>Отложенные налоговые обязательства</t>
  </si>
  <si>
    <t>Всего обязательств</t>
  </si>
  <si>
    <t>Средства акционеров (участников)</t>
  </si>
  <si>
    <t xml:space="preserve">Эмиссионный доход      </t>
  </si>
  <si>
    <t>Резервный фонд</t>
  </si>
  <si>
    <t>Переоценка основных средств, активов в форме права пользования и нематериальных активов, уменьшенная на отложенное налоговое обязательство</t>
  </si>
  <si>
    <t xml:space="preserve">Денежные средства безвозмездного финансирования (вклады в имущество) </t>
  </si>
  <si>
    <t xml:space="preserve">Неиспользованная прибыль (убыток) </t>
  </si>
  <si>
    <t>Всего источников собственных средств</t>
  </si>
  <si>
    <t>690042</t>
  </si>
  <si>
    <t>Средства акционеров</t>
  </si>
  <si>
    <t xml:space="preserve">Переоценка по справедливой стоимости финансовых активов, оцениваемых по справедливой стоимости через прочий совокупный доход, уменьшенная на отложенное налоговое обязательство </t>
  </si>
  <si>
    <t>Оценочные резервы под ожидаемые кредитные убытки</t>
  </si>
  <si>
    <t>Неиспользованная прибыль</t>
  </si>
  <si>
    <t>Отклонение (+, -)</t>
  </si>
  <si>
    <t xml:space="preserve">абсолютное </t>
  </si>
  <si>
    <t>относи-</t>
  </si>
  <si>
    <t>тельное</t>
  </si>
  <si>
    <t>Процентные доходы, всего,</t>
  </si>
  <si>
    <t>Процентные расходы, всего,</t>
  </si>
  <si>
    <t>Чистые процентные доходы (отрицательная процентная маржа)</t>
  </si>
  <si>
    <t>Изменение резерва на возможные потери и оценочного резерва под ожидаемые кредитные убытки по ссудам, ссудной и приравненной к ней задолженности, средствам, размещенным на корреспондентских счетах, а также начисленным процентным доходам, всего,</t>
  </si>
  <si>
    <t>Чистые процентные доходы (отрицательная процентная маржа) после создания резерва на возможные потери</t>
  </si>
  <si>
    <t>Чистые доходы от операций с финансовыми активами, оцениваемыми по справедливой стоимости через прибыль или убыток</t>
  </si>
  <si>
    <t>Чистые доходы от операций с финансовыми обязательствами, оцениваемыми по справедливой стоимости через прибыль или убыток</t>
  </si>
  <si>
    <t>Комиссионные доходы</t>
  </si>
  <si>
    <t>Комиссионные расходы</t>
  </si>
  <si>
    <t>Изменение резерва на возможные потери и оценочного резерва под ожидаемые кредитные убытки по ценным бумагам, оцениваемым по амортизированной стоимости</t>
  </si>
  <si>
    <t xml:space="preserve">Прибыль (убыток) до налогообложения </t>
  </si>
  <si>
    <t>Возмещение (расход) по налогу на прибыль</t>
  </si>
  <si>
    <t>Прибыль (убыток) от продолжающейся деятельности</t>
  </si>
  <si>
    <t>Прибыль (убыток) от прекращенной деятельности</t>
  </si>
  <si>
    <t>Прибыль (убыток)  за отчетный период</t>
  </si>
  <si>
    <t>Процентные доходы, всего</t>
  </si>
  <si>
    <t>Процентные расходы, всего</t>
  </si>
  <si>
    <t xml:space="preserve">Чистые процентные доходы </t>
  </si>
  <si>
    <t>Изменение резервов на возможные потери и оценочного резерва под ожидаемые кредитные убытки по ссудам, ссудной и приравненной к ней задолженности, средствам, размещенным на корреспондентских счетах, а также начисленным процентным доходам, всего</t>
  </si>
  <si>
    <t>Чистые доходы от операций с ценными бумагами, оцениваемыми по справедливой стоимости через прочий совокупный доход</t>
  </si>
  <si>
    <t>Чистые доходы от операций с ценными бумагами, оцениваемыми по амортизированной стоимости</t>
  </si>
  <si>
    <t>Изменение резерва на возможные потери и оценочного резерва под ожидаемые кредитные убытки по ценным бумагам, оцениваемым по справедливой стоимости через прочий совокупный доход</t>
  </si>
  <si>
    <t>Изменение резерва по прочим потерям</t>
  </si>
  <si>
    <t>Прочие операционные доходы</t>
  </si>
  <si>
    <t>Чистые доходы (расходы)</t>
  </si>
  <si>
    <t>Операционные расходы</t>
  </si>
  <si>
    <t>Прибыль (убыток) до налогообложения</t>
  </si>
  <si>
    <t>Возмещение (расход) по налогам</t>
  </si>
  <si>
    <t>Прибыль (убыток) за отчетный период</t>
  </si>
  <si>
    <t>Изменение (+, -)</t>
  </si>
  <si>
    <t>Рентабельность активов</t>
  </si>
  <si>
    <t>Рентабельность собственного капитала</t>
  </si>
  <si>
    <t>Спрэд</t>
  </si>
  <si>
    <t>Чистая процентная маржа</t>
  </si>
  <si>
    <t>Отношение операционных расходов к операционным доходам</t>
  </si>
  <si>
    <t xml:space="preserve">Рентабельность собственного капитала </t>
  </si>
  <si>
    <t>1/2</t>
  </si>
  <si>
    <t>3/1</t>
  </si>
  <si>
    <t>4/1</t>
  </si>
  <si>
    <t>5/1</t>
  </si>
  <si>
    <t>6/1</t>
  </si>
  <si>
    <t>7/1</t>
  </si>
  <si>
    <t>2/2</t>
  </si>
  <si>
    <t>15/1</t>
  </si>
  <si>
    <t>16/1</t>
  </si>
  <si>
    <t>17/1</t>
  </si>
  <si>
    <t>18/1</t>
  </si>
  <si>
    <t>Сумма</t>
  </si>
  <si>
    <t>отношение</t>
  </si>
  <si>
    <t>разница</t>
  </si>
  <si>
    <t>Нормативное значение</t>
  </si>
  <si>
    <t>Значение</t>
  </si>
  <si>
    <t>2022 г. к 2021 г.</t>
  </si>
  <si>
    <t>2022 г. к нормативному значению</t>
  </si>
  <si>
    <t>Норматив достаточности базового капитала банка (Н1.1)</t>
  </si>
  <si>
    <t>≥ 4,5</t>
  </si>
  <si>
    <t>Норматив достаточности основного капитала банка (Н1.2)</t>
  </si>
  <si>
    <t>≥ 6</t>
  </si>
  <si>
    <t>Норматив достаточности собственных средств (капитала) банка (Н1.0)</t>
  </si>
  <si>
    <t>≥ 8</t>
  </si>
  <si>
    <t>Норматив мгновенной ликвидности (Н2)</t>
  </si>
  <si>
    <t>≥ 15</t>
  </si>
  <si>
    <t>Норматив текущей ликвидности (Н3)</t>
  </si>
  <si>
    <t>≥ 50</t>
  </si>
  <si>
    <t>Норматив долгосрочной ликвидности (Н4)</t>
  </si>
  <si>
    <t>≤ 120</t>
  </si>
  <si>
    <t>2023 г. к 2022 г.</t>
  </si>
  <si>
    <t>2023 г. к нормативному значению</t>
  </si>
  <si>
    <t>Активы, всего</t>
  </si>
  <si>
    <t>Ссудная задолженность</t>
  </si>
  <si>
    <t>Вложения в ценные бумаги</t>
  </si>
  <si>
    <t>Активы, приносящие прямой доход</t>
  </si>
  <si>
    <t>То же в % от общей суммы активов</t>
  </si>
  <si>
    <t>Активы, взвешенные с учетом риска</t>
  </si>
  <si>
    <t>Прибыльность активов, %</t>
  </si>
  <si>
    <t>Прибыльность основных операций, %</t>
  </si>
  <si>
    <t>Активы, приносящие прямой доход:</t>
  </si>
  <si>
    <t>?</t>
  </si>
  <si>
    <t>Собственные средства (капитал)</t>
  </si>
  <si>
    <t>Технологическая устойчивость</t>
  </si>
  <si>
    <t>Стоимость ресурсной базы</t>
  </si>
  <si>
    <t xml:space="preserve">Общий уровень рентабельности </t>
  </si>
  <si>
    <t>Общий уровень рентабельности</t>
  </si>
  <si>
    <t>от размещения средств в кредитных организациях</t>
  </si>
  <si>
    <t>от ссуд, предоставленных клиентам, не являющимся кредитными организациями</t>
  </si>
  <si>
    <t>от вложений в ценные бумаги</t>
  </si>
  <si>
    <t>по привлеченным средствам клиентов, не являющихся кредитными организациями</t>
  </si>
  <si>
    <t>по выпущенным ценным бумагам</t>
  </si>
  <si>
    <t>20223 г.</t>
  </si>
  <si>
    <t>Процентные доходы, всего, в том числе:</t>
  </si>
  <si>
    <t>Процентные расходы, всего, в том числе:</t>
  </si>
  <si>
    <t>по привлеченным средствам кредитных организаций</t>
  </si>
  <si>
    <t>Изменения 2022 к 2021 (+, -)</t>
  </si>
  <si>
    <t>Изменения 2023 к 2022 (+, -)</t>
  </si>
  <si>
    <t>1/5+1/7</t>
  </si>
  <si>
    <t>0</t>
  </si>
  <si>
    <t>заполнить</t>
  </si>
  <si>
    <t>106182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</si>
</sst>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00"/>
    <numFmt numFmtId="165" formatCode="0.0000"/>
    <numFmt numFmtId="166" formatCode="0.000"/>
    <numFmt numFmtId="167" formatCode="0.00000"/>
    <numFmt numFmtId="168" formatCode="0.000000"/>
    <numFmt numFmtId="169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B2B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BD4B4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" fontId="2" fillId="0" borderId="3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3" borderId="3" xfId="0" applyFill="1" applyBorder="1"/>
    <xf numFmtId="49" fontId="0" fillId="0" borderId="0" xfId="0" applyNumberFormat="1" applyBorder="1"/>
    <xf numFmtId="0" fontId="0" fillId="6" borderId="0" xfId="0" applyNumberFormat="1" applyFill="1" applyBorder="1"/>
    <xf numFmtId="49" fontId="0" fillId="2" borderId="0" xfId="0" applyNumberFormat="1" applyFill="1" applyBorder="1"/>
    <xf numFmtId="1" fontId="0" fillId="2" borderId="0" xfId="0" applyNumberFormat="1" applyFill="1" applyBorder="1"/>
    <xf numFmtId="1" fontId="0" fillId="0" borderId="0" xfId="0" applyNumberFormat="1" applyBorder="1"/>
    <xf numFmtId="2" fontId="0" fillId="0" borderId="0" xfId="0" applyNumberFormat="1" applyBorder="1"/>
    <xf numFmtId="2" fontId="0" fillId="3" borderId="0" xfId="0" applyNumberFormat="1" applyFill="1" applyBorder="1"/>
    <xf numFmtId="2" fontId="0" fillId="8" borderId="0" xfId="0" applyNumberFormat="1" applyFill="1" applyBorder="1"/>
    <xf numFmtId="49" fontId="0" fillId="0" borderId="0" xfId="0" applyNumberFormat="1" applyFill="1" applyAlignment="1">
      <alignment horizontal="center" vertical="center"/>
    </xf>
    <xf numFmtId="2" fontId="0" fillId="0" borderId="0" xfId="0" applyNumberFormat="1" applyFill="1"/>
    <xf numFmtId="0" fontId="0" fillId="0" borderId="3" xfId="0" applyFill="1" applyBorder="1"/>
    <xf numFmtId="2" fontId="0" fillId="0" borderId="3" xfId="0" applyNumberFormat="1" applyFill="1" applyBorder="1"/>
    <xf numFmtId="16" fontId="0" fillId="0" borderId="0" xfId="0" applyNumberFormat="1" applyFill="1"/>
    <xf numFmtId="49" fontId="0" fillId="0" borderId="5" xfId="0" applyNumberFormat="1" applyFill="1" applyBorder="1"/>
    <xf numFmtId="49" fontId="0" fillId="0" borderId="6" xfId="0" applyNumberFormat="1" applyFill="1" applyBorder="1"/>
    <xf numFmtId="49" fontId="0" fillId="0" borderId="9" xfId="0" applyNumberFormat="1" applyFill="1" applyBorder="1"/>
    <xf numFmtId="0" fontId="0" fillId="0" borderId="2" xfId="0" applyNumberFormat="1" applyFill="1" applyBorder="1"/>
    <xf numFmtId="49" fontId="0" fillId="0" borderId="0" xfId="0" applyNumberFormat="1" applyFill="1" applyBorder="1"/>
    <xf numFmtId="0" fontId="0" fillId="0" borderId="0" xfId="0" applyNumberFormat="1" applyFill="1" applyBorder="1"/>
    <xf numFmtId="49" fontId="0" fillId="0" borderId="4" xfId="0" applyNumberFormat="1" applyFill="1" applyBorder="1"/>
    <xf numFmtId="0" fontId="2" fillId="0" borderId="3" xfId="0" applyFont="1" applyFill="1" applyBorder="1" applyAlignment="1">
      <alignment horizontal="justify" vertical="center" wrapText="1"/>
    </xf>
    <xf numFmtId="49" fontId="0" fillId="0" borderId="2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4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11" xfId="0" applyNumberFormat="1" applyFill="1" applyBorder="1"/>
    <xf numFmtId="2" fontId="0" fillId="0" borderId="1" xfId="0" applyNumberFormat="1" applyFill="1" applyBorder="1"/>
    <xf numFmtId="0" fontId="3" fillId="0" borderId="3" xfId="0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2" fontId="7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 wrapText="1"/>
    </xf>
    <xf numFmtId="16" fontId="1" fillId="0" borderId="0" xfId="0" applyNumberFormat="1" applyFont="1" applyFill="1" applyBorder="1"/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1" fontId="1" fillId="0" borderId="0" xfId="0" applyNumberFormat="1" applyFont="1" applyFill="1" applyBorder="1"/>
    <xf numFmtId="164" fontId="1" fillId="0" borderId="0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7" fillId="7" borderId="3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2" fontId="7" fillId="9" borderId="3" xfId="0" applyNumberFormat="1" applyFont="1" applyFill="1" applyBorder="1" applyAlignment="1">
      <alignment horizontal="center" vertical="center" wrapText="1"/>
    </xf>
    <xf numFmtId="2" fontId="7" fillId="2" borderId="3" xfId="0" applyNumberFormat="1" applyFont="1" applyFill="1" applyBorder="1" applyAlignment="1">
      <alignment horizontal="center" vertical="center" wrapText="1"/>
    </xf>
    <xf numFmtId="165" fontId="7" fillId="2" borderId="3" xfId="0" applyNumberFormat="1" applyFont="1" applyFill="1" applyBorder="1" applyAlignment="1">
      <alignment horizontal="center" vertical="center" wrapText="1"/>
    </xf>
    <xf numFmtId="166" fontId="7" fillId="2" borderId="3" xfId="0" applyNumberFormat="1" applyFont="1" applyFill="1" applyBorder="1" applyAlignment="1">
      <alignment horizontal="center" vertical="center" wrapText="1"/>
    </xf>
    <xf numFmtId="166" fontId="7" fillId="9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2" fontId="7" fillId="7" borderId="3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" fillId="7" borderId="3" xfId="0" applyFont="1" applyFill="1" applyBorder="1"/>
    <xf numFmtId="0" fontId="7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3" xfId="0" applyFont="1" applyFill="1" applyBorder="1"/>
    <xf numFmtId="0" fontId="6" fillId="9" borderId="3" xfId="0" applyFont="1" applyFill="1" applyBorder="1" applyAlignment="1">
      <alignment horizontal="center" vertical="center" wrapText="1"/>
    </xf>
    <xf numFmtId="0" fontId="6" fillId="9" borderId="3" xfId="0" applyFont="1" applyFill="1" applyBorder="1"/>
    <xf numFmtId="0" fontId="7" fillId="7" borderId="3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6" fillId="9" borderId="3" xfId="0" applyFont="1" applyFill="1" applyBorder="1" applyAlignment="1">
      <alignment horizontal="left" vertical="center" wrapText="1"/>
    </xf>
    <xf numFmtId="1" fontId="7" fillId="7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/>
    <xf numFmtId="2" fontId="6" fillId="9" borderId="3" xfId="0" applyNumberFormat="1" applyFont="1" applyFill="1" applyBorder="1" applyAlignment="1">
      <alignment horizontal="center" vertical="center"/>
    </xf>
    <xf numFmtId="2" fontId="6" fillId="9" borderId="3" xfId="0" applyNumberFormat="1" applyFont="1" applyFill="1" applyBorder="1" applyAlignment="1">
      <alignment horizontal="center" vertical="center" wrapText="1"/>
    </xf>
    <xf numFmtId="2" fontId="6" fillId="9" borderId="3" xfId="0" applyNumberFormat="1" applyFont="1" applyFill="1" applyBorder="1"/>
    <xf numFmtId="1" fontId="7" fillId="4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2" fontId="7" fillId="4" borderId="3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49" fontId="0" fillId="7" borderId="0" xfId="0" applyNumberFormat="1" applyFill="1" applyBorder="1"/>
    <xf numFmtId="49" fontId="0" fillId="6" borderId="0" xfId="0" applyNumberFormat="1" applyFill="1" applyBorder="1"/>
    <xf numFmtId="0" fontId="0" fillId="7" borderId="0" xfId="0" applyNumberFormat="1" applyFill="1" applyBorder="1"/>
    <xf numFmtId="164" fontId="0" fillId="8" borderId="0" xfId="0" applyNumberFormat="1" applyFill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justify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right" vertical="top"/>
    </xf>
    <xf numFmtId="2" fontId="2" fillId="4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2" fontId="0" fillId="0" borderId="3" xfId="0" applyNumberFormat="1" applyFill="1" applyBorder="1" applyAlignment="1">
      <alignment horizontal="right" vertical="top"/>
    </xf>
    <xf numFmtId="2" fontId="2" fillId="3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right" vertical="top"/>
    </xf>
    <xf numFmtId="0" fontId="2" fillId="3" borderId="3" xfId="0" applyNumberFormat="1" applyFont="1" applyFill="1" applyBorder="1" applyAlignment="1">
      <alignment horizontal="center" vertical="center" wrapText="1"/>
    </xf>
    <xf numFmtId="166" fontId="0" fillId="0" borderId="3" xfId="0" applyNumberFormat="1" applyBorder="1" applyAlignment="1">
      <alignment horizontal="right" vertical="top"/>
    </xf>
    <xf numFmtId="166" fontId="2" fillId="0" borderId="3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0" fontId="5" fillId="0" borderId="3" xfId="0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wrapText="1"/>
    </xf>
    <xf numFmtId="1" fontId="8" fillId="7" borderId="3" xfId="0" applyNumberFormat="1" applyFont="1" applyFill="1" applyBorder="1" applyAlignment="1">
      <alignment horizontal="center" vertical="center"/>
    </xf>
    <xf numFmtId="2" fontId="8" fillId="9" borderId="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1" fontId="8" fillId="0" borderId="0" xfId="0" applyNumberFormat="1" applyFont="1" applyFill="1" applyBorder="1" applyAlignment="1"/>
    <xf numFmtId="49" fontId="8" fillId="0" borderId="7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8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6" fontId="8" fillId="7" borderId="3" xfId="0" applyNumberFormat="1" applyFont="1" applyFill="1" applyBorder="1" applyAlignment="1">
      <alignment horizontal="center" vertical="center"/>
    </xf>
    <xf numFmtId="166" fontId="8" fillId="2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right" vertical="top"/>
    </xf>
    <xf numFmtId="49" fontId="8" fillId="0" borderId="0" xfId="0" applyNumberFormat="1" applyFont="1" applyFill="1" applyBorder="1" applyAlignment="1">
      <alignment horizontal="right" vertical="top"/>
    </xf>
    <xf numFmtId="166" fontId="8" fillId="0" borderId="0" xfId="0" applyNumberFormat="1" applyFont="1" applyFill="1" applyBorder="1" applyAlignment="1"/>
    <xf numFmtId="167" fontId="8" fillId="0" borderId="0" xfId="0" applyNumberFormat="1" applyFont="1" applyFill="1" applyBorder="1" applyAlignment="1"/>
    <xf numFmtId="166" fontId="8" fillId="7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Border="1" applyAlignment="1">
      <alignment horizontal="right"/>
    </xf>
    <xf numFmtId="49" fontId="8" fillId="0" borderId="7" xfId="0" applyNumberFormat="1" applyFont="1" applyFill="1" applyBorder="1" applyAlignment="1">
      <alignment horizontal="right" vertical="top"/>
    </xf>
    <xf numFmtId="1" fontId="8" fillId="0" borderId="3" xfId="0" applyNumberFormat="1" applyFont="1" applyFill="1" applyBorder="1" applyAlignment="1">
      <alignment horizontal="right" vertical="top"/>
    </xf>
    <xf numFmtId="1" fontId="8" fillId="2" borderId="3" xfId="0" applyNumberFormat="1" applyFont="1" applyFill="1" applyBorder="1" applyAlignment="1">
      <alignment horizontal="right" vertical="top" wrapText="1"/>
    </xf>
    <xf numFmtId="1" fontId="8" fillId="2" borderId="3" xfId="0" applyNumberFormat="1" applyFont="1" applyFill="1" applyBorder="1" applyAlignment="1">
      <alignment horizontal="right" vertical="top"/>
    </xf>
    <xf numFmtId="1" fontId="8" fillId="0" borderId="8" xfId="0" applyNumberFormat="1" applyFont="1" applyFill="1" applyBorder="1" applyAlignment="1"/>
    <xf numFmtId="1" fontId="8" fillId="0" borderId="0" xfId="0" applyNumberFormat="1" applyFont="1" applyBorder="1" applyAlignment="1">
      <alignment horizontal="right"/>
    </xf>
    <xf numFmtId="168" fontId="8" fillId="0" borderId="0" xfId="0" applyNumberFormat="1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2" fontId="8" fillId="7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wrapText="1"/>
    </xf>
    <xf numFmtId="0" fontId="8" fillId="9" borderId="3" xfId="0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69" fontId="2" fillId="4" borderId="3" xfId="0" applyNumberFormat="1" applyFont="1" applyFill="1" applyBorder="1" applyAlignment="1">
      <alignment horizontal="center" vertical="center" wrapText="1"/>
    </xf>
    <xf numFmtId="169" fontId="0" fillId="0" borderId="3" xfId="0" applyNumberFormat="1" applyBorder="1" applyAlignment="1">
      <alignment horizontal="center" vertical="center"/>
    </xf>
    <xf numFmtId="168" fontId="2" fillId="4" borderId="3" xfId="0" applyNumberFormat="1" applyFont="1" applyFill="1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/>
    </xf>
    <xf numFmtId="166" fontId="8" fillId="9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right"/>
    </xf>
    <xf numFmtId="0" fontId="5" fillId="9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/>
    </xf>
    <xf numFmtId="0" fontId="5" fillId="12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17F8D"/>
      <color rgb="FFF0B2B9"/>
      <color rgb="FFE88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9"/>
  <sheetViews>
    <sheetView topLeftCell="A44" zoomScale="70" zoomScaleNormal="70" workbookViewId="0">
      <selection activeCell="D56" sqref="D56"/>
    </sheetView>
  </sheetViews>
  <sheetFormatPr defaultRowHeight="15.5" x14ac:dyDescent="0.35"/>
  <cols>
    <col min="1" max="1" width="8.7265625" style="122"/>
    <col min="2" max="2" width="61.7265625" style="122" customWidth="1"/>
    <col min="3" max="3" width="14.08984375" style="119" customWidth="1"/>
    <col min="4" max="4" width="11.26953125" style="119" customWidth="1"/>
    <col min="5" max="5" width="16.26953125" style="120" customWidth="1"/>
    <col min="6" max="6" width="12.7265625" style="120" customWidth="1"/>
    <col min="7" max="7" width="16.7265625" style="125" customWidth="1"/>
    <col min="8" max="8" width="19.90625" style="125" customWidth="1"/>
    <col min="9" max="9" width="15.54296875" style="121" customWidth="1"/>
    <col min="10" max="10" width="15.26953125" style="121" customWidth="1"/>
    <col min="11" max="11" width="11.36328125" style="122" bestFit="1" customWidth="1"/>
    <col min="12" max="12" width="12.1796875" style="122" customWidth="1"/>
    <col min="13" max="13" width="10.54296875" style="122" bestFit="1" customWidth="1"/>
    <col min="14" max="14" width="13.26953125" style="122" customWidth="1"/>
    <col min="15" max="15" width="8.453125" style="122" customWidth="1"/>
    <col min="16" max="16" width="7.36328125" style="122" customWidth="1"/>
    <col min="17" max="17" width="8.7265625" style="122"/>
    <col min="18" max="18" width="12.1796875" style="122" bestFit="1" customWidth="1"/>
    <col min="19" max="19" width="10.54296875" style="122" bestFit="1" customWidth="1"/>
    <col min="20" max="20" width="4.90625" style="122" customWidth="1"/>
    <col min="21" max="21" width="6.26953125" style="122" customWidth="1"/>
    <col min="22" max="16384" width="8.7265625" style="122"/>
  </cols>
  <sheetData>
    <row r="1" spans="2:19" x14ac:dyDescent="0.35">
      <c r="B1" s="1" t="s">
        <v>21</v>
      </c>
      <c r="C1" s="119">
        <v>1</v>
      </c>
      <c r="D1" s="119">
        <v>2</v>
      </c>
      <c r="E1" s="120">
        <v>3</v>
      </c>
      <c r="F1" s="120">
        <v>4</v>
      </c>
      <c r="G1" s="117">
        <v>5</v>
      </c>
      <c r="H1" s="117">
        <v>6</v>
      </c>
      <c r="I1" s="121">
        <v>7</v>
      </c>
      <c r="J1" s="121">
        <v>8</v>
      </c>
      <c r="K1" s="118">
        <v>9</v>
      </c>
      <c r="L1" s="118">
        <v>10</v>
      </c>
    </row>
    <row r="2" spans="2:19" ht="14.5" x14ac:dyDescent="0.35">
      <c r="B2" s="204" t="s">
        <v>0</v>
      </c>
      <c r="C2" s="94" t="s">
        <v>1</v>
      </c>
      <c r="D2" s="94"/>
      <c r="E2" s="95" t="s">
        <v>2</v>
      </c>
      <c r="F2" s="95"/>
      <c r="G2" s="205" t="s">
        <v>3</v>
      </c>
      <c r="H2" s="205"/>
      <c r="I2" s="89" t="s">
        <v>20</v>
      </c>
      <c r="J2" s="89"/>
      <c r="K2" s="204" t="s">
        <v>3</v>
      </c>
      <c r="L2" s="204"/>
    </row>
    <row r="3" spans="2:19" ht="29" x14ac:dyDescent="0.35">
      <c r="B3" s="204"/>
      <c r="C3" s="94" t="s">
        <v>4</v>
      </c>
      <c r="D3" s="94" t="s">
        <v>5</v>
      </c>
      <c r="E3" s="95" t="s">
        <v>4</v>
      </c>
      <c r="F3" s="95" t="s">
        <v>5</v>
      </c>
      <c r="G3" s="78" t="s">
        <v>6</v>
      </c>
      <c r="H3" s="78" t="s">
        <v>7</v>
      </c>
      <c r="I3" s="89" t="s">
        <v>4</v>
      </c>
      <c r="J3" s="89" t="s">
        <v>5</v>
      </c>
      <c r="K3" s="114" t="s">
        <v>6</v>
      </c>
      <c r="L3" s="114" t="s">
        <v>7</v>
      </c>
      <c r="N3" s="123" t="s">
        <v>30</v>
      </c>
      <c r="O3" s="123" t="s">
        <v>31</v>
      </c>
      <c r="P3" s="123" t="s">
        <v>32</v>
      </c>
      <c r="Q3" s="123" t="s">
        <v>33</v>
      </c>
      <c r="R3" s="16"/>
      <c r="S3" s="16"/>
    </row>
    <row r="4" spans="2:19" ht="14.5" x14ac:dyDescent="0.35">
      <c r="B4" s="115" t="s">
        <v>8</v>
      </c>
      <c r="C4" s="94">
        <v>287795</v>
      </c>
      <c r="D4" s="94">
        <v>5.57</v>
      </c>
      <c r="E4" s="95">
        <v>222243</v>
      </c>
      <c r="F4" s="95">
        <v>2.35</v>
      </c>
      <c r="G4" s="78">
        <v>-65552</v>
      </c>
      <c r="H4" s="78">
        <v>-3.22</v>
      </c>
      <c r="I4" s="116">
        <v>236029</v>
      </c>
      <c r="J4" s="89">
        <f>I4/$I$15*100</f>
        <v>2.2069401047401027</v>
      </c>
      <c r="K4" s="69">
        <f>I4-E4</f>
        <v>13786</v>
      </c>
      <c r="L4" s="69">
        <f>J4-F4</f>
        <v>-0.14305989525989737</v>
      </c>
      <c r="N4" s="118">
        <f>E4-C4-G4</f>
        <v>0</v>
      </c>
      <c r="O4" s="124">
        <f>F4-D4-H4</f>
        <v>0</v>
      </c>
      <c r="P4" s="118">
        <f>I4-E4-K4</f>
        <v>0</v>
      </c>
      <c r="Q4" s="124">
        <f>J4-F4-L4</f>
        <v>0</v>
      </c>
    </row>
    <row r="5" spans="2:19" ht="29" x14ac:dyDescent="0.35">
      <c r="B5" s="115" t="s">
        <v>9</v>
      </c>
      <c r="C5" s="94">
        <v>115827</v>
      </c>
      <c r="D5" s="94">
        <v>2.2400000000000002</v>
      </c>
      <c r="E5" s="95">
        <v>210948</v>
      </c>
      <c r="F5" s="95">
        <v>2.2400000000000002</v>
      </c>
      <c r="G5" s="78">
        <v>95121</v>
      </c>
      <c r="H5" s="78">
        <v>0</v>
      </c>
      <c r="I5" s="116">
        <v>250729</v>
      </c>
      <c r="J5" s="89">
        <f t="shared" ref="J5:J15" si="0">I5/$I$15*100</f>
        <v>2.3443893992745855</v>
      </c>
      <c r="K5" s="69">
        <f t="shared" ref="K5:K15" si="1">I5-E5</f>
        <v>39781</v>
      </c>
      <c r="L5" s="69">
        <f t="shared" ref="L5:L15" si="2">J5-F5</f>
        <v>0.10438939927458524</v>
      </c>
      <c r="N5" s="118">
        <f t="shared" ref="N5:N15" si="3">E5-C5-G5</f>
        <v>0</v>
      </c>
      <c r="O5" s="124">
        <f t="shared" ref="O5:O15" si="4">F5-D5-H5</f>
        <v>0</v>
      </c>
      <c r="P5" s="118">
        <f t="shared" ref="P5:P15" si="5">I5-E5-K5</f>
        <v>0</v>
      </c>
      <c r="Q5" s="124">
        <f t="shared" ref="Q5:Q15" si="6">J5-F5-L5</f>
        <v>0</v>
      </c>
    </row>
    <row r="6" spans="2:19" ht="14.5" x14ac:dyDescent="0.35">
      <c r="B6" s="115" t="s">
        <v>10</v>
      </c>
      <c r="C6" s="94">
        <v>137660</v>
      </c>
      <c r="D6" s="94">
        <v>2.67</v>
      </c>
      <c r="E6" s="95">
        <v>128817</v>
      </c>
      <c r="F6" s="95">
        <v>1.36</v>
      </c>
      <c r="G6" s="78">
        <v>-8843</v>
      </c>
      <c r="H6" s="78">
        <v>-1.31</v>
      </c>
      <c r="I6" s="116">
        <v>157966</v>
      </c>
      <c r="J6" s="89">
        <f t="shared" si="0"/>
        <v>1.4770282490091262</v>
      </c>
      <c r="K6" s="69">
        <f t="shared" si="1"/>
        <v>29149</v>
      </c>
      <c r="L6" s="69">
        <f t="shared" si="2"/>
        <v>0.11702824900912612</v>
      </c>
      <c r="N6" s="118">
        <f t="shared" si="3"/>
        <v>0</v>
      </c>
      <c r="O6" s="124">
        <f t="shared" si="4"/>
        <v>0</v>
      </c>
      <c r="P6" s="118">
        <f t="shared" si="5"/>
        <v>0</v>
      </c>
      <c r="Q6" s="124">
        <f t="shared" si="6"/>
        <v>0</v>
      </c>
    </row>
    <row r="7" spans="2:19" ht="29" x14ac:dyDescent="0.35">
      <c r="B7" s="115" t="s">
        <v>11</v>
      </c>
      <c r="C7" s="94">
        <v>399133</v>
      </c>
      <c r="D7" s="94">
        <v>7.73</v>
      </c>
      <c r="E7" s="95">
        <v>388213</v>
      </c>
      <c r="F7" s="95">
        <v>4.1100000000000003</v>
      </c>
      <c r="G7" s="78">
        <v>-10920</v>
      </c>
      <c r="H7" s="78">
        <v>-3.62</v>
      </c>
      <c r="I7" s="116">
        <v>297329</v>
      </c>
      <c r="J7" s="89">
        <f t="shared" si="0"/>
        <v>2.7801130132410421</v>
      </c>
      <c r="K7" s="69">
        <f t="shared" si="1"/>
        <v>-90884</v>
      </c>
      <c r="L7" s="69">
        <f t="shared" si="2"/>
        <v>-1.3298869867589582</v>
      </c>
      <c r="N7" s="118">
        <f t="shared" si="3"/>
        <v>0</v>
      </c>
      <c r="O7" s="124">
        <f t="shared" si="4"/>
        <v>0</v>
      </c>
      <c r="P7" s="118">
        <f t="shared" si="5"/>
        <v>0</v>
      </c>
      <c r="Q7" s="124">
        <f t="shared" si="6"/>
        <v>0</v>
      </c>
    </row>
    <row r="8" spans="2:19" ht="29" x14ac:dyDescent="0.35">
      <c r="B8" s="115" t="s">
        <v>12</v>
      </c>
      <c r="C8" s="94">
        <v>3948238</v>
      </c>
      <c r="D8" s="94">
        <v>76.459999999999994</v>
      </c>
      <c r="E8" s="95">
        <v>8119130</v>
      </c>
      <c r="F8" s="95">
        <v>85.98</v>
      </c>
      <c r="G8" s="78">
        <v>4170892</v>
      </c>
      <c r="H8" s="78">
        <v>9.52</v>
      </c>
      <c r="I8" s="116">
        <v>9505694</v>
      </c>
      <c r="J8" s="89">
        <f t="shared" si="0"/>
        <v>88.881015942902636</v>
      </c>
      <c r="K8" s="69">
        <f t="shared" si="1"/>
        <v>1386564</v>
      </c>
      <c r="L8" s="69">
        <f t="shared" si="2"/>
        <v>2.9010159429026317</v>
      </c>
      <c r="N8" s="118">
        <f t="shared" si="3"/>
        <v>0</v>
      </c>
      <c r="O8" s="124">
        <f t="shared" si="4"/>
        <v>0</v>
      </c>
      <c r="P8" s="118">
        <f t="shared" si="5"/>
        <v>0</v>
      </c>
      <c r="Q8" s="124">
        <f t="shared" si="6"/>
        <v>0</v>
      </c>
    </row>
    <row r="9" spans="2:19" ht="43.5" x14ac:dyDescent="0.35">
      <c r="B9" s="115" t="s">
        <v>13</v>
      </c>
      <c r="C9" s="94">
        <v>8776</v>
      </c>
      <c r="D9" s="94">
        <v>0.17</v>
      </c>
      <c r="E9" s="95">
        <v>0</v>
      </c>
      <c r="F9" s="95">
        <v>0</v>
      </c>
      <c r="G9" s="78">
        <v>-8776</v>
      </c>
      <c r="H9" s="78">
        <v>-0.17</v>
      </c>
      <c r="I9" s="116">
        <v>0</v>
      </c>
      <c r="J9" s="89">
        <f t="shared" si="0"/>
        <v>0</v>
      </c>
      <c r="K9" s="69">
        <f t="shared" si="1"/>
        <v>0</v>
      </c>
      <c r="L9" s="68">
        <v>0</v>
      </c>
      <c r="N9" s="118">
        <f t="shared" si="3"/>
        <v>0</v>
      </c>
      <c r="O9" s="124">
        <f t="shared" si="4"/>
        <v>0</v>
      </c>
      <c r="P9" s="118">
        <f t="shared" si="5"/>
        <v>0</v>
      </c>
      <c r="Q9" s="124">
        <f t="shared" si="6"/>
        <v>0</v>
      </c>
    </row>
    <row r="10" spans="2:19" ht="14.5" x14ac:dyDescent="0.35">
      <c r="B10" s="115" t="s">
        <v>14</v>
      </c>
      <c r="C10" s="94">
        <v>2919</v>
      </c>
      <c r="D10" s="94">
        <v>0.06</v>
      </c>
      <c r="E10" s="95">
        <v>33091</v>
      </c>
      <c r="F10" s="95">
        <v>0.36</v>
      </c>
      <c r="G10" s="78">
        <v>30172</v>
      </c>
      <c r="H10" s="78">
        <v>0.3</v>
      </c>
      <c r="I10" s="116">
        <v>19476</v>
      </c>
      <c r="J10" s="89">
        <f t="shared" si="0"/>
        <v>0.18210628981997226</v>
      </c>
      <c r="K10" s="69">
        <f t="shared" si="1"/>
        <v>-13615</v>
      </c>
      <c r="L10" s="69">
        <f t="shared" si="2"/>
        <v>-0.17789371018002773</v>
      </c>
      <c r="N10" s="118">
        <f t="shared" si="3"/>
        <v>0</v>
      </c>
      <c r="O10" s="124">
        <f t="shared" si="4"/>
        <v>0</v>
      </c>
      <c r="P10" s="118">
        <f t="shared" si="5"/>
        <v>0</v>
      </c>
      <c r="Q10" s="124">
        <f t="shared" si="6"/>
        <v>0</v>
      </c>
    </row>
    <row r="11" spans="2:19" ht="14.5" x14ac:dyDescent="0.35">
      <c r="B11" s="115" t="s">
        <v>15</v>
      </c>
      <c r="C11" s="94">
        <v>4526</v>
      </c>
      <c r="D11" s="94">
        <v>0.09</v>
      </c>
      <c r="E11" s="95">
        <v>24898</v>
      </c>
      <c r="F11" s="95">
        <v>0.26</v>
      </c>
      <c r="G11" s="78">
        <v>20372</v>
      </c>
      <c r="H11" s="78">
        <v>0.17</v>
      </c>
      <c r="I11" s="116">
        <v>24026</v>
      </c>
      <c r="J11" s="89">
        <f t="shared" si="0"/>
        <v>0.22465011908064564</v>
      </c>
      <c r="K11" s="69">
        <f t="shared" si="1"/>
        <v>-872</v>
      </c>
      <c r="L11" s="69">
        <f t="shared" si="2"/>
        <v>-3.5349880919354371E-2</v>
      </c>
      <c r="N11" s="118">
        <f t="shared" si="3"/>
        <v>0</v>
      </c>
      <c r="O11" s="124">
        <f t="shared" si="4"/>
        <v>0</v>
      </c>
      <c r="P11" s="118">
        <f t="shared" si="5"/>
        <v>0</v>
      </c>
      <c r="Q11" s="124">
        <f t="shared" si="6"/>
        <v>0</v>
      </c>
    </row>
    <row r="12" spans="2:19" ht="29" x14ac:dyDescent="0.35">
      <c r="B12" s="115" t="s">
        <v>16</v>
      </c>
      <c r="C12" s="94">
        <v>180141</v>
      </c>
      <c r="D12" s="94">
        <v>3.49</v>
      </c>
      <c r="E12" s="95">
        <v>278474</v>
      </c>
      <c r="F12" s="95">
        <v>2.95</v>
      </c>
      <c r="G12" s="78">
        <v>98333</v>
      </c>
      <c r="H12" s="78">
        <v>-0.54</v>
      </c>
      <c r="I12" s="116">
        <v>168454</v>
      </c>
      <c r="J12" s="89">
        <f t="shared" si="0"/>
        <v>1.5750941130280145</v>
      </c>
      <c r="K12" s="69">
        <f t="shared" si="1"/>
        <v>-110020</v>
      </c>
      <c r="L12" s="69">
        <f t="shared" si="2"/>
        <v>-1.3749058869719857</v>
      </c>
      <c r="N12" s="118">
        <f t="shared" si="3"/>
        <v>0</v>
      </c>
      <c r="O12" s="124">
        <f t="shared" si="4"/>
        <v>0</v>
      </c>
      <c r="P12" s="118">
        <f t="shared" si="5"/>
        <v>0</v>
      </c>
      <c r="Q12" s="124">
        <f t="shared" si="6"/>
        <v>0</v>
      </c>
    </row>
    <row r="13" spans="2:19" ht="14.5" x14ac:dyDescent="0.35">
      <c r="B13" s="115" t="s">
        <v>17</v>
      </c>
      <c r="C13" s="94">
        <v>62501</v>
      </c>
      <c r="D13" s="94">
        <v>1.21</v>
      </c>
      <c r="E13" s="95">
        <v>17461</v>
      </c>
      <c r="F13" s="95">
        <v>0.18</v>
      </c>
      <c r="G13" s="78">
        <v>-45040</v>
      </c>
      <c r="H13" s="78">
        <v>-1.03</v>
      </c>
      <c r="I13" s="116">
        <v>17007</v>
      </c>
      <c r="J13" s="89">
        <f t="shared" si="0"/>
        <v>0.15902041851346624</v>
      </c>
      <c r="K13" s="69">
        <f t="shared" si="1"/>
        <v>-454</v>
      </c>
      <c r="L13" s="69">
        <f t="shared" si="2"/>
        <v>-2.0979581486533755E-2</v>
      </c>
      <c r="N13" s="118">
        <f t="shared" si="3"/>
        <v>0</v>
      </c>
      <c r="O13" s="124">
        <f t="shared" si="4"/>
        <v>0</v>
      </c>
      <c r="P13" s="118">
        <f t="shared" si="5"/>
        <v>0</v>
      </c>
      <c r="Q13" s="124">
        <f t="shared" si="6"/>
        <v>0</v>
      </c>
    </row>
    <row r="14" spans="2:19" ht="14.5" x14ac:dyDescent="0.35">
      <c r="B14" s="115" t="s">
        <v>18</v>
      </c>
      <c r="C14" s="94">
        <v>16226</v>
      </c>
      <c r="D14" s="94">
        <v>0.31</v>
      </c>
      <c r="E14" s="95">
        <v>19512</v>
      </c>
      <c r="F14" s="95">
        <v>0.21</v>
      </c>
      <c r="G14" s="78">
        <v>3286</v>
      </c>
      <c r="H14" s="78">
        <v>-0.1</v>
      </c>
      <c r="I14" s="116">
        <f>I15-SUM(I4:I13)</f>
        <v>18143</v>
      </c>
      <c r="J14" s="89">
        <f t="shared" si="0"/>
        <v>0.16964235039041678</v>
      </c>
      <c r="K14" s="69">
        <f t="shared" si="1"/>
        <v>-1369</v>
      </c>
      <c r="L14" s="69">
        <f t="shared" si="2"/>
        <v>-4.0357649609583213E-2</v>
      </c>
      <c r="N14" s="118">
        <f t="shared" si="3"/>
        <v>0</v>
      </c>
      <c r="O14" s="124">
        <f t="shared" si="4"/>
        <v>0</v>
      </c>
      <c r="P14" s="118">
        <f t="shared" si="5"/>
        <v>0</v>
      </c>
      <c r="Q14" s="124">
        <f t="shared" si="6"/>
        <v>0</v>
      </c>
    </row>
    <row r="15" spans="2:19" ht="14.5" x14ac:dyDescent="0.35">
      <c r="B15" s="115" t="s">
        <v>19</v>
      </c>
      <c r="C15" s="94">
        <v>5163742</v>
      </c>
      <c r="D15" s="94">
        <v>100</v>
      </c>
      <c r="E15" s="95">
        <v>9442787</v>
      </c>
      <c r="F15" s="95">
        <v>100</v>
      </c>
      <c r="G15" s="78">
        <v>4279045</v>
      </c>
      <c r="H15" s="78">
        <v>0</v>
      </c>
      <c r="I15" s="116">
        <v>10694853</v>
      </c>
      <c r="J15" s="89">
        <f t="shared" si="0"/>
        <v>100</v>
      </c>
      <c r="K15" s="69">
        <f t="shared" si="1"/>
        <v>1252066</v>
      </c>
      <c r="L15" s="78">
        <f t="shared" si="2"/>
        <v>0</v>
      </c>
      <c r="N15" s="118">
        <f t="shared" si="3"/>
        <v>0</v>
      </c>
      <c r="O15" s="124">
        <f t="shared" si="4"/>
        <v>0</v>
      </c>
      <c r="P15" s="118">
        <f t="shared" si="5"/>
        <v>0</v>
      </c>
      <c r="Q15" s="124">
        <f t="shared" si="6"/>
        <v>0</v>
      </c>
    </row>
    <row r="17" spans="2:17" x14ac:dyDescent="0.35">
      <c r="B17" s="8" t="s">
        <v>34</v>
      </c>
      <c r="C17" s="119">
        <f>C15-SUM(C4:C14)</f>
        <v>0</v>
      </c>
      <c r="D17" s="119">
        <f t="shared" ref="D17:L17" si="7">D15-SUM(D4:D14)</f>
        <v>0</v>
      </c>
      <c r="E17" s="119">
        <f t="shared" si="7"/>
        <v>0</v>
      </c>
      <c r="F17" s="119">
        <f t="shared" si="7"/>
        <v>0</v>
      </c>
      <c r="G17" s="119">
        <f t="shared" si="7"/>
        <v>0</v>
      </c>
      <c r="H17" s="119">
        <f t="shared" si="7"/>
        <v>8.0491169285323849E-16</v>
      </c>
      <c r="I17" s="119">
        <f t="shared" si="7"/>
        <v>0</v>
      </c>
      <c r="J17" s="119">
        <f t="shared" si="7"/>
        <v>0</v>
      </c>
      <c r="K17" s="119">
        <f t="shared" si="7"/>
        <v>0</v>
      </c>
      <c r="L17" s="119">
        <f t="shared" si="7"/>
        <v>-2.581268532253489E-15</v>
      </c>
    </row>
    <row r="21" spans="2:17" ht="30" customHeight="1" x14ac:dyDescent="0.35">
      <c r="B21" s="122" t="s">
        <v>21</v>
      </c>
      <c r="C21" s="119">
        <v>1</v>
      </c>
      <c r="D21" s="119">
        <v>2</v>
      </c>
      <c r="E21" s="120">
        <v>3</v>
      </c>
      <c r="F21" s="120">
        <v>4</v>
      </c>
      <c r="G21" s="117">
        <v>5</v>
      </c>
      <c r="H21" s="117">
        <v>6</v>
      </c>
      <c r="I21" s="121">
        <v>7</v>
      </c>
      <c r="J21" s="121">
        <v>8</v>
      </c>
      <c r="K21" s="118">
        <v>9</v>
      </c>
      <c r="L21" s="118">
        <v>10</v>
      </c>
    </row>
    <row r="22" spans="2:17" x14ac:dyDescent="0.35">
      <c r="B22" s="203" t="s">
        <v>35</v>
      </c>
      <c r="C22" s="5" t="s">
        <v>1</v>
      </c>
      <c r="D22" s="5"/>
      <c r="E22" s="9" t="s">
        <v>2</v>
      </c>
      <c r="F22" s="9"/>
      <c r="G22" s="206" t="s">
        <v>3</v>
      </c>
      <c r="H22" s="206"/>
      <c r="I22" s="6" t="s">
        <v>20</v>
      </c>
      <c r="J22" s="6"/>
      <c r="K22" s="203" t="s">
        <v>3</v>
      </c>
      <c r="L22" s="203"/>
    </row>
    <row r="23" spans="2:17" ht="31" x14ac:dyDescent="0.35">
      <c r="B23" s="203"/>
      <c r="C23" s="5" t="s">
        <v>4</v>
      </c>
      <c r="D23" s="5" t="s">
        <v>5</v>
      </c>
      <c r="E23" s="9" t="s">
        <v>4</v>
      </c>
      <c r="F23" s="9" t="s">
        <v>5</v>
      </c>
      <c r="G23" s="59" t="s">
        <v>6</v>
      </c>
      <c r="H23" s="59" t="s">
        <v>7</v>
      </c>
      <c r="I23" s="6" t="s">
        <v>4</v>
      </c>
      <c r="J23" s="6" t="s">
        <v>5</v>
      </c>
      <c r="K23" s="58" t="s">
        <v>6</v>
      </c>
      <c r="L23" s="58" t="s">
        <v>7</v>
      </c>
      <c r="N23" s="123" t="s">
        <v>30</v>
      </c>
      <c r="O23" s="123" t="s">
        <v>31</v>
      </c>
      <c r="P23" s="123" t="s">
        <v>32</v>
      </c>
      <c r="Q23" s="123" t="s">
        <v>33</v>
      </c>
    </row>
    <row r="24" spans="2:17" ht="31" x14ac:dyDescent="0.35">
      <c r="B24" s="3" t="s">
        <v>36</v>
      </c>
      <c r="C24" s="5">
        <v>4230839</v>
      </c>
      <c r="D24" s="5">
        <v>97.71</v>
      </c>
      <c r="E24" s="9">
        <v>8484815</v>
      </c>
      <c r="F24" s="9">
        <v>98.88</v>
      </c>
      <c r="G24" s="59">
        <v>4253976</v>
      </c>
      <c r="H24" s="59">
        <v>1.17</v>
      </c>
      <c r="I24" s="6">
        <v>9957554</v>
      </c>
      <c r="J24" s="6">
        <f>I24/$I$27*100</f>
        <v>99.527657244099871</v>
      </c>
      <c r="K24" s="13">
        <f>I24-E24</f>
        <v>1472739</v>
      </c>
      <c r="L24" s="13">
        <f>J24-F24</f>
        <v>0.64765724409987513</v>
      </c>
      <c r="N24" s="118">
        <f>E24-C24-G24</f>
        <v>0</v>
      </c>
      <c r="O24" s="118">
        <f>F24-D24-H24</f>
        <v>1.7763568394002505E-15</v>
      </c>
      <c r="P24" s="118">
        <f>I24-E24-K24</f>
        <v>0</v>
      </c>
      <c r="Q24" s="124">
        <f>J24-F24-L24</f>
        <v>0</v>
      </c>
    </row>
    <row r="25" spans="2:17" x14ac:dyDescent="0.35">
      <c r="B25" s="3" t="s">
        <v>37</v>
      </c>
      <c r="C25" s="5">
        <v>12216</v>
      </c>
      <c r="D25" s="5">
        <v>0.28000000000000003</v>
      </c>
      <c r="E25" s="9">
        <v>0</v>
      </c>
      <c r="F25" s="9">
        <v>0</v>
      </c>
      <c r="G25" s="59">
        <v>-12216</v>
      </c>
      <c r="H25" s="59">
        <v>-0.28000000000000003</v>
      </c>
      <c r="I25" s="6">
        <v>0</v>
      </c>
      <c r="J25" s="6">
        <f t="shared" ref="J25:J27" si="8">I25/$I$27*100</f>
        <v>0</v>
      </c>
      <c r="K25" s="13">
        <f t="shared" ref="K25:K27" si="9">I25-E25</f>
        <v>0</v>
      </c>
      <c r="L25" s="13">
        <f t="shared" ref="L25:L27" si="10">J25-F25</f>
        <v>0</v>
      </c>
      <c r="N25" s="118">
        <f t="shared" ref="N25:N27" si="11">E25-C25-G25</f>
        <v>0</v>
      </c>
      <c r="O25" s="118">
        <f t="shared" ref="O25:O27" si="12">F25-D25-H25</f>
        <v>0</v>
      </c>
      <c r="P25" s="118">
        <f t="shared" ref="P25:P27" si="13">I25-E25-K25</f>
        <v>0</v>
      </c>
      <c r="Q25" s="124">
        <f t="shared" ref="Q25:Q27" si="14">J25-F25-L25</f>
        <v>0</v>
      </c>
    </row>
    <row r="26" spans="2:17" x14ac:dyDescent="0.35">
      <c r="B26" s="3" t="s">
        <v>38</v>
      </c>
      <c r="C26" s="5">
        <v>86976</v>
      </c>
      <c r="D26" s="5">
        <v>2.0099999999999998</v>
      </c>
      <c r="E26" s="9">
        <v>96462</v>
      </c>
      <c r="F26" s="9">
        <v>1.1200000000000001</v>
      </c>
      <c r="G26" s="59">
        <v>9486</v>
      </c>
      <c r="H26" s="59">
        <v>-0.89</v>
      </c>
      <c r="I26" s="6">
        <v>47257</v>
      </c>
      <c r="J26" s="6">
        <f t="shared" si="8"/>
        <v>0.47234275590013647</v>
      </c>
      <c r="K26" s="13">
        <f t="shared" si="9"/>
        <v>-49205</v>
      </c>
      <c r="L26" s="13">
        <f t="shared" si="10"/>
        <v>-0.64765724409986358</v>
      </c>
      <c r="N26" s="118">
        <f t="shared" si="11"/>
        <v>0</v>
      </c>
      <c r="O26" s="118">
        <f t="shared" si="12"/>
        <v>0</v>
      </c>
      <c r="P26" s="118">
        <f t="shared" si="13"/>
        <v>0</v>
      </c>
      <c r="Q26" s="124">
        <f t="shared" si="14"/>
        <v>0</v>
      </c>
    </row>
    <row r="27" spans="2:17" x14ac:dyDescent="0.35">
      <c r="B27" s="3" t="s">
        <v>39</v>
      </c>
      <c r="C27" s="5">
        <v>4330031</v>
      </c>
      <c r="D27" s="5">
        <v>100</v>
      </c>
      <c r="E27" s="9">
        <v>8581277</v>
      </c>
      <c r="F27" s="9">
        <v>100</v>
      </c>
      <c r="G27" s="59">
        <v>4251246</v>
      </c>
      <c r="H27" s="59">
        <v>0</v>
      </c>
      <c r="I27" s="6">
        <v>10004811</v>
      </c>
      <c r="J27" s="6">
        <f t="shared" si="8"/>
        <v>100</v>
      </c>
      <c r="K27" s="13">
        <f t="shared" si="9"/>
        <v>1423534</v>
      </c>
      <c r="L27" s="13">
        <f t="shared" si="10"/>
        <v>0</v>
      </c>
      <c r="N27" s="118">
        <f t="shared" si="11"/>
        <v>0</v>
      </c>
      <c r="O27" s="118">
        <f t="shared" si="12"/>
        <v>0</v>
      </c>
      <c r="P27" s="118">
        <f t="shared" si="13"/>
        <v>0</v>
      </c>
      <c r="Q27" s="124">
        <f t="shared" si="14"/>
        <v>0</v>
      </c>
    </row>
    <row r="29" spans="2:17" x14ac:dyDescent="0.35">
      <c r="B29" s="8" t="s">
        <v>34</v>
      </c>
      <c r="C29" s="119">
        <f>C27-SUM(C24:C26)</f>
        <v>0</v>
      </c>
      <c r="D29" s="119">
        <f t="shared" ref="D29:L29" si="15">D27-SUM(D24:D26)</f>
        <v>0</v>
      </c>
      <c r="E29" s="120">
        <f t="shared" si="15"/>
        <v>0</v>
      </c>
      <c r="F29" s="120">
        <f t="shared" si="15"/>
        <v>0</v>
      </c>
      <c r="G29" s="117">
        <f t="shared" si="15"/>
        <v>0</v>
      </c>
      <c r="H29" s="117">
        <f t="shared" si="15"/>
        <v>0</v>
      </c>
      <c r="I29" s="121">
        <f t="shared" si="15"/>
        <v>0</v>
      </c>
      <c r="J29" s="121">
        <f t="shared" si="15"/>
        <v>0</v>
      </c>
      <c r="K29" s="118">
        <f t="shared" si="15"/>
        <v>0</v>
      </c>
      <c r="L29" s="118">
        <f t="shared" si="15"/>
        <v>-1.1546319456101628E-14</v>
      </c>
    </row>
    <row r="31" spans="2:17" x14ac:dyDescent="0.35">
      <c r="C31" s="119">
        <v>1</v>
      </c>
      <c r="D31" s="119">
        <v>2</v>
      </c>
      <c r="E31" s="120">
        <v>3</v>
      </c>
      <c r="F31" s="120">
        <v>4</v>
      </c>
      <c r="G31" s="117">
        <v>5</v>
      </c>
      <c r="H31" s="117">
        <v>6</v>
      </c>
      <c r="I31" s="121">
        <v>7</v>
      </c>
      <c r="J31" s="121">
        <v>8</v>
      </c>
      <c r="K31" s="118">
        <v>9</v>
      </c>
      <c r="L31" s="118">
        <v>10</v>
      </c>
    </row>
    <row r="32" spans="2:17" ht="16" customHeight="1" x14ac:dyDescent="0.35">
      <c r="B32" s="203" t="s">
        <v>35</v>
      </c>
      <c r="C32" s="5" t="s">
        <v>1</v>
      </c>
      <c r="D32" s="5"/>
      <c r="E32" s="9" t="s">
        <v>2</v>
      </c>
      <c r="F32" s="9"/>
      <c r="G32" s="206" t="s">
        <v>3</v>
      </c>
      <c r="H32" s="206"/>
      <c r="I32" s="6" t="s">
        <v>20</v>
      </c>
      <c r="J32" s="6"/>
      <c r="K32" s="203" t="s">
        <v>3</v>
      </c>
      <c r="L32" s="203"/>
    </row>
    <row r="33" spans="2:17" ht="31" x14ac:dyDescent="0.35">
      <c r="B33" s="203"/>
      <c r="C33" s="5" t="s">
        <v>4</v>
      </c>
      <c r="D33" s="5" t="s">
        <v>5</v>
      </c>
      <c r="E33" s="9" t="s">
        <v>4</v>
      </c>
      <c r="F33" s="9" t="s">
        <v>5</v>
      </c>
      <c r="G33" s="59" t="s">
        <v>6</v>
      </c>
      <c r="H33" s="59" t="s">
        <v>7</v>
      </c>
      <c r="I33" s="6" t="s">
        <v>4</v>
      </c>
      <c r="J33" s="6" t="s">
        <v>5</v>
      </c>
      <c r="K33" s="58" t="s">
        <v>6</v>
      </c>
      <c r="L33" s="58" t="s">
        <v>7</v>
      </c>
      <c r="N33" s="123" t="s">
        <v>30</v>
      </c>
      <c r="O33" s="123" t="s">
        <v>31</v>
      </c>
      <c r="P33" s="123" t="s">
        <v>32</v>
      </c>
      <c r="Q33" s="123" t="s">
        <v>33</v>
      </c>
    </row>
    <row r="34" spans="2:17" x14ac:dyDescent="0.35">
      <c r="B34" s="3" t="s">
        <v>46</v>
      </c>
      <c r="C34" s="5">
        <v>139049</v>
      </c>
      <c r="D34" s="5">
        <v>16.68</v>
      </c>
      <c r="E34" s="9">
        <v>139049</v>
      </c>
      <c r="F34" s="9">
        <v>16.14</v>
      </c>
      <c r="G34" s="59">
        <v>0</v>
      </c>
      <c r="H34" s="59">
        <v>-0.54</v>
      </c>
      <c r="I34" s="6">
        <v>139049</v>
      </c>
      <c r="J34" s="6">
        <f>I34/$I$40*100</f>
        <v>20.150802414925469</v>
      </c>
      <c r="K34" s="13">
        <f>I34-E34</f>
        <v>0</v>
      </c>
      <c r="L34" s="13">
        <f>J34-F34</f>
        <v>4.0108024149254682</v>
      </c>
      <c r="N34" s="118">
        <f>E34-C34-G34</f>
        <v>0</v>
      </c>
      <c r="O34" s="118">
        <f>F34-D34-H34</f>
        <v>8.8817841970012523E-16</v>
      </c>
      <c r="P34" s="118">
        <f>I34-E34-K34</f>
        <v>0</v>
      </c>
      <c r="Q34" s="124">
        <f>J34-F34-L34</f>
        <v>0</v>
      </c>
    </row>
    <row r="35" spans="2:17" x14ac:dyDescent="0.35">
      <c r="B35" s="3" t="s">
        <v>47</v>
      </c>
      <c r="C35" s="5">
        <v>108187</v>
      </c>
      <c r="D35" s="5">
        <v>12.98</v>
      </c>
      <c r="E35" s="9">
        <v>108187</v>
      </c>
      <c r="F35" s="9">
        <v>12.56</v>
      </c>
      <c r="G35" s="59">
        <v>0</v>
      </c>
      <c r="H35" s="59">
        <v>-0.42</v>
      </c>
      <c r="I35" s="6">
        <v>108187</v>
      </c>
      <c r="J35" s="6">
        <f t="shared" ref="J35:J40" si="16">I35/$I$40*100</f>
        <v>15.678321029734422</v>
      </c>
      <c r="K35" s="13">
        <f t="shared" ref="K35:K40" si="17">I35-E35</f>
        <v>0</v>
      </c>
      <c r="L35" s="13">
        <f t="shared" ref="L35:L40" si="18">J35-F35</f>
        <v>3.118321029734421</v>
      </c>
      <c r="N35" s="118">
        <f t="shared" ref="N35:N40" si="19">E35-C35-G35</f>
        <v>0</v>
      </c>
      <c r="O35" s="118">
        <f t="shared" ref="O35:O40" si="20">F35-D35-H35</f>
        <v>0</v>
      </c>
      <c r="P35" s="118">
        <f t="shared" ref="P35:P40" si="21">I35-E35-K35</f>
        <v>0</v>
      </c>
      <c r="Q35" s="124">
        <f t="shared" ref="Q35:Q40" si="22">J35-F35-L35</f>
        <v>0</v>
      </c>
    </row>
    <row r="36" spans="2:17" x14ac:dyDescent="0.35">
      <c r="B36" s="3" t="s">
        <v>48</v>
      </c>
      <c r="C36" s="5">
        <v>35000</v>
      </c>
      <c r="D36" s="5">
        <v>4.2</v>
      </c>
      <c r="E36" s="9">
        <v>35000</v>
      </c>
      <c r="F36" s="9">
        <v>4.0599999999999996</v>
      </c>
      <c r="G36" s="59">
        <v>0</v>
      </c>
      <c r="H36" s="59">
        <v>-0.14000000000000001</v>
      </c>
      <c r="I36" s="6">
        <v>35000</v>
      </c>
      <c r="J36" s="6">
        <f t="shared" si="16"/>
        <v>5.0721550282446577</v>
      </c>
      <c r="K36" s="13">
        <f t="shared" si="17"/>
        <v>0</v>
      </c>
      <c r="L36" s="13">
        <f t="shared" si="18"/>
        <v>1.0121550282446581</v>
      </c>
      <c r="N36" s="118">
        <f t="shared" si="19"/>
        <v>0</v>
      </c>
      <c r="O36" s="118">
        <f t="shared" si="20"/>
        <v>-5.5511151231257827E-16</v>
      </c>
      <c r="P36" s="118">
        <f t="shared" si="21"/>
        <v>0</v>
      </c>
      <c r="Q36" s="124">
        <f t="shared" si="22"/>
        <v>0</v>
      </c>
    </row>
    <row r="37" spans="2:17" ht="46.5" x14ac:dyDescent="0.35">
      <c r="B37" s="3" t="s">
        <v>49</v>
      </c>
      <c r="C37" s="5">
        <v>51797</v>
      </c>
      <c r="D37" s="5">
        <v>6.21</v>
      </c>
      <c r="E37" s="9">
        <v>53421</v>
      </c>
      <c r="F37" s="9">
        <v>6.2</v>
      </c>
      <c r="G37" s="59">
        <v>1624</v>
      </c>
      <c r="H37" s="59">
        <v>-0.01</v>
      </c>
      <c r="I37" s="6">
        <v>55146</v>
      </c>
      <c r="J37" s="6">
        <f t="shared" si="16"/>
        <v>7.9916874625022825</v>
      </c>
      <c r="K37" s="13">
        <f t="shared" si="17"/>
        <v>1725</v>
      </c>
      <c r="L37" s="13">
        <f t="shared" si="18"/>
        <v>1.7916874625022823</v>
      </c>
      <c r="N37" s="118">
        <f t="shared" si="19"/>
        <v>0</v>
      </c>
      <c r="O37" s="118">
        <f t="shared" si="20"/>
        <v>2.1337098754514727E-16</v>
      </c>
      <c r="P37" s="118">
        <f t="shared" si="21"/>
        <v>0</v>
      </c>
      <c r="Q37" s="124">
        <f t="shared" si="22"/>
        <v>0</v>
      </c>
    </row>
    <row r="38" spans="2:17" ht="16" customHeight="1" x14ac:dyDescent="0.35">
      <c r="B38" s="3" t="s">
        <v>50</v>
      </c>
      <c r="C38" s="5">
        <v>48812</v>
      </c>
      <c r="D38" s="5">
        <v>5.85</v>
      </c>
      <c r="E38" s="9">
        <v>48812</v>
      </c>
      <c r="F38" s="9">
        <v>5.67</v>
      </c>
      <c r="G38" s="59">
        <v>0</v>
      </c>
      <c r="H38" s="59">
        <v>-0.18</v>
      </c>
      <c r="I38" s="6">
        <v>48812</v>
      </c>
      <c r="J38" s="6">
        <f t="shared" si="16"/>
        <v>7.0737723211050918</v>
      </c>
      <c r="K38" s="13">
        <f t="shared" si="17"/>
        <v>0</v>
      </c>
      <c r="L38" s="13">
        <f t="shared" si="18"/>
        <v>1.4037723211050919</v>
      </c>
      <c r="N38" s="118">
        <f t="shared" si="19"/>
        <v>0</v>
      </c>
      <c r="O38" s="118">
        <f t="shared" si="20"/>
        <v>2.7755575615628914E-16</v>
      </c>
      <c r="P38" s="118">
        <f t="shared" si="21"/>
        <v>0</v>
      </c>
      <c r="Q38" s="124">
        <f t="shared" si="22"/>
        <v>0</v>
      </c>
    </row>
    <row r="39" spans="2:17" x14ac:dyDescent="0.35">
      <c r="B39" s="3" t="s">
        <v>51</v>
      </c>
      <c r="C39" s="5">
        <v>450866</v>
      </c>
      <c r="D39" s="5">
        <v>54.08</v>
      </c>
      <c r="E39" s="9">
        <v>477041</v>
      </c>
      <c r="F39" s="9">
        <v>55.37</v>
      </c>
      <c r="G39" s="59">
        <v>26175</v>
      </c>
      <c r="H39" s="59">
        <v>1.29</v>
      </c>
      <c r="I39" s="6">
        <v>303848</v>
      </c>
      <c r="J39" s="6">
        <f t="shared" si="16"/>
        <v>44.033261743488076</v>
      </c>
      <c r="K39" s="13">
        <f t="shared" si="17"/>
        <v>-173193</v>
      </c>
      <c r="L39" s="13">
        <f t="shared" si="18"/>
        <v>-11.336738256511921</v>
      </c>
      <c r="N39" s="118">
        <f t="shared" si="19"/>
        <v>0</v>
      </c>
      <c r="O39" s="118">
        <f t="shared" si="20"/>
        <v>0</v>
      </c>
      <c r="P39" s="118">
        <f t="shared" si="21"/>
        <v>0</v>
      </c>
      <c r="Q39" s="124">
        <f t="shared" si="22"/>
        <v>0</v>
      </c>
    </row>
    <row r="40" spans="2:17" x14ac:dyDescent="0.35">
      <c r="B40" s="3" t="s">
        <v>52</v>
      </c>
      <c r="C40" s="5">
        <v>833711</v>
      </c>
      <c r="D40" s="5">
        <v>100</v>
      </c>
      <c r="E40" s="9">
        <v>861510</v>
      </c>
      <c r="F40" s="9">
        <v>100</v>
      </c>
      <c r="G40" s="59">
        <v>27799</v>
      </c>
      <c r="H40" s="59">
        <v>0</v>
      </c>
      <c r="I40" s="6" t="s">
        <v>53</v>
      </c>
      <c r="J40" s="6">
        <f t="shared" si="16"/>
        <v>100</v>
      </c>
      <c r="K40" s="13">
        <f t="shared" si="17"/>
        <v>-171468</v>
      </c>
      <c r="L40" s="13">
        <f t="shared" si="18"/>
        <v>0</v>
      </c>
      <c r="N40" s="118">
        <f t="shared" si="19"/>
        <v>0</v>
      </c>
      <c r="O40" s="118">
        <f t="shared" si="20"/>
        <v>0</v>
      </c>
      <c r="P40" s="118">
        <f t="shared" si="21"/>
        <v>0</v>
      </c>
      <c r="Q40" s="124">
        <f t="shared" si="22"/>
        <v>0</v>
      </c>
    </row>
    <row r="42" spans="2:17" x14ac:dyDescent="0.35">
      <c r="B42" s="8" t="s">
        <v>34</v>
      </c>
      <c r="C42" s="119">
        <f>C40-SUM(C34:C39)</f>
        <v>0</v>
      </c>
      <c r="D42" s="119">
        <f t="shared" ref="D42:L42" si="23">D40-SUM(D34:D39)</f>
        <v>0</v>
      </c>
      <c r="E42" s="120">
        <f t="shared" si="23"/>
        <v>0</v>
      </c>
      <c r="F42" s="120">
        <f t="shared" si="23"/>
        <v>0</v>
      </c>
      <c r="G42" s="117">
        <f t="shared" si="23"/>
        <v>0</v>
      </c>
      <c r="H42" s="117">
        <f t="shared" si="23"/>
        <v>0</v>
      </c>
      <c r="I42" s="121">
        <f t="shared" si="23"/>
        <v>0</v>
      </c>
      <c r="J42" s="121">
        <f t="shared" si="23"/>
        <v>0</v>
      </c>
      <c r="K42" s="118">
        <f t="shared" si="23"/>
        <v>0</v>
      </c>
      <c r="L42" s="118">
        <f t="shared" si="23"/>
        <v>0</v>
      </c>
    </row>
    <row r="45" spans="2:17" x14ac:dyDescent="0.35">
      <c r="C45" s="119">
        <v>1</v>
      </c>
      <c r="D45" s="119">
        <v>2</v>
      </c>
      <c r="E45" s="120">
        <v>3</v>
      </c>
      <c r="F45" s="120">
        <v>4</v>
      </c>
      <c r="G45" s="125">
        <v>5</v>
      </c>
      <c r="H45" s="125">
        <v>6</v>
      </c>
      <c r="I45" s="121">
        <v>7</v>
      </c>
      <c r="J45" s="121">
        <v>8</v>
      </c>
      <c r="K45" s="122">
        <v>9</v>
      </c>
      <c r="L45" s="122">
        <v>10</v>
      </c>
    </row>
    <row r="46" spans="2:17" ht="16" customHeight="1" x14ac:dyDescent="0.35">
      <c r="B46" s="203" t="s">
        <v>35</v>
      </c>
      <c r="C46" s="5" t="s">
        <v>1</v>
      </c>
      <c r="D46" s="5"/>
      <c r="E46" s="9" t="s">
        <v>2</v>
      </c>
      <c r="F46" s="9"/>
      <c r="G46" s="206" t="s">
        <v>58</v>
      </c>
      <c r="H46" s="206"/>
      <c r="I46" s="6" t="s">
        <v>20</v>
      </c>
      <c r="J46" s="6"/>
      <c r="K46" s="203" t="s">
        <v>3</v>
      </c>
      <c r="L46" s="203"/>
    </row>
    <row r="47" spans="2:17" ht="31.5" customHeight="1" x14ac:dyDescent="0.35">
      <c r="B47" s="203"/>
      <c r="C47" s="5" t="s">
        <v>4</v>
      </c>
      <c r="D47" s="5" t="s">
        <v>5</v>
      </c>
      <c r="E47" s="9" t="s">
        <v>4</v>
      </c>
      <c r="F47" s="9" t="s">
        <v>5</v>
      </c>
      <c r="G47" s="59" t="s">
        <v>59</v>
      </c>
      <c r="H47" s="59" t="s">
        <v>60</v>
      </c>
      <c r="I47" s="6" t="s">
        <v>4</v>
      </c>
      <c r="J47" s="6" t="s">
        <v>5</v>
      </c>
      <c r="K47" s="203" t="s">
        <v>6</v>
      </c>
      <c r="L47" s="203" t="s">
        <v>7</v>
      </c>
    </row>
    <row r="48" spans="2:17" x14ac:dyDescent="0.35">
      <c r="B48" s="203"/>
      <c r="C48" s="5"/>
      <c r="D48" s="5"/>
      <c r="E48" s="9"/>
      <c r="F48" s="9"/>
      <c r="G48" s="59"/>
      <c r="H48" s="59" t="s">
        <v>61</v>
      </c>
      <c r="I48" s="6"/>
      <c r="J48" s="6"/>
      <c r="K48" s="203"/>
      <c r="L48" s="203"/>
    </row>
    <row r="49" spans="2:17" x14ac:dyDescent="0.35">
      <c r="B49" s="58">
        <v>1</v>
      </c>
      <c r="C49" s="5">
        <v>2</v>
      </c>
      <c r="D49" s="5">
        <v>3</v>
      </c>
      <c r="E49" s="9">
        <v>4</v>
      </c>
      <c r="F49" s="9">
        <v>5</v>
      </c>
      <c r="G49" s="59">
        <v>6</v>
      </c>
      <c r="H49" s="59">
        <v>7</v>
      </c>
      <c r="I49" s="6">
        <v>8</v>
      </c>
      <c r="J49" s="6">
        <v>9</v>
      </c>
      <c r="K49" s="58">
        <v>10</v>
      </c>
      <c r="L49" s="58">
        <v>11</v>
      </c>
      <c r="N49" s="123" t="s">
        <v>30</v>
      </c>
      <c r="O49" s="123" t="s">
        <v>31</v>
      </c>
      <c r="P49" s="123" t="s">
        <v>32</v>
      </c>
      <c r="Q49" s="123" t="s">
        <v>33</v>
      </c>
    </row>
    <row r="50" spans="2:17" x14ac:dyDescent="0.35">
      <c r="B50" s="3" t="s">
        <v>62</v>
      </c>
      <c r="C50" s="5">
        <v>447613</v>
      </c>
      <c r="D50" s="5">
        <v>100</v>
      </c>
      <c r="E50" s="9">
        <v>619823</v>
      </c>
      <c r="F50" s="9">
        <v>100</v>
      </c>
      <c r="G50" s="59">
        <v>172210</v>
      </c>
      <c r="H50" s="59">
        <v>0</v>
      </c>
      <c r="I50" s="138">
        <v>1125927</v>
      </c>
      <c r="J50" s="6">
        <v>100</v>
      </c>
      <c r="K50" s="138">
        <f>I50-E50</f>
        <v>506104</v>
      </c>
      <c r="L50" s="138">
        <f>J50-F50</f>
        <v>0</v>
      </c>
      <c r="N50" s="118">
        <f>E50-C50-G50</f>
        <v>0</v>
      </c>
      <c r="O50" s="118">
        <f>F50-D50-H50</f>
        <v>0</v>
      </c>
      <c r="P50" s="118">
        <f>I50-E50-K50</f>
        <v>0</v>
      </c>
      <c r="Q50" s="124">
        <f>J50-F50-L50</f>
        <v>0</v>
      </c>
    </row>
    <row r="51" spans="2:17" x14ac:dyDescent="0.35">
      <c r="B51" s="3" t="s">
        <v>63</v>
      </c>
      <c r="C51" s="5">
        <v>251576</v>
      </c>
      <c r="D51" s="5">
        <v>56.2</v>
      </c>
      <c r="E51" s="9">
        <v>397535</v>
      </c>
      <c r="F51" s="9">
        <v>64.14</v>
      </c>
      <c r="G51" s="59">
        <v>145959</v>
      </c>
      <c r="H51" s="59">
        <v>7.94</v>
      </c>
      <c r="I51" s="139">
        <v>904147</v>
      </c>
      <c r="J51" s="136">
        <f>I51*100/$I$50</f>
        <v>80.302453000949441</v>
      </c>
      <c r="K51" s="138">
        <f t="shared" ref="K51:K64" si="24">I51-E51</f>
        <v>506612</v>
      </c>
      <c r="L51" s="138">
        <f t="shared" ref="L51:L64" si="25">J51-F51</f>
        <v>16.162453000949441</v>
      </c>
      <c r="N51" s="118">
        <f t="shared" ref="N51:N64" si="26">E51-C51-G51</f>
        <v>0</v>
      </c>
      <c r="O51" s="118">
        <f t="shared" ref="O51:O64" si="27">F51-D51-H51</f>
        <v>0</v>
      </c>
      <c r="P51" s="118">
        <f t="shared" ref="P51:P64" si="28">I51-E51-K51</f>
        <v>0</v>
      </c>
      <c r="Q51" s="124">
        <f t="shared" ref="Q51:Q64" si="29">J51-F51-L51</f>
        <v>0</v>
      </c>
    </row>
    <row r="52" spans="2:17" ht="31" x14ac:dyDescent="0.35">
      <c r="B52" s="3" t="s">
        <v>64</v>
      </c>
      <c r="C52" s="5">
        <v>196037</v>
      </c>
      <c r="D52" s="5">
        <v>43.8</v>
      </c>
      <c r="E52" s="9">
        <v>222288</v>
      </c>
      <c r="F52" s="9">
        <v>35.86</v>
      </c>
      <c r="G52" s="59">
        <v>26251</v>
      </c>
      <c r="H52" s="59">
        <v>-7.94</v>
      </c>
      <c r="I52" s="139">
        <v>221780</v>
      </c>
      <c r="J52" s="136">
        <f t="shared" ref="J52:J64" si="30">I52*100/$I$50</f>
        <v>19.697546999050559</v>
      </c>
      <c r="K52" s="138">
        <f t="shared" si="24"/>
        <v>-508</v>
      </c>
      <c r="L52" s="138">
        <f t="shared" si="25"/>
        <v>-16.162453000949441</v>
      </c>
      <c r="N52" s="118">
        <f t="shared" si="26"/>
        <v>0</v>
      </c>
      <c r="O52" s="118">
        <f t="shared" si="27"/>
        <v>0</v>
      </c>
      <c r="P52" s="118">
        <f t="shared" si="28"/>
        <v>0</v>
      </c>
      <c r="Q52" s="124">
        <f t="shared" si="29"/>
        <v>0</v>
      </c>
    </row>
    <row r="53" spans="2:17" ht="77.5" x14ac:dyDescent="0.35">
      <c r="B53" s="3" t="s">
        <v>65</v>
      </c>
      <c r="C53" s="5">
        <v>-218999</v>
      </c>
      <c r="D53" s="5">
        <v>-48.93</v>
      </c>
      <c r="E53" s="9">
        <v>-36587</v>
      </c>
      <c r="F53" s="9">
        <v>-5.9</v>
      </c>
      <c r="G53" s="59">
        <v>182412</v>
      </c>
      <c r="H53" s="59">
        <v>43.03</v>
      </c>
      <c r="I53" s="139">
        <v>-208796</v>
      </c>
      <c r="J53" s="136">
        <f t="shared" si="30"/>
        <v>-18.544363888600238</v>
      </c>
      <c r="K53" s="138">
        <f t="shared" si="24"/>
        <v>-172209</v>
      </c>
      <c r="L53" s="138">
        <f t="shared" si="25"/>
        <v>-12.644363888600237</v>
      </c>
      <c r="N53" s="118">
        <f t="shared" si="26"/>
        <v>0</v>
      </c>
      <c r="O53" s="118">
        <f t="shared" si="27"/>
        <v>0</v>
      </c>
      <c r="P53" s="118">
        <f t="shared" si="28"/>
        <v>0</v>
      </c>
      <c r="Q53" s="124">
        <f t="shared" si="29"/>
        <v>0</v>
      </c>
    </row>
    <row r="54" spans="2:17" ht="31" x14ac:dyDescent="0.35">
      <c r="B54" s="3" t="s">
        <v>66</v>
      </c>
      <c r="C54" s="5">
        <v>-22962</v>
      </c>
      <c r="D54" s="5">
        <v>-5.13</v>
      </c>
      <c r="E54" s="9">
        <v>185701</v>
      </c>
      <c r="F54" s="9">
        <v>29.96</v>
      </c>
      <c r="G54" s="59">
        <v>208663</v>
      </c>
      <c r="H54" s="59">
        <v>35.090000000000003</v>
      </c>
      <c r="I54" s="139">
        <v>12984</v>
      </c>
      <c r="J54" s="136">
        <f t="shared" si="30"/>
        <v>1.1531831104503223</v>
      </c>
      <c r="K54" s="138">
        <f t="shared" si="24"/>
        <v>-172717</v>
      </c>
      <c r="L54" s="138">
        <f t="shared" si="25"/>
        <v>-28.80681688954968</v>
      </c>
      <c r="N54" s="118">
        <f t="shared" si="26"/>
        <v>0</v>
      </c>
      <c r="O54" s="118">
        <f t="shared" si="27"/>
        <v>0</v>
      </c>
      <c r="P54" s="118">
        <f t="shared" si="28"/>
        <v>0</v>
      </c>
      <c r="Q54" s="124">
        <f t="shared" si="29"/>
        <v>0</v>
      </c>
    </row>
    <row r="55" spans="2:17" ht="46.5" x14ac:dyDescent="0.35">
      <c r="B55" s="3" t="s">
        <v>67</v>
      </c>
      <c r="C55" s="5">
        <v>-49921</v>
      </c>
      <c r="D55" s="5">
        <v>-11.15</v>
      </c>
      <c r="E55" s="9">
        <v>-6818</v>
      </c>
      <c r="F55" s="9">
        <v>-1.1000000000000001</v>
      </c>
      <c r="G55" s="59">
        <v>43103</v>
      </c>
      <c r="H55" s="59">
        <v>10.050000000000001</v>
      </c>
      <c r="I55" s="139">
        <v>-90188</v>
      </c>
      <c r="J55" s="136">
        <f t="shared" si="30"/>
        <v>-8.0101107798285316</v>
      </c>
      <c r="K55" s="138">
        <f t="shared" si="24"/>
        <v>-83370</v>
      </c>
      <c r="L55" s="138">
        <f t="shared" si="25"/>
        <v>-6.9101107798285319</v>
      </c>
      <c r="N55" s="118">
        <f t="shared" si="26"/>
        <v>0</v>
      </c>
      <c r="O55" s="118">
        <f t="shared" si="27"/>
        <v>0</v>
      </c>
      <c r="P55" s="118">
        <f t="shared" si="28"/>
        <v>0</v>
      </c>
      <c r="Q55" s="124">
        <f t="shared" si="29"/>
        <v>0</v>
      </c>
    </row>
    <row r="56" spans="2:17" ht="46.5" x14ac:dyDescent="0.35">
      <c r="B56" s="3" t="s">
        <v>68</v>
      </c>
      <c r="C56" s="5">
        <v>-2</v>
      </c>
      <c r="D56" s="5">
        <v>4.0000000000000002E-4</v>
      </c>
      <c r="E56" s="9">
        <v>-2</v>
      </c>
      <c r="F56" s="9">
        <v>2.9999999999999997E-4</v>
      </c>
      <c r="G56" s="59">
        <v>0</v>
      </c>
      <c r="H56" s="59">
        <v>-1E-4</v>
      </c>
      <c r="I56" s="139">
        <v>-2</v>
      </c>
      <c r="J56" s="186">
        <f t="shared" si="30"/>
        <v>-1.776314094963528E-4</v>
      </c>
      <c r="K56" s="187">
        <f t="shared" si="24"/>
        <v>0</v>
      </c>
      <c r="L56" s="187">
        <f t="shared" si="25"/>
        <v>-4.776314094963528E-4</v>
      </c>
      <c r="N56" s="118">
        <f t="shared" si="26"/>
        <v>0</v>
      </c>
      <c r="O56" s="118">
        <f t="shared" si="27"/>
        <v>0</v>
      </c>
      <c r="P56" s="118">
        <f t="shared" si="28"/>
        <v>0</v>
      </c>
      <c r="Q56" s="124">
        <f t="shared" si="29"/>
        <v>0</v>
      </c>
    </row>
    <row r="57" spans="2:17" x14ac:dyDescent="0.35">
      <c r="B57" s="3" t="s">
        <v>69</v>
      </c>
      <c r="C57" s="5">
        <v>93021</v>
      </c>
      <c r="D57" s="5">
        <v>20.78</v>
      </c>
      <c r="E57" s="9">
        <v>95858</v>
      </c>
      <c r="F57" s="9">
        <v>15.47</v>
      </c>
      <c r="G57" s="59">
        <v>2837</v>
      </c>
      <c r="H57" s="59">
        <v>-5.31</v>
      </c>
      <c r="I57" s="139">
        <v>76942</v>
      </c>
      <c r="J57" s="136">
        <f t="shared" si="30"/>
        <v>6.8336579547341882</v>
      </c>
      <c r="K57" s="138">
        <f t="shared" si="24"/>
        <v>-18916</v>
      </c>
      <c r="L57" s="138">
        <f t="shared" si="25"/>
        <v>-8.6363420452658133</v>
      </c>
      <c r="N57" s="118">
        <f t="shared" si="26"/>
        <v>0</v>
      </c>
      <c r="O57" s="118">
        <f t="shared" si="27"/>
        <v>0</v>
      </c>
      <c r="P57" s="118">
        <f t="shared" si="28"/>
        <v>0</v>
      </c>
      <c r="Q57" s="124">
        <f t="shared" si="29"/>
        <v>0</v>
      </c>
    </row>
    <row r="58" spans="2:17" x14ac:dyDescent="0.35">
      <c r="B58" s="3" t="s">
        <v>70</v>
      </c>
      <c r="C58" s="5">
        <v>24217</v>
      </c>
      <c r="D58" s="5">
        <v>5.41</v>
      </c>
      <c r="E58" s="9">
        <v>15176</v>
      </c>
      <c r="F58" s="9">
        <v>2.4500000000000002</v>
      </c>
      <c r="G58" s="59">
        <v>-9041</v>
      </c>
      <c r="H58" s="59">
        <v>-2.96</v>
      </c>
      <c r="I58" s="139">
        <v>13986</v>
      </c>
      <c r="J58" s="136">
        <f t="shared" si="30"/>
        <v>1.242176446607995</v>
      </c>
      <c r="K58" s="138">
        <f t="shared" si="24"/>
        <v>-1190</v>
      </c>
      <c r="L58" s="138">
        <f t="shared" si="25"/>
        <v>-1.2078235533920052</v>
      </c>
      <c r="N58" s="118">
        <f t="shared" si="26"/>
        <v>0</v>
      </c>
      <c r="O58" s="118">
        <f t="shared" si="27"/>
        <v>0</v>
      </c>
      <c r="P58" s="118">
        <f t="shared" si="28"/>
        <v>0</v>
      </c>
      <c r="Q58" s="124">
        <f t="shared" si="29"/>
        <v>0</v>
      </c>
    </row>
    <row r="59" spans="2:17" ht="46.5" x14ac:dyDescent="0.35">
      <c r="B59" s="3" t="s">
        <v>71</v>
      </c>
      <c r="C59" s="5">
        <v>0</v>
      </c>
      <c r="D59" s="5">
        <v>0</v>
      </c>
      <c r="E59" s="9">
        <v>19</v>
      </c>
      <c r="F59" s="9">
        <v>3.0000000000000001E-3</v>
      </c>
      <c r="G59" s="59">
        <v>19</v>
      </c>
      <c r="H59" s="59">
        <v>3.0000000000000001E-3</v>
      </c>
      <c r="I59" s="188">
        <v>0</v>
      </c>
      <c r="J59" s="188">
        <f t="shared" si="30"/>
        <v>0</v>
      </c>
      <c r="K59" s="189">
        <f t="shared" si="24"/>
        <v>-19</v>
      </c>
      <c r="L59" s="189">
        <f t="shared" si="25"/>
        <v>-3.0000000000000001E-3</v>
      </c>
      <c r="N59" s="118">
        <f t="shared" si="26"/>
        <v>0</v>
      </c>
      <c r="O59" s="118">
        <f t="shared" si="27"/>
        <v>0</v>
      </c>
      <c r="P59" s="118">
        <f t="shared" si="28"/>
        <v>0</v>
      </c>
      <c r="Q59" s="124">
        <f t="shared" si="29"/>
        <v>0</v>
      </c>
    </row>
    <row r="60" spans="2:17" x14ac:dyDescent="0.35">
      <c r="B60" s="3" t="s">
        <v>72</v>
      </c>
      <c r="C60" s="5">
        <v>104356</v>
      </c>
      <c r="D60" s="5">
        <v>23.31</v>
      </c>
      <c r="E60" s="9">
        <v>11470</v>
      </c>
      <c r="F60" s="9">
        <v>1.85</v>
      </c>
      <c r="G60" s="59">
        <v>-92886</v>
      </c>
      <c r="H60" s="59">
        <v>-21.46</v>
      </c>
      <c r="I60" s="139">
        <v>-174955</v>
      </c>
      <c r="J60" s="136">
        <f t="shared" si="30"/>
        <v>-15.5387516242172</v>
      </c>
      <c r="K60" s="138">
        <f t="shared" si="24"/>
        <v>-186425</v>
      </c>
      <c r="L60" s="138">
        <f t="shared" si="25"/>
        <v>-17.3887516242172</v>
      </c>
      <c r="N60" s="118">
        <f t="shared" si="26"/>
        <v>0</v>
      </c>
      <c r="O60" s="118">
        <f t="shared" si="27"/>
        <v>0</v>
      </c>
      <c r="P60" s="118">
        <f t="shared" si="28"/>
        <v>0</v>
      </c>
      <c r="Q60" s="124">
        <f t="shared" si="29"/>
        <v>0</v>
      </c>
    </row>
    <row r="61" spans="2:17" x14ac:dyDescent="0.35">
      <c r="B61" s="3" t="s">
        <v>73</v>
      </c>
      <c r="C61" s="5">
        <v>37883</v>
      </c>
      <c r="D61" s="5">
        <v>8.4600000000000009</v>
      </c>
      <c r="E61" s="9">
        <v>-14705</v>
      </c>
      <c r="F61" s="9">
        <v>-2.37</v>
      </c>
      <c r="G61" s="59">
        <v>-52588</v>
      </c>
      <c r="H61" s="59">
        <v>-10.83</v>
      </c>
      <c r="I61" s="136">
        <v>0</v>
      </c>
      <c r="J61" s="136">
        <f t="shared" si="30"/>
        <v>0</v>
      </c>
      <c r="K61" s="138">
        <f t="shared" si="24"/>
        <v>14705</v>
      </c>
      <c r="L61" s="138">
        <f t="shared" si="25"/>
        <v>2.37</v>
      </c>
      <c r="N61" s="118">
        <f t="shared" si="26"/>
        <v>0</v>
      </c>
      <c r="O61" s="118">
        <f t="shared" si="27"/>
        <v>0</v>
      </c>
      <c r="P61" s="118">
        <f t="shared" si="28"/>
        <v>0</v>
      </c>
      <c r="Q61" s="124">
        <f t="shared" si="29"/>
        <v>0</v>
      </c>
    </row>
    <row r="62" spans="2:17" x14ac:dyDescent="0.35">
      <c r="B62" s="3" t="s">
        <v>74</v>
      </c>
      <c r="C62" s="5">
        <v>66473</v>
      </c>
      <c r="D62" s="5">
        <v>14.85</v>
      </c>
      <c r="E62" s="9">
        <v>25662</v>
      </c>
      <c r="F62" s="9">
        <v>4.1399999999999997</v>
      </c>
      <c r="G62" s="59">
        <v>-40811</v>
      </c>
      <c r="H62" s="59">
        <v>-10.71</v>
      </c>
      <c r="I62" s="139">
        <v>-174955</v>
      </c>
      <c r="J62" s="136">
        <f t="shared" si="30"/>
        <v>-15.5387516242172</v>
      </c>
      <c r="K62" s="138">
        <f t="shared" si="24"/>
        <v>-200617</v>
      </c>
      <c r="L62" s="138">
        <f t="shared" si="25"/>
        <v>-19.678751624217199</v>
      </c>
      <c r="N62" s="118">
        <f t="shared" si="26"/>
        <v>0</v>
      </c>
      <c r="O62" s="118">
        <f t="shared" si="27"/>
        <v>0</v>
      </c>
      <c r="P62" s="118">
        <f t="shared" si="28"/>
        <v>0</v>
      </c>
      <c r="Q62" s="124">
        <f t="shared" si="29"/>
        <v>0</v>
      </c>
    </row>
    <row r="63" spans="2:17" x14ac:dyDescent="0.35">
      <c r="B63" s="3" t="s">
        <v>75</v>
      </c>
      <c r="C63" s="5">
        <v>0</v>
      </c>
      <c r="D63" s="5">
        <v>0</v>
      </c>
      <c r="E63" s="9">
        <v>513</v>
      </c>
      <c r="F63" s="9">
        <v>0.08</v>
      </c>
      <c r="G63" s="59">
        <v>513</v>
      </c>
      <c r="H63" s="59">
        <v>0.08</v>
      </c>
      <c r="I63" s="136">
        <v>0</v>
      </c>
      <c r="J63" s="136">
        <f t="shared" si="30"/>
        <v>0</v>
      </c>
      <c r="K63" s="138">
        <f t="shared" si="24"/>
        <v>-513</v>
      </c>
      <c r="L63" s="138">
        <f t="shared" si="25"/>
        <v>-0.08</v>
      </c>
      <c r="N63" s="118">
        <f t="shared" si="26"/>
        <v>0</v>
      </c>
      <c r="O63" s="118">
        <f t="shared" si="27"/>
        <v>0</v>
      </c>
      <c r="P63" s="118">
        <f t="shared" si="28"/>
        <v>0</v>
      </c>
      <c r="Q63" s="124">
        <f t="shared" si="29"/>
        <v>0</v>
      </c>
    </row>
    <row r="64" spans="2:17" x14ac:dyDescent="0.35">
      <c r="B64" s="3" t="s">
        <v>76</v>
      </c>
      <c r="C64" s="5">
        <v>66473</v>
      </c>
      <c r="D64" s="5">
        <v>14.85</v>
      </c>
      <c r="E64" s="9">
        <v>26175</v>
      </c>
      <c r="F64" s="9">
        <v>4.22</v>
      </c>
      <c r="G64" s="59">
        <v>-40298</v>
      </c>
      <c r="H64" s="59">
        <v>-10.63</v>
      </c>
      <c r="I64" s="139">
        <v>-174955</v>
      </c>
      <c r="J64" s="136">
        <f t="shared" si="30"/>
        <v>-15.5387516242172</v>
      </c>
      <c r="K64" s="138">
        <f t="shared" si="24"/>
        <v>-201130</v>
      </c>
      <c r="L64" s="138">
        <f t="shared" si="25"/>
        <v>-19.758751624217201</v>
      </c>
      <c r="N64" s="118">
        <f t="shared" si="26"/>
        <v>0</v>
      </c>
      <c r="O64" s="118">
        <f t="shared" si="27"/>
        <v>0</v>
      </c>
      <c r="P64" s="118">
        <f t="shared" si="28"/>
        <v>0</v>
      </c>
      <c r="Q64" s="124">
        <f t="shared" si="29"/>
        <v>0</v>
      </c>
    </row>
    <row r="69" spans="2:21" x14ac:dyDescent="0.35">
      <c r="B69" s="130" t="s">
        <v>0</v>
      </c>
      <c r="C69" s="130" t="s">
        <v>1</v>
      </c>
      <c r="D69" s="130" t="s">
        <v>2</v>
      </c>
      <c r="E69" s="130" t="s">
        <v>91</v>
      </c>
      <c r="F69" s="15" t="s">
        <v>20</v>
      </c>
      <c r="G69" s="58" t="s">
        <v>91</v>
      </c>
      <c r="L69" s="126" t="s">
        <v>98</v>
      </c>
      <c r="M69" s="16"/>
      <c r="N69" s="16"/>
      <c r="O69" s="16"/>
      <c r="P69" s="16"/>
      <c r="Q69" s="16"/>
      <c r="R69" s="127" t="s">
        <v>104</v>
      </c>
      <c r="S69" s="16"/>
      <c r="T69" s="16"/>
      <c r="U69" s="16"/>
    </row>
    <row r="70" spans="2:21" x14ac:dyDescent="0.35">
      <c r="B70" s="131" t="s">
        <v>92</v>
      </c>
      <c r="C70" s="130">
        <v>1.2999999999999999E-2</v>
      </c>
      <c r="D70" s="130">
        <v>3.0000000000000001E-3</v>
      </c>
      <c r="E70" s="130">
        <v>-0.01</v>
      </c>
      <c r="F70" s="15"/>
      <c r="G70" s="58">
        <f>F70-D70</f>
        <v>-3.0000000000000001E-3</v>
      </c>
      <c r="L70" s="128">
        <v>3521281</v>
      </c>
      <c r="M70" s="16"/>
      <c r="N70" s="16"/>
      <c r="O70" s="16"/>
      <c r="P70" s="16"/>
      <c r="Q70" s="16"/>
      <c r="R70" s="17">
        <v>599107</v>
      </c>
      <c r="S70" s="16"/>
      <c r="T70" s="16"/>
      <c r="U70" s="16"/>
    </row>
    <row r="71" spans="2:21" x14ac:dyDescent="0.35">
      <c r="B71" s="131" t="s">
        <v>93</v>
      </c>
      <c r="C71" s="130">
        <v>0.08</v>
      </c>
      <c r="D71" s="130">
        <v>0.03</v>
      </c>
      <c r="E71" s="130">
        <v>-0.05</v>
      </c>
      <c r="F71" s="15"/>
      <c r="G71" s="58">
        <f t="shared" ref="G71:G74" si="31">F71-D71</f>
        <v>-0.03</v>
      </c>
      <c r="L71" s="18" t="s">
        <v>99</v>
      </c>
      <c r="M71" s="18" t="s">
        <v>100</v>
      </c>
      <c r="N71" s="18" t="s">
        <v>101</v>
      </c>
      <c r="O71" s="18" t="s">
        <v>102</v>
      </c>
      <c r="P71" s="18" t="s">
        <v>103</v>
      </c>
      <c r="Q71" s="16"/>
      <c r="R71" s="18" t="s">
        <v>105</v>
      </c>
      <c r="S71" s="18" t="s">
        <v>106</v>
      </c>
      <c r="T71" s="18" t="s">
        <v>107</v>
      </c>
      <c r="U71" s="18" t="s">
        <v>108</v>
      </c>
    </row>
    <row r="72" spans="2:21" x14ac:dyDescent="0.35">
      <c r="B72" s="131" t="s">
        <v>94</v>
      </c>
      <c r="C72" s="130">
        <v>0.04</v>
      </c>
      <c r="D72" s="130">
        <v>2.5000000000000001E-2</v>
      </c>
      <c r="E72" s="130">
        <v>-1.4999999999999999E-2</v>
      </c>
      <c r="F72" s="15"/>
      <c r="G72" s="58">
        <f t="shared" si="31"/>
        <v>-2.5000000000000001E-2</v>
      </c>
      <c r="L72" s="19">
        <v>737207</v>
      </c>
      <c r="M72" s="19">
        <v>1283</v>
      </c>
      <c r="N72" s="19">
        <v>25237640</v>
      </c>
      <c r="O72" s="19">
        <v>7188973</v>
      </c>
      <c r="P72" s="19">
        <v>316790</v>
      </c>
      <c r="Q72" s="20"/>
      <c r="R72" s="19">
        <v>979112</v>
      </c>
      <c r="S72" s="19">
        <v>28561991</v>
      </c>
      <c r="T72" s="19">
        <v>0</v>
      </c>
      <c r="U72" s="19">
        <v>12337</v>
      </c>
    </row>
    <row r="73" spans="2:21" x14ac:dyDescent="0.35">
      <c r="B73" s="131" t="s">
        <v>95</v>
      </c>
      <c r="C73" s="130">
        <v>3.7999999999999999E-2</v>
      </c>
      <c r="D73" s="130">
        <v>2.4E-2</v>
      </c>
      <c r="E73" s="130">
        <v>-1.4E-2</v>
      </c>
      <c r="F73" s="15"/>
      <c r="G73" s="58">
        <f t="shared" si="31"/>
        <v>-2.4E-2</v>
      </c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2:21" x14ac:dyDescent="0.35">
      <c r="B74" s="131" t="s">
        <v>96</v>
      </c>
      <c r="C74" s="130">
        <v>0.75600000000000001</v>
      </c>
      <c r="D74" s="130">
        <v>2.105</v>
      </c>
      <c r="E74" s="130">
        <v>1.349</v>
      </c>
      <c r="F74" s="15"/>
      <c r="G74" s="58">
        <f t="shared" si="31"/>
        <v>-2.105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2:21" x14ac:dyDescent="0.35">
      <c r="L75" s="22" t="s">
        <v>109</v>
      </c>
      <c r="M75" s="22" t="s">
        <v>110</v>
      </c>
      <c r="N75" s="21"/>
      <c r="O75" s="21"/>
      <c r="P75" s="21"/>
      <c r="Q75" s="21"/>
      <c r="R75" s="22" t="s">
        <v>109</v>
      </c>
      <c r="S75" s="22" t="s">
        <v>110</v>
      </c>
      <c r="T75" s="21"/>
      <c r="U75" s="21"/>
    </row>
    <row r="76" spans="2:21" x14ac:dyDescent="0.35">
      <c r="L76" s="22">
        <f>SUM(L72:P72)</f>
        <v>33481893</v>
      </c>
      <c r="M76" s="22">
        <f>L70/L76</f>
        <v>0.10516971068511569</v>
      </c>
      <c r="N76" s="21"/>
      <c r="O76" s="21"/>
      <c r="P76" s="21"/>
      <c r="Q76" s="21"/>
      <c r="R76" s="22">
        <f>SUM(R72:U72)</f>
        <v>29553440</v>
      </c>
      <c r="S76" s="22">
        <f>R70/R76</f>
        <v>2.0271988641592992E-2</v>
      </c>
      <c r="T76" s="21"/>
      <c r="U76" s="21"/>
    </row>
    <row r="77" spans="2:21" x14ac:dyDescent="0.35"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2:21" x14ac:dyDescent="0.35">
      <c r="L78" s="21"/>
      <c r="M78" s="21"/>
      <c r="N78" s="23" t="s">
        <v>111</v>
      </c>
      <c r="O78" s="21"/>
      <c r="P78" s="21"/>
      <c r="Q78" s="21"/>
      <c r="R78" s="21"/>
      <c r="S78" s="21"/>
      <c r="T78" s="21"/>
      <c r="U78" s="21"/>
    </row>
    <row r="79" spans="2:21" x14ac:dyDescent="0.35">
      <c r="L79" s="21"/>
      <c r="M79" s="21"/>
      <c r="N79" s="129">
        <f>M76-S76</f>
        <v>8.4897722043522694E-2</v>
      </c>
      <c r="O79" s="21"/>
      <c r="P79" s="21"/>
      <c r="Q79" s="21"/>
      <c r="R79" s="21"/>
      <c r="S79" s="21"/>
      <c r="T79" s="21"/>
      <c r="U79" s="21"/>
    </row>
    <row r="81" spans="2:10" ht="31" customHeight="1" x14ac:dyDescent="0.35">
      <c r="B81" s="202" t="s">
        <v>0</v>
      </c>
      <c r="C81" s="202" t="s">
        <v>112</v>
      </c>
      <c r="D81" s="202" t="s">
        <v>113</v>
      </c>
      <c r="E81" s="202"/>
      <c r="F81" s="202" t="s">
        <v>58</v>
      </c>
      <c r="G81" s="202"/>
      <c r="H81" s="26" t="s">
        <v>113</v>
      </c>
      <c r="I81" s="202" t="s">
        <v>58</v>
      </c>
      <c r="J81" s="202"/>
    </row>
    <row r="82" spans="2:10" ht="46.5" x14ac:dyDescent="0.35">
      <c r="B82" s="202"/>
      <c r="C82" s="202"/>
      <c r="D82" s="132" t="s">
        <v>1</v>
      </c>
      <c r="E82" s="132" t="s">
        <v>2</v>
      </c>
      <c r="F82" s="132" t="s">
        <v>114</v>
      </c>
      <c r="G82" s="132" t="s">
        <v>115</v>
      </c>
      <c r="H82" s="60" t="s">
        <v>20</v>
      </c>
      <c r="I82" s="132" t="s">
        <v>128</v>
      </c>
      <c r="J82" s="132" t="s">
        <v>129</v>
      </c>
    </row>
    <row r="83" spans="2:10" x14ac:dyDescent="0.35">
      <c r="B83" s="132" t="s">
        <v>116</v>
      </c>
      <c r="C83" s="132" t="s">
        <v>117</v>
      </c>
      <c r="D83" s="132">
        <v>11.79</v>
      </c>
      <c r="E83" s="132">
        <v>10.99</v>
      </c>
      <c r="F83" s="132">
        <v>-0.8</v>
      </c>
      <c r="G83" s="132">
        <v>6.49</v>
      </c>
      <c r="H83" s="26"/>
      <c r="I83" s="132">
        <f>H83-E83</f>
        <v>-10.99</v>
      </c>
      <c r="J83" s="132">
        <f>H83-4.5</f>
        <v>-4.5</v>
      </c>
    </row>
    <row r="84" spans="2:10" x14ac:dyDescent="0.35">
      <c r="B84" s="132" t="s">
        <v>118</v>
      </c>
      <c r="C84" s="132" t="s">
        <v>119</v>
      </c>
      <c r="D84" s="132">
        <v>11.94</v>
      </c>
      <c r="E84" s="132">
        <v>11.12</v>
      </c>
      <c r="F84" s="132">
        <v>-0.82</v>
      </c>
      <c r="G84" s="132">
        <v>5.12</v>
      </c>
      <c r="H84" s="26"/>
      <c r="I84" s="132">
        <f t="shared" ref="I84:I88" si="32">H84-E84</f>
        <v>-11.12</v>
      </c>
      <c r="J84" s="132">
        <f>H84-6</f>
        <v>-6</v>
      </c>
    </row>
    <row r="85" spans="2:10" ht="31" x14ac:dyDescent="0.35">
      <c r="B85" s="132" t="s">
        <v>120</v>
      </c>
      <c r="C85" s="132" t="s">
        <v>121</v>
      </c>
      <c r="D85" s="132">
        <v>18.75</v>
      </c>
      <c r="E85" s="132">
        <v>16.88</v>
      </c>
      <c r="F85" s="132">
        <v>-1.87</v>
      </c>
      <c r="G85" s="132">
        <v>8.8800000000000008</v>
      </c>
      <c r="H85" s="26"/>
      <c r="I85" s="132">
        <f t="shared" si="32"/>
        <v>-16.88</v>
      </c>
      <c r="J85" s="132">
        <f>H85-8</f>
        <v>-8</v>
      </c>
    </row>
    <row r="86" spans="2:10" x14ac:dyDescent="0.35">
      <c r="B86" s="132" t="s">
        <v>122</v>
      </c>
      <c r="C86" s="132" t="s">
        <v>123</v>
      </c>
      <c r="D86" s="132">
        <v>129.28</v>
      </c>
      <c r="E86" s="132">
        <v>56.03</v>
      </c>
      <c r="F86" s="132">
        <v>-73.25</v>
      </c>
      <c r="G86" s="132">
        <v>41.03</v>
      </c>
      <c r="H86" s="26"/>
      <c r="I86" s="132">
        <f t="shared" si="32"/>
        <v>-56.03</v>
      </c>
      <c r="J86" s="132">
        <f>H86-15</f>
        <v>-15</v>
      </c>
    </row>
    <row r="87" spans="2:10" x14ac:dyDescent="0.35">
      <c r="B87" s="132" t="s">
        <v>124</v>
      </c>
      <c r="C87" s="132" t="s">
        <v>125</v>
      </c>
      <c r="D87" s="132">
        <v>125.43</v>
      </c>
      <c r="E87" s="132">
        <v>125.03</v>
      </c>
      <c r="F87" s="132">
        <v>-0.4</v>
      </c>
      <c r="G87" s="132">
        <v>75.03</v>
      </c>
      <c r="H87" s="26"/>
      <c r="I87" s="132">
        <f t="shared" si="32"/>
        <v>-125.03</v>
      </c>
      <c r="J87" s="132">
        <f>H87-50</f>
        <v>-50</v>
      </c>
    </row>
    <row r="88" spans="2:10" x14ac:dyDescent="0.35">
      <c r="B88" s="132" t="s">
        <v>126</v>
      </c>
      <c r="C88" s="132" t="s">
        <v>127</v>
      </c>
      <c r="D88" s="132">
        <v>67.78</v>
      </c>
      <c r="E88" s="132">
        <v>55.24</v>
      </c>
      <c r="F88" s="132">
        <v>-12.54</v>
      </c>
      <c r="G88" s="132">
        <v>-64.760000000000005</v>
      </c>
      <c r="H88" s="26"/>
      <c r="I88" s="132">
        <f t="shared" si="32"/>
        <v>-55.24</v>
      </c>
      <c r="J88" s="132">
        <f>H88-120</f>
        <v>-120</v>
      </c>
    </row>
    <row r="91" spans="2:10" x14ac:dyDescent="0.35">
      <c r="B91" s="203" t="s">
        <v>35</v>
      </c>
      <c r="C91" s="58" t="s">
        <v>1</v>
      </c>
      <c r="D91" s="58" t="s">
        <v>2</v>
      </c>
      <c r="E91" s="203" t="s">
        <v>3</v>
      </c>
      <c r="F91" s="58" t="s">
        <v>20</v>
      </c>
      <c r="G91" s="203" t="s">
        <v>3</v>
      </c>
    </row>
    <row r="92" spans="2:10" x14ac:dyDescent="0.35">
      <c r="B92" s="203"/>
      <c r="C92" s="58" t="s">
        <v>4</v>
      </c>
      <c r="D92" s="58" t="s">
        <v>4</v>
      </c>
      <c r="E92" s="203"/>
      <c r="F92" s="58" t="s">
        <v>4</v>
      </c>
      <c r="G92" s="203"/>
    </row>
    <row r="93" spans="2:10" x14ac:dyDescent="0.35">
      <c r="B93" s="3" t="s">
        <v>130</v>
      </c>
      <c r="C93" s="58">
        <v>5163742</v>
      </c>
      <c r="D93" s="58">
        <v>9442787</v>
      </c>
      <c r="E93" s="58">
        <v>4279045</v>
      </c>
      <c r="F93" s="140">
        <v>10694853</v>
      </c>
      <c r="G93" s="26">
        <f>F93-D93</f>
        <v>1252066</v>
      </c>
    </row>
    <row r="94" spans="2:10" x14ac:dyDescent="0.35">
      <c r="B94" s="131" t="s">
        <v>131</v>
      </c>
      <c r="C94" s="130">
        <v>3948238</v>
      </c>
      <c r="D94" s="130">
        <v>8119130</v>
      </c>
      <c r="E94" s="58">
        <v>4170892</v>
      </c>
      <c r="F94" s="142">
        <v>9505694</v>
      </c>
      <c r="G94" s="26">
        <f t="shared" ref="G94:G103" si="33">F94-D94</f>
        <v>1386564</v>
      </c>
    </row>
    <row r="95" spans="2:10" x14ac:dyDescent="0.35">
      <c r="B95" s="131" t="s">
        <v>132</v>
      </c>
      <c r="C95" s="130">
        <v>8776</v>
      </c>
      <c r="D95" s="58">
        <v>0</v>
      </c>
      <c r="E95" s="58">
        <v>-8776</v>
      </c>
      <c r="F95" s="141">
        <v>0</v>
      </c>
      <c r="G95" s="26">
        <f t="shared" si="33"/>
        <v>0</v>
      </c>
    </row>
    <row r="96" spans="2:10" x14ac:dyDescent="0.35">
      <c r="B96" s="3" t="s">
        <v>133</v>
      </c>
      <c r="C96" s="58">
        <v>3957014</v>
      </c>
      <c r="D96" s="58">
        <v>8119130</v>
      </c>
      <c r="E96" s="58">
        <v>4162116</v>
      </c>
      <c r="F96" s="143">
        <v>9505694</v>
      </c>
      <c r="G96" s="26">
        <f t="shared" si="33"/>
        <v>1386564</v>
      </c>
    </row>
    <row r="97" spans="2:7" x14ac:dyDescent="0.35">
      <c r="B97" s="3" t="s">
        <v>134</v>
      </c>
      <c r="C97" s="58">
        <v>76.63</v>
      </c>
      <c r="D97" s="58">
        <v>85.98</v>
      </c>
      <c r="E97" s="58">
        <v>9.35</v>
      </c>
      <c r="F97" s="141">
        <f>F96*100/F93</f>
        <v>88.881015942902621</v>
      </c>
      <c r="G97" s="26">
        <f t="shared" si="33"/>
        <v>2.9010159429026174</v>
      </c>
    </row>
    <row r="98" spans="2:7" x14ac:dyDescent="0.35">
      <c r="B98" s="3" t="s">
        <v>135</v>
      </c>
      <c r="C98" s="58">
        <v>5683541</v>
      </c>
      <c r="D98" s="58">
        <v>5390980</v>
      </c>
      <c r="E98" s="58">
        <v>-292561</v>
      </c>
      <c r="F98" s="141"/>
      <c r="G98" s="26">
        <f t="shared" si="33"/>
        <v>-5390980</v>
      </c>
    </row>
    <row r="99" spans="2:7" x14ac:dyDescent="0.35">
      <c r="B99" s="3" t="s">
        <v>134</v>
      </c>
      <c r="C99" s="58">
        <v>110.07</v>
      </c>
      <c r="D99" s="58">
        <v>57.09</v>
      </c>
      <c r="E99" s="58">
        <v>-52.98</v>
      </c>
      <c r="F99" s="141">
        <f>F98*100/F93</f>
        <v>0</v>
      </c>
      <c r="G99" s="26">
        <f t="shared" si="33"/>
        <v>-57.09</v>
      </c>
    </row>
    <row r="100" spans="2:7" x14ac:dyDescent="0.35">
      <c r="B100" s="3" t="s">
        <v>76</v>
      </c>
      <c r="C100" s="58">
        <v>66473</v>
      </c>
      <c r="D100" s="58">
        <v>26175</v>
      </c>
      <c r="E100" s="58">
        <v>-40298</v>
      </c>
      <c r="F100" s="135">
        <v>-174955</v>
      </c>
      <c r="G100" s="26">
        <f t="shared" si="33"/>
        <v>-201130</v>
      </c>
    </row>
    <row r="101" spans="2:7" x14ac:dyDescent="0.35">
      <c r="B101" s="3" t="s">
        <v>136</v>
      </c>
      <c r="C101" s="58">
        <v>1.29</v>
      </c>
      <c r="D101" s="58">
        <v>0.28000000000000003</v>
      </c>
      <c r="E101" s="58">
        <v>-1.01</v>
      </c>
      <c r="F101" s="141"/>
      <c r="G101" s="26">
        <f t="shared" si="33"/>
        <v>-0.28000000000000003</v>
      </c>
    </row>
    <row r="102" spans="2:7" x14ac:dyDescent="0.35">
      <c r="B102" s="131" t="s">
        <v>64</v>
      </c>
      <c r="C102" s="130">
        <v>196037</v>
      </c>
      <c r="D102" s="130">
        <v>222288</v>
      </c>
      <c r="E102" s="130">
        <v>26251</v>
      </c>
      <c r="F102" s="137">
        <v>221780</v>
      </c>
      <c r="G102" s="26">
        <f t="shared" si="33"/>
        <v>-508</v>
      </c>
    </row>
    <row r="103" spans="2:7" x14ac:dyDescent="0.35">
      <c r="B103" s="3" t="s">
        <v>137</v>
      </c>
      <c r="C103" s="58">
        <v>3.45</v>
      </c>
      <c r="D103" s="58">
        <v>4.12</v>
      </c>
      <c r="E103" s="58">
        <v>0.67</v>
      </c>
      <c r="F103" s="141"/>
      <c r="G103" s="26">
        <f t="shared" si="33"/>
        <v>-4.12</v>
      </c>
    </row>
    <row r="108" spans="2:7" x14ac:dyDescent="0.35">
      <c r="B108" s="203" t="s">
        <v>35</v>
      </c>
      <c r="C108" s="58" t="s">
        <v>1</v>
      </c>
      <c r="D108" s="58" t="s">
        <v>2</v>
      </c>
      <c r="E108" s="203" t="s">
        <v>3</v>
      </c>
      <c r="F108" s="58" t="s">
        <v>20</v>
      </c>
      <c r="G108" s="203" t="s">
        <v>3</v>
      </c>
    </row>
    <row r="109" spans="2:7" x14ac:dyDescent="0.35">
      <c r="B109" s="203"/>
      <c r="C109" s="58" t="s">
        <v>4</v>
      </c>
      <c r="D109" s="58" t="s">
        <v>4</v>
      </c>
      <c r="E109" s="203"/>
      <c r="F109" s="58" t="s">
        <v>4</v>
      </c>
      <c r="G109" s="203"/>
    </row>
    <row r="110" spans="2:7" x14ac:dyDescent="0.35">
      <c r="B110" s="3" t="s">
        <v>140</v>
      </c>
      <c r="C110" s="130">
        <v>959592</v>
      </c>
      <c r="D110" s="58">
        <v>1010982</v>
      </c>
      <c r="E110" s="58">
        <v>51390</v>
      </c>
      <c r="F110" s="141"/>
      <c r="G110" s="26">
        <f>F110-D110</f>
        <v>-1010982</v>
      </c>
    </row>
    <row r="111" spans="2:7" x14ac:dyDescent="0.35">
      <c r="B111" s="3" t="s">
        <v>130</v>
      </c>
      <c r="C111" s="58">
        <v>5163742</v>
      </c>
      <c r="D111" s="58">
        <v>9442787</v>
      </c>
      <c r="E111" s="58">
        <v>4279045</v>
      </c>
      <c r="F111" s="140">
        <v>10694853</v>
      </c>
      <c r="G111" s="26">
        <f t="shared" ref="G111:G117" si="34">F111-D111</f>
        <v>1252066</v>
      </c>
    </row>
    <row r="112" spans="2:7" x14ac:dyDescent="0.35">
      <c r="B112" s="3" t="s">
        <v>141</v>
      </c>
      <c r="C112" s="130">
        <v>0.19</v>
      </c>
      <c r="D112" s="130">
        <v>0.11</v>
      </c>
      <c r="E112" s="58">
        <v>-0.08</v>
      </c>
      <c r="F112" s="141">
        <f>F110*100/F111</f>
        <v>0</v>
      </c>
      <c r="G112" s="26">
        <f t="shared" si="34"/>
        <v>-0.11</v>
      </c>
    </row>
    <row r="113" spans="2:12" x14ac:dyDescent="0.35">
      <c r="B113" s="131" t="s">
        <v>39</v>
      </c>
      <c r="C113" s="130">
        <v>4330031</v>
      </c>
      <c r="D113" s="130">
        <v>8581277</v>
      </c>
      <c r="E113" s="58">
        <v>4251246</v>
      </c>
      <c r="F113" s="140">
        <v>10004811</v>
      </c>
      <c r="G113" s="26">
        <f t="shared" si="34"/>
        <v>1423534</v>
      </c>
    </row>
    <row r="114" spans="2:12" x14ac:dyDescent="0.35">
      <c r="B114" s="3" t="s">
        <v>142</v>
      </c>
      <c r="C114" s="58">
        <v>4.51</v>
      </c>
      <c r="D114" s="58">
        <v>8.49</v>
      </c>
      <c r="E114" s="58">
        <v>3.98</v>
      </c>
      <c r="F114" s="141" t="e">
        <f>F113*100/F110</f>
        <v>#DIV/0!</v>
      </c>
      <c r="G114" s="26" t="e">
        <f t="shared" si="34"/>
        <v>#DIV/0!</v>
      </c>
    </row>
    <row r="115" spans="2:12" x14ac:dyDescent="0.35">
      <c r="B115" s="131" t="s">
        <v>86</v>
      </c>
      <c r="C115" s="130">
        <v>396293</v>
      </c>
      <c r="D115" s="130">
        <v>451005</v>
      </c>
      <c r="E115" s="58">
        <v>54712</v>
      </c>
      <c r="F115" s="137">
        <v>145208</v>
      </c>
      <c r="G115" s="26">
        <f t="shared" si="34"/>
        <v>-305797</v>
      </c>
    </row>
    <row r="116" spans="2:12" x14ac:dyDescent="0.35">
      <c r="B116" s="131" t="s">
        <v>76</v>
      </c>
      <c r="C116" s="130">
        <v>66473</v>
      </c>
      <c r="D116" s="130">
        <v>26175</v>
      </c>
      <c r="E116" s="58">
        <v>-40298</v>
      </c>
      <c r="F116" s="135">
        <v>-174955</v>
      </c>
      <c r="G116" s="26">
        <f t="shared" si="34"/>
        <v>-201130</v>
      </c>
    </row>
    <row r="117" spans="2:12" x14ac:dyDescent="0.35">
      <c r="B117" s="3" t="s">
        <v>143</v>
      </c>
      <c r="C117" s="58">
        <v>16.77</v>
      </c>
      <c r="D117" s="58">
        <v>5.8</v>
      </c>
      <c r="E117" s="58">
        <v>-10.97</v>
      </c>
      <c r="F117" s="141"/>
      <c r="G117" s="26">
        <f t="shared" si="34"/>
        <v>-5.8</v>
      </c>
    </row>
    <row r="121" spans="2:12" x14ac:dyDescent="0.35">
      <c r="B121" s="203" t="s">
        <v>35</v>
      </c>
      <c r="C121" s="203" t="s">
        <v>1</v>
      </c>
      <c r="D121" s="203"/>
      <c r="E121" s="203" t="s">
        <v>2</v>
      </c>
      <c r="F121" s="203"/>
      <c r="G121" s="203" t="s">
        <v>58</v>
      </c>
      <c r="H121" s="203"/>
      <c r="I121" s="203" t="s">
        <v>150</v>
      </c>
      <c r="J121" s="203"/>
      <c r="K121" s="203" t="s">
        <v>58</v>
      </c>
      <c r="L121" s="203"/>
    </row>
    <row r="122" spans="2:12" ht="31" x14ac:dyDescent="0.35">
      <c r="B122" s="203"/>
      <c r="C122" s="58" t="s">
        <v>4</v>
      </c>
      <c r="D122" s="58" t="s">
        <v>5</v>
      </c>
      <c r="E122" s="58" t="s">
        <v>4</v>
      </c>
      <c r="F122" s="58" t="s">
        <v>5</v>
      </c>
      <c r="G122" s="58" t="s">
        <v>59</v>
      </c>
      <c r="H122" s="58" t="s">
        <v>7</v>
      </c>
      <c r="I122" s="58" t="s">
        <v>4</v>
      </c>
      <c r="J122" s="58" t="s">
        <v>5</v>
      </c>
      <c r="K122" s="58" t="s">
        <v>59</v>
      </c>
      <c r="L122" s="58" t="s">
        <v>7</v>
      </c>
    </row>
    <row r="123" spans="2:12" x14ac:dyDescent="0.35">
      <c r="B123" s="3" t="s">
        <v>62</v>
      </c>
      <c r="C123" s="133">
        <v>447613</v>
      </c>
      <c r="D123" s="58">
        <v>100</v>
      </c>
      <c r="E123" s="133">
        <v>619823</v>
      </c>
      <c r="F123" s="58">
        <v>100</v>
      </c>
      <c r="G123" s="133">
        <v>172210</v>
      </c>
      <c r="H123" s="58">
        <v>0</v>
      </c>
      <c r="I123" s="144">
        <v>1125927</v>
      </c>
      <c r="J123" s="145">
        <f>I123*100/$I$123</f>
        <v>100</v>
      </c>
      <c r="K123" s="145">
        <f>I123-E123</f>
        <v>506104</v>
      </c>
      <c r="L123" s="145">
        <f>J123-F123</f>
        <v>0</v>
      </c>
    </row>
    <row r="124" spans="2:12" x14ac:dyDescent="0.35">
      <c r="B124" s="3" t="s">
        <v>145</v>
      </c>
      <c r="C124" s="134">
        <v>83296</v>
      </c>
      <c r="D124" s="58">
        <v>18.61</v>
      </c>
      <c r="E124" s="130">
        <v>197705</v>
      </c>
      <c r="F124" s="58">
        <v>31.9</v>
      </c>
      <c r="G124" s="133">
        <v>114409</v>
      </c>
      <c r="H124" s="58">
        <v>13.29</v>
      </c>
      <c r="I124" s="137">
        <v>770877</v>
      </c>
      <c r="J124" s="145">
        <f t="shared" ref="J124:J126" si="35">I124*100/$I$123</f>
        <v>68.465984029159969</v>
      </c>
      <c r="K124" s="145">
        <f t="shared" ref="K124:K129" si="36">I124-E124</f>
        <v>573172</v>
      </c>
      <c r="L124" s="145">
        <f t="shared" ref="L124:L129" si="37">J124-F124</f>
        <v>36.565984029159971</v>
      </c>
    </row>
    <row r="125" spans="2:12" ht="31" x14ac:dyDescent="0.35">
      <c r="B125" s="3" t="s">
        <v>146</v>
      </c>
      <c r="C125" s="134">
        <v>363921</v>
      </c>
      <c r="D125" s="58">
        <v>81.3</v>
      </c>
      <c r="E125" s="130">
        <v>421383</v>
      </c>
      <c r="F125" s="58">
        <v>67.98</v>
      </c>
      <c r="G125" s="133">
        <v>57462</v>
      </c>
      <c r="H125" s="58">
        <v>-13.32</v>
      </c>
      <c r="I125" s="137">
        <v>355050</v>
      </c>
      <c r="J125" s="145">
        <f t="shared" si="35"/>
        <v>31.534015970840027</v>
      </c>
      <c r="K125" s="145">
        <f t="shared" si="36"/>
        <v>-66333</v>
      </c>
      <c r="L125" s="145">
        <f t="shared" si="37"/>
        <v>-36.445984029159973</v>
      </c>
    </row>
    <row r="126" spans="2:12" x14ac:dyDescent="0.35">
      <c r="B126" s="3" t="s">
        <v>147</v>
      </c>
      <c r="C126" s="130">
        <v>396</v>
      </c>
      <c r="D126" s="58">
        <v>0.09</v>
      </c>
      <c r="E126" s="130">
        <v>735</v>
      </c>
      <c r="F126" s="58">
        <v>0.12</v>
      </c>
      <c r="G126" s="58">
        <v>339</v>
      </c>
      <c r="H126" s="58">
        <v>0.03</v>
      </c>
      <c r="I126" s="146">
        <v>0</v>
      </c>
      <c r="J126" s="145">
        <f t="shared" si="35"/>
        <v>0</v>
      </c>
      <c r="K126" s="145">
        <f t="shared" si="36"/>
        <v>-735</v>
      </c>
      <c r="L126" s="145">
        <f t="shared" si="37"/>
        <v>-0.12</v>
      </c>
    </row>
    <row r="127" spans="2:12" x14ac:dyDescent="0.35">
      <c r="B127" s="3" t="s">
        <v>63</v>
      </c>
      <c r="C127" s="133">
        <v>251576</v>
      </c>
      <c r="D127" s="58">
        <v>100</v>
      </c>
      <c r="E127" s="133">
        <v>397535</v>
      </c>
      <c r="F127" s="58">
        <v>100</v>
      </c>
      <c r="G127" s="133">
        <v>145959</v>
      </c>
      <c r="H127" s="58">
        <v>0</v>
      </c>
      <c r="I127" s="135">
        <v>904147</v>
      </c>
      <c r="J127" s="145">
        <f>I127*100/$I$127</f>
        <v>100</v>
      </c>
      <c r="K127" s="145">
        <f t="shared" si="36"/>
        <v>506612</v>
      </c>
      <c r="L127" s="145">
        <f t="shared" si="37"/>
        <v>0</v>
      </c>
    </row>
    <row r="128" spans="2:12" ht="31" x14ac:dyDescent="0.35">
      <c r="B128" s="3" t="s">
        <v>148</v>
      </c>
      <c r="C128" s="130">
        <v>246593</v>
      </c>
      <c r="D128" s="58">
        <v>98.02</v>
      </c>
      <c r="E128" s="130">
        <v>397535</v>
      </c>
      <c r="F128" s="58">
        <v>100</v>
      </c>
      <c r="G128" s="133">
        <v>150942</v>
      </c>
      <c r="H128" s="58">
        <v>1.98</v>
      </c>
      <c r="I128" s="137">
        <v>904147</v>
      </c>
      <c r="J128" s="145">
        <f t="shared" ref="J128:J129" si="38">I128*100/$I$127</f>
        <v>100</v>
      </c>
      <c r="K128" s="145">
        <f t="shared" si="36"/>
        <v>506612</v>
      </c>
      <c r="L128" s="145">
        <f t="shared" si="37"/>
        <v>0</v>
      </c>
    </row>
    <row r="129" spans="2:12" x14ac:dyDescent="0.35">
      <c r="B129" s="3" t="s">
        <v>149</v>
      </c>
      <c r="C129" s="130">
        <v>4983</v>
      </c>
      <c r="D129" s="58">
        <v>1.98</v>
      </c>
      <c r="E129" s="130">
        <v>0</v>
      </c>
      <c r="F129" s="58">
        <v>0</v>
      </c>
      <c r="G129" s="133">
        <v>-4983</v>
      </c>
      <c r="H129" s="58">
        <v>-1.98</v>
      </c>
      <c r="I129" s="146">
        <v>0</v>
      </c>
      <c r="J129" s="145">
        <f t="shared" si="38"/>
        <v>0</v>
      </c>
      <c r="K129" s="145">
        <f t="shared" si="36"/>
        <v>0</v>
      </c>
      <c r="L129" s="145">
        <f t="shared" si="37"/>
        <v>0</v>
      </c>
    </row>
  </sheetData>
  <mergeCells count="31">
    <mergeCell ref="B108:B109"/>
    <mergeCell ref="E108:E109"/>
    <mergeCell ref="G108:G109"/>
    <mergeCell ref="K121:L121"/>
    <mergeCell ref="B121:B122"/>
    <mergeCell ref="C121:D121"/>
    <mergeCell ref="E121:F121"/>
    <mergeCell ref="G121:H121"/>
    <mergeCell ref="I121:J121"/>
    <mergeCell ref="B46:B48"/>
    <mergeCell ref="G46:H46"/>
    <mergeCell ref="B91:B92"/>
    <mergeCell ref="E91:E92"/>
    <mergeCell ref="G91:G92"/>
    <mergeCell ref="B81:B82"/>
    <mergeCell ref="C81:C82"/>
    <mergeCell ref="D81:E81"/>
    <mergeCell ref="F81:G81"/>
    <mergeCell ref="B2:B3"/>
    <mergeCell ref="G2:H2"/>
    <mergeCell ref="K32:L32"/>
    <mergeCell ref="B22:B23"/>
    <mergeCell ref="G22:H22"/>
    <mergeCell ref="K22:L22"/>
    <mergeCell ref="B32:B33"/>
    <mergeCell ref="G32:H32"/>
    <mergeCell ref="I81:J81"/>
    <mergeCell ref="K46:L46"/>
    <mergeCell ref="K47:K48"/>
    <mergeCell ref="L47:L48"/>
    <mergeCell ref="K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0"/>
  <sheetViews>
    <sheetView topLeftCell="A112" zoomScaleNormal="100" workbookViewId="0">
      <selection activeCell="H133" sqref="H133"/>
    </sheetView>
  </sheetViews>
  <sheetFormatPr defaultRowHeight="14.5" x14ac:dyDescent="0.35"/>
  <cols>
    <col min="1" max="1" width="8.7265625" style="11"/>
    <col min="2" max="2" width="61.7265625" style="53" bestFit="1" customWidth="1"/>
    <col min="3" max="3" width="22.54296875" style="11" bestFit="1" customWidth="1"/>
    <col min="4" max="4" width="13.453125" style="11" bestFit="1" customWidth="1"/>
    <col min="5" max="5" width="16.26953125" style="11" bestFit="1" customWidth="1"/>
    <col min="6" max="6" width="15.81640625" style="11" bestFit="1" customWidth="1"/>
    <col min="7" max="7" width="16.26953125" style="11" bestFit="1" customWidth="1"/>
    <col min="8" max="8" width="14.6328125" style="11" bestFit="1" customWidth="1"/>
    <col min="9" max="9" width="12.26953125" style="11" bestFit="1" customWidth="1"/>
    <col min="10" max="10" width="12.453125" style="11" bestFit="1" customWidth="1"/>
    <col min="11" max="11" width="11.90625" style="11" bestFit="1" customWidth="1"/>
    <col min="12" max="12" width="19.81640625" style="11" customWidth="1"/>
    <col min="13" max="13" width="14.453125" style="11" customWidth="1"/>
    <col min="14" max="14" width="15.1796875" style="11" customWidth="1"/>
    <col min="15" max="15" width="12.6328125" style="11" bestFit="1" customWidth="1"/>
    <col min="16" max="16" width="8" style="11" bestFit="1" customWidth="1"/>
    <col min="17" max="17" width="15.81640625" style="11" customWidth="1"/>
    <col min="18" max="18" width="11.7265625" style="11" customWidth="1"/>
    <col min="19" max="19" width="8.08984375" style="11" bestFit="1" customWidth="1"/>
    <col min="20" max="16384" width="8.7265625" style="11"/>
  </cols>
  <sheetData>
    <row r="1" spans="2:17" x14ac:dyDescent="0.35">
      <c r="B1" s="53" t="s">
        <v>29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</row>
    <row r="2" spans="2:17" ht="15.5" x14ac:dyDescent="0.35">
      <c r="B2" s="206" t="s">
        <v>0</v>
      </c>
      <c r="C2" s="206" t="s">
        <v>1</v>
      </c>
      <c r="D2" s="206"/>
      <c r="E2" s="206" t="s">
        <v>2</v>
      </c>
      <c r="F2" s="206"/>
      <c r="G2" s="206" t="s">
        <v>154</v>
      </c>
      <c r="H2" s="206"/>
      <c r="I2" s="206" t="s">
        <v>20</v>
      </c>
      <c r="J2" s="206"/>
      <c r="K2" s="206" t="s">
        <v>155</v>
      </c>
      <c r="L2" s="206"/>
    </row>
    <row r="3" spans="2:17" ht="15.5" x14ac:dyDescent="0.35">
      <c r="B3" s="206"/>
      <c r="C3" s="4" t="s">
        <v>4</v>
      </c>
      <c r="D3" s="4" t="s">
        <v>5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4</v>
      </c>
      <c r="J3" s="4" t="s">
        <v>5</v>
      </c>
      <c r="K3" s="4" t="s">
        <v>6</v>
      </c>
      <c r="L3" s="4" t="s">
        <v>7</v>
      </c>
      <c r="N3" s="24" t="s">
        <v>30</v>
      </c>
      <c r="O3" s="24" t="s">
        <v>31</v>
      </c>
      <c r="P3" s="24" t="s">
        <v>32</v>
      </c>
      <c r="Q3" s="24" t="s">
        <v>33</v>
      </c>
    </row>
    <row r="4" spans="2:17" ht="15.5" x14ac:dyDescent="0.35">
      <c r="B4" s="14" t="s">
        <v>22</v>
      </c>
      <c r="C4" s="12">
        <v>758001</v>
      </c>
      <c r="D4" s="7">
        <v>2.65</v>
      </c>
      <c r="E4" s="12">
        <v>735083</v>
      </c>
      <c r="F4" s="7">
        <v>2.33</v>
      </c>
      <c r="G4" s="12">
        <v>-22918</v>
      </c>
      <c r="H4" s="7">
        <v>-0.32</v>
      </c>
      <c r="I4" s="12">
        <v>913961</v>
      </c>
      <c r="J4" s="7">
        <f>I4/$I$15*100</f>
        <v>2.5453549245083464</v>
      </c>
      <c r="K4" s="12">
        <f>I4-E4</f>
        <v>178878</v>
      </c>
      <c r="L4" s="7">
        <f>J4-F4</f>
        <v>0.21535492450834637</v>
      </c>
      <c r="N4" s="11">
        <f>E4-C4-G4</f>
        <v>0</v>
      </c>
      <c r="O4" s="11">
        <f>F4-D4-H4</f>
        <v>0</v>
      </c>
      <c r="P4" s="11">
        <f>I4-E4-K4</f>
        <v>0</v>
      </c>
      <c r="Q4" s="25">
        <f>J4-F4-L4</f>
        <v>0</v>
      </c>
    </row>
    <row r="5" spans="2:17" ht="31" x14ac:dyDescent="0.35">
      <c r="B5" s="14" t="s">
        <v>9</v>
      </c>
      <c r="C5" s="12">
        <v>739811</v>
      </c>
      <c r="D5" s="7">
        <v>2.58</v>
      </c>
      <c r="E5" s="12">
        <v>560889</v>
      </c>
      <c r="F5" s="7">
        <v>1.78</v>
      </c>
      <c r="G5" s="12">
        <v>-178922</v>
      </c>
      <c r="H5" s="7">
        <v>-0.8</v>
      </c>
      <c r="I5" s="12">
        <v>845090</v>
      </c>
      <c r="J5" s="7">
        <f t="shared" ref="J5:J14" si="0">I5/$I$15*100</f>
        <v>2.3535511834233178</v>
      </c>
      <c r="K5" s="12">
        <f t="shared" ref="K5:K15" si="1">I5-E5</f>
        <v>284201</v>
      </c>
      <c r="L5" s="7">
        <f t="shared" ref="L5:L15" si="2">J5-F5</f>
        <v>0.57355118342331779</v>
      </c>
      <c r="N5" s="11">
        <f t="shared" ref="N5:O15" si="3">E5-C5-G5</f>
        <v>0</v>
      </c>
      <c r="O5" s="11">
        <f t="shared" si="3"/>
        <v>0</v>
      </c>
      <c r="P5" s="11">
        <f t="shared" ref="P5:P15" si="4">I5-E5-K5</f>
        <v>0</v>
      </c>
      <c r="Q5" s="25">
        <f t="shared" ref="Q5:Q15" si="5">J5-F5-L5</f>
        <v>0</v>
      </c>
    </row>
    <row r="6" spans="2:17" ht="15.5" x14ac:dyDescent="0.35">
      <c r="B6" s="14" t="s">
        <v>23</v>
      </c>
      <c r="C6" s="12">
        <v>995905</v>
      </c>
      <c r="D6" s="7">
        <v>3.48</v>
      </c>
      <c r="E6" s="12">
        <v>980725</v>
      </c>
      <c r="F6" s="7">
        <v>3.1</v>
      </c>
      <c r="G6" s="12">
        <v>-15180</v>
      </c>
      <c r="H6" s="7">
        <v>-0.38</v>
      </c>
      <c r="I6" s="12">
        <v>737207</v>
      </c>
      <c r="J6" s="7">
        <f t="shared" si="0"/>
        <v>2.0531001517920622</v>
      </c>
      <c r="K6" s="12">
        <f t="shared" si="1"/>
        <v>-243518</v>
      </c>
      <c r="L6" s="7">
        <f t="shared" si="2"/>
        <v>-1.0468998482079379</v>
      </c>
      <c r="N6" s="11">
        <f t="shared" si="3"/>
        <v>0</v>
      </c>
      <c r="O6" s="11">
        <f t="shared" si="3"/>
        <v>0</v>
      </c>
      <c r="P6" s="11">
        <f t="shared" si="4"/>
        <v>0</v>
      </c>
      <c r="Q6" s="25">
        <f t="shared" si="5"/>
        <v>0</v>
      </c>
    </row>
    <row r="7" spans="2:17" ht="31" x14ac:dyDescent="0.35">
      <c r="B7" s="14" t="s">
        <v>24</v>
      </c>
      <c r="C7" s="12">
        <v>18177986</v>
      </c>
      <c r="D7" s="7">
        <v>63.47</v>
      </c>
      <c r="E7" s="12">
        <v>20900507</v>
      </c>
      <c r="F7" s="7">
        <v>66.2</v>
      </c>
      <c r="G7" s="12">
        <v>2722521</v>
      </c>
      <c r="H7" s="7">
        <v>2.69</v>
      </c>
      <c r="I7" s="12">
        <v>25237640</v>
      </c>
      <c r="J7" s="7">
        <f t="shared" si="0"/>
        <v>70.286096733852801</v>
      </c>
      <c r="K7" s="12">
        <f t="shared" si="1"/>
        <v>4337133</v>
      </c>
      <c r="L7" s="7">
        <f t="shared" si="2"/>
        <v>4.0860967338527985</v>
      </c>
      <c r="N7" s="11">
        <f t="shared" si="3"/>
        <v>0</v>
      </c>
      <c r="O7" s="11">
        <f t="shared" si="3"/>
        <v>4.0000000000004032E-2</v>
      </c>
      <c r="P7" s="11">
        <f t="shared" si="4"/>
        <v>0</v>
      </c>
      <c r="Q7" s="25">
        <f t="shared" si="5"/>
        <v>0</v>
      </c>
    </row>
    <row r="8" spans="2:17" ht="31" x14ac:dyDescent="0.35">
      <c r="B8" s="14" t="s">
        <v>25</v>
      </c>
      <c r="C8" s="12">
        <v>6302936</v>
      </c>
      <c r="D8" s="7">
        <v>22.01</v>
      </c>
      <c r="E8" s="12">
        <v>6996909</v>
      </c>
      <c r="F8" s="7">
        <v>22.2</v>
      </c>
      <c r="G8" s="12">
        <v>693973</v>
      </c>
      <c r="H8" s="7">
        <v>0.14000000000000001</v>
      </c>
      <c r="I8" s="12">
        <v>7188973</v>
      </c>
      <c r="J8" s="7">
        <f t="shared" si="0"/>
        <v>20.021081673843351</v>
      </c>
      <c r="K8" s="12">
        <f t="shared" si="1"/>
        <v>192064</v>
      </c>
      <c r="L8" s="7">
        <f t="shared" si="2"/>
        <v>-2.1789183261566478</v>
      </c>
      <c r="N8" s="11">
        <f t="shared" si="3"/>
        <v>0</v>
      </c>
      <c r="O8" s="11">
        <f t="shared" si="3"/>
        <v>4.9999999999997713E-2</v>
      </c>
      <c r="P8" s="11">
        <f t="shared" si="4"/>
        <v>0</v>
      </c>
      <c r="Q8" s="25">
        <f t="shared" si="5"/>
        <v>0</v>
      </c>
    </row>
    <row r="9" spans="2:17" ht="46.5" x14ac:dyDescent="0.35">
      <c r="B9" s="14" t="s">
        <v>13</v>
      </c>
      <c r="C9" s="12">
        <v>974049</v>
      </c>
      <c r="D9" s="7">
        <v>3.4</v>
      </c>
      <c r="E9" s="12">
        <v>649789</v>
      </c>
      <c r="F9" s="7">
        <v>2.06</v>
      </c>
      <c r="G9" s="12">
        <v>-324260</v>
      </c>
      <c r="H9" s="7">
        <v>-1.34</v>
      </c>
      <c r="I9" s="12">
        <v>316790</v>
      </c>
      <c r="J9" s="7">
        <f t="shared" si="0"/>
        <v>0.88225097847172818</v>
      </c>
      <c r="K9" s="12">
        <f t="shared" si="1"/>
        <v>-332999</v>
      </c>
      <c r="L9" s="7">
        <f t="shared" si="2"/>
        <v>-1.177749021528272</v>
      </c>
      <c r="N9" s="11">
        <f t="shared" si="3"/>
        <v>0</v>
      </c>
      <c r="O9" s="11">
        <f t="shared" si="3"/>
        <v>0</v>
      </c>
      <c r="P9" s="11">
        <f t="shared" si="4"/>
        <v>0</v>
      </c>
      <c r="Q9" s="25">
        <f t="shared" si="5"/>
        <v>0</v>
      </c>
    </row>
    <row r="10" spans="2:17" ht="15.5" x14ac:dyDescent="0.35">
      <c r="B10" s="14" t="s">
        <v>14</v>
      </c>
      <c r="C10" s="12">
        <v>3177</v>
      </c>
      <c r="D10" s="7">
        <v>0.01</v>
      </c>
      <c r="E10" s="12">
        <v>29041</v>
      </c>
      <c r="F10" s="7">
        <v>0.09</v>
      </c>
      <c r="G10" s="12">
        <v>25864</v>
      </c>
      <c r="H10" s="7">
        <v>0.08</v>
      </c>
      <c r="I10" s="12">
        <v>5664</v>
      </c>
      <c r="J10" s="7">
        <f t="shared" si="0"/>
        <v>1.5774076019015336E-2</v>
      </c>
      <c r="K10" s="12">
        <f t="shared" si="1"/>
        <v>-23377</v>
      </c>
      <c r="L10" s="7">
        <f t="shared" si="2"/>
        <v>-7.4225923980984654E-2</v>
      </c>
      <c r="N10" s="11">
        <f t="shared" si="3"/>
        <v>0</v>
      </c>
      <c r="O10" s="11">
        <f t="shared" si="3"/>
        <v>0</v>
      </c>
      <c r="P10" s="11">
        <f t="shared" si="4"/>
        <v>0</v>
      </c>
      <c r="Q10" s="25">
        <f t="shared" si="5"/>
        <v>0</v>
      </c>
    </row>
    <row r="11" spans="2:17" ht="31" x14ac:dyDescent="0.35">
      <c r="B11" s="14" t="s">
        <v>11</v>
      </c>
      <c r="C11" s="12">
        <v>2709</v>
      </c>
      <c r="D11" s="7">
        <v>0.01</v>
      </c>
      <c r="E11" s="12">
        <v>929</v>
      </c>
      <c r="F11" s="7">
        <v>3.0000000000000001E-5</v>
      </c>
      <c r="G11" s="12">
        <v>-1780</v>
      </c>
      <c r="H11" s="7">
        <v>-0.01</v>
      </c>
      <c r="I11" s="12">
        <v>1283</v>
      </c>
      <c r="J11" s="7">
        <f t="shared" si="0"/>
        <v>3.573117855296023E-3</v>
      </c>
      <c r="K11" s="12">
        <f t="shared" si="1"/>
        <v>354</v>
      </c>
      <c r="L11" s="7">
        <f t="shared" si="2"/>
        <v>3.5431178552960229E-3</v>
      </c>
      <c r="N11" s="11">
        <f t="shared" si="3"/>
        <v>0</v>
      </c>
      <c r="O11" s="11">
        <f t="shared" si="3"/>
        <v>3.0000000000000512E-5</v>
      </c>
      <c r="P11" s="11">
        <f t="shared" si="4"/>
        <v>0</v>
      </c>
      <c r="Q11" s="25">
        <f t="shared" si="5"/>
        <v>0</v>
      </c>
    </row>
    <row r="12" spans="2:17" ht="31" x14ac:dyDescent="0.35">
      <c r="B12" s="14" t="s">
        <v>26</v>
      </c>
      <c r="C12" s="12">
        <v>464346</v>
      </c>
      <c r="D12" s="7">
        <v>1.62</v>
      </c>
      <c r="E12" s="12">
        <v>461686</v>
      </c>
      <c r="F12" s="7">
        <v>1.46</v>
      </c>
      <c r="G12" s="12">
        <v>-2660</v>
      </c>
      <c r="H12" s="7">
        <v>-0.16</v>
      </c>
      <c r="I12" s="12">
        <v>503157</v>
      </c>
      <c r="J12" s="7">
        <f t="shared" si="0"/>
        <v>1.4012776778777718</v>
      </c>
      <c r="K12" s="12">
        <f t="shared" si="1"/>
        <v>41471</v>
      </c>
      <c r="L12" s="7">
        <f t="shared" si="2"/>
        <v>-5.8722322122228165E-2</v>
      </c>
      <c r="N12" s="11">
        <f t="shared" si="3"/>
        <v>0</v>
      </c>
      <c r="O12" s="11">
        <f t="shared" si="3"/>
        <v>0</v>
      </c>
      <c r="P12" s="11">
        <f t="shared" si="4"/>
        <v>0</v>
      </c>
      <c r="Q12" s="25">
        <f t="shared" si="5"/>
        <v>0</v>
      </c>
    </row>
    <row r="13" spans="2:17" ht="15.5" x14ac:dyDescent="0.35">
      <c r="B13" s="14" t="s">
        <v>27</v>
      </c>
      <c r="C13" s="12">
        <v>195473</v>
      </c>
      <c r="D13" s="7">
        <v>0.68</v>
      </c>
      <c r="E13" s="12">
        <v>274984</v>
      </c>
      <c r="F13" s="7">
        <v>0.78</v>
      </c>
      <c r="G13" s="12">
        <v>79511</v>
      </c>
      <c r="H13" s="7">
        <v>0.1</v>
      </c>
      <c r="I13" s="12">
        <v>157251</v>
      </c>
      <c r="J13" s="7">
        <f t="shared" si="0"/>
        <v>0.43793948235631724</v>
      </c>
      <c r="K13" s="12">
        <f t="shared" si="1"/>
        <v>-117733</v>
      </c>
      <c r="L13" s="7">
        <f t="shared" si="2"/>
        <v>-0.34206051764368278</v>
      </c>
      <c r="N13" s="11">
        <f t="shared" si="3"/>
        <v>0</v>
      </c>
      <c r="O13" s="11">
        <f t="shared" si="3"/>
        <v>0</v>
      </c>
      <c r="P13" s="11">
        <f t="shared" si="4"/>
        <v>0</v>
      </c>
      <c r="Q13" s="25">
        <f t="shared" si="5"/>
        <v>0</v>
      </c>
    </row>
    <row r="14" spans="2:17" ht="15.5" x14ac:dyDescent="0.35">
      <c r="B14" s="14" t="s">
        <v>17</v>
      </c>
      <c r="C14" s="12">
        <v>25955</v>
      </c>
      <c r="D14" s="7">
        <v>0.09</v>
      </c>
      <c r="E14" s="12">
        <v>0</v>
      </c>
      <c r="F14" s="7">
        <v>0</v>
      </c>
      <c r="G14" s="12">
        <v>-25955</v>
      </c>
      <c r="H14" s="7">
        <v>-0.09</v>
      </c>
      <c r="I14" s="12">
        <v>0</v>
      </c>
      <c r="J14" s="7">
        <f t="shared" si="0"/>
        <v>0</v>
      </c>
      <c r="K14" s="12">
        <f t="shared" si="1"/>
        <v>0</v>
      </c>
      <c r="L14" s="7">
        <f t="shared" si="2"/>
        <v>0</v>
      </c>
      <c r="N14" s="11">
        <f t="shared" si="3"/>
        <v>0</v>
      </c>
      <c r="O14" s="11">
        <f t="shared" si="3"/>
        <v>0</v>
      </c>
      <c r="P14" s="11">
        <f t="shared" si="4"/>
        <v>0</v>
      </c>
      <c r="Q14" s="25">
        <f t="shared" si="5"/>
        <v>0</v>
      </c>
    </row>
    <row r="15" spans="2:17" ht="15.5" x14ac:dyDescent="0.35">
      <c r="B15" s="14" t="s">
        <v>28</v>
      </c>
      <c r="C15" s="12">
        <v>28640348</v>
      </c>
      <c r="D15" s="7">
        <v>100</v>
      </c>
      <c r="E15" s="12">
        <v>31590542</v>
      </c>
      <c r="F15" s="7">
        <v>100</v>
      </c>
      <c r="G15" s="12">
        <v>2950194</v>
      </c>
      <c r="H15" s="7">
        <v>0</v>
      </c>
      <c r="I15" s="12">
        <v>35907016</v>
      </c>
      <c r="J15" s="7">
        <v>100</v>
      </c>
      <c r="K15" s="12">
        <f t="shared" si="1"/>
        <v>4316474</v>
      </c>
      <c r="L15" s="7">
        <f t="shared" si="2"/>
        <v>0</v>
      </c>
      <c r="N15" s="11">
        <f t="shared" si="3"/>
        <v>0</v>
      </c>
      <c r="O15" s="11">
        <f t="shared" si="3"/>
        <v>0</v>
      </c>
      <c r="P15" s="11">
        <f t="shared" si="4"/>
        <v>0</v>
      </c>
      <c r="Q15" s="25">
        <f t="shared" si="5"/>
        <v>0</v>
      </c>
    </row>
    <row r="17" spans="2:17" ht="15.5" x14ac:dyDescent="0.35">
      <c r="B17" s="8" t="s">
        <v>34</v>
      </c>
      <c r="C17" s="11">
        <f>SUM(C4:C14)-C15</f>
        <v>0</v>
      </c>
      <c r="D17" s="11">
        <f t="shared" ref="D17:L17" si="6">SUM(D4:D14)-D15</f>
        <v>0</v>
      </c>
      <c r="E17" s="11">
        <f t="shared" si="6"/>
        <v>0</v>
      </c>
      <c r="F17" s="11">
        <f t="shared" si="6"/>
        <v>2.9999999995311555E-5</v>
      </c>
      <c r="G17" s="11">
        <f t="shared" si="6"/>
        <v>0</v>
      </c>
      <c r="H17" s="11">
        <f t="shared" si="6"/>
        <v>-0.09</v>
      </c>
      <c r="I17" s="11">
        <f t="shared" si="6"/>
        <v>0</v>
      </c>
      <c r="J17" s="11">
        <f t="shared" si="6"/>
        <v>0</v>
      </c>
      <c r="K17" s="11">
        <f t="shared" si="6"/>
        <v>0</v>
      </c>
      <c r="L17" s="11">
        <f t="shared" si="6"/>
        <v>-2.9999999994867466E-5</v>
      </c>
    </row>
    <row r="20" spans="2:17" x14ac:dyDescent="0.35">
      <c r="C20" s="11">
        <v>1</v>
      </c>
      <c r="D20" s="11">
        <v>2</v>
      </c>
      <c r="E20" s="11">
        <v>3</v>
      </c>
      <c r="F20" s="11">
        <v>4</v>
      </c>
      <c r="G20" s="11">
        <v>5</v>
      </c>
      <c r="H20" s="11">
        <v>6</v>
      </c>
      <c r="I20" s="11">
        <v>7</v>
      </c>
      <c r="J20" s="11">
        <v>8</v>
      </c>
      <c r="K20" s="11">
        <v>9</v>
      </c>
      <c r="L20" s="11">
        <v>10</v>
      </c>
    </row>
    <row r="21" spans="2:17" ht="15.5" x14ac:dyDescent="0.35">
      <c r="B21" s="206" t="s">
        <v>35</v>
      </c>
      <c r="C21" s="206" t="s">
        <v>1</v>
      </c>
      <c r="D21" s="206"/>
      <c r="E21" s="206" t="s">
        <v>2</v>
      </c>
      <c r="F21" s="206"/>
      <c r="G21" s="206" t="s">
        <v>3</v>
      </c>
      <c r="H21" s="206"/>
      <c r="I21" s="206" t="s">
        <v>20</v>
      </c>
      <c r="J21" s="206"/>
      <c r="K21" s="206" t="s">
        <v>3</v>
      </c>
      <c r="L21" s="206"/>
    </row>
    <row r="22" spans="2:17" ht="15.5" x14ac:dyDescent="0.35">
      <c r="B22" s="206"/>
      <c r="C22" s="4" t="s">
        <v>4</v>
      </c>
      <c r="D22" s="4" t="s">
        <v>5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4</v>
      </c>
      <c r="J22" s="4" t="s">
        <v>5</v>
      </c>
      <c r="K22" s="4" t="s">
        <v>6</v>
      </c>
      <c r="L22" s="4" t="s">
        <v>7</v>
      </c>
      <c r="N22" s="24" t="s">
        <v>30</v>
      </c>
      <c r="O22" s="24" t="s">
        <v>31</v>
      </c>
      <c r="P22" s="24" t="s">
        <v>32</v>
      </c>
      <c r="Q22" s="24" t="s">
        <v>33</v>
      </c>
    </row>
    <row r="23" spans="2:17" ht="31" x14ac:dyDescent="0.35">
      <c r="B23" s="14" t="s">
        <v>40</v>
      </c>
      <c r="C23" s="4">
        <v>23250745</v>
      </c>
      <c r="D23" s="4">
        <v>96.15</v>
      </c>
      <c r="E23" s="4">
        <v>25453119</v>
      </c>
      <c r="F23" s="4">
        <v>95</v>
      </c>
      <c r="G23" s="4">
        <v>2202374</v>
      </c>
      <c r="H23" s="4">
        <v>-1.1499999999999999</v>
      </c>
      <c r="I23" s="4">
        <v>28561991</v>
      </c>
      <c r="J23" s="4">
        <f>I23/$I$29*100</f>
        <v>93.452266610808621</v>
      </c>
      <c r="K23" s="4">
        <f t="shared" ref="K23:L23" si="7">I23-E23</f>
        <v>3108872</v>
      </c>
      <c r="L23" s="4">
        <f t="shared" si="7"/>
        <v>-1.5477333891913787</v>
      </c>
      <c r="N23" s="11">
        <f>E23-C23-G23</f>
        <v>0</v>
      </c>
      <c r="O23" s="11">
        <f>F23-D23-H23</f>
        <v>-5.773159728050814E-15</v>
      </c>
      <c r="P23" s="11">
        <f>I23-E23-K23</f>
        <v>0</v>
      </c>
      <c r="Q23" s="25">
        <f>J23-F23-L23</f>
        <v>0</v>
      </c>
    </row>
    <row r="24" spans="2:17" ht="15.5" x14ac:dyDescent="0.35">
      <c r="B24" s="14" t="s">
        <v>41</v>
      </c>
      <c r="C24" s="4">
        <v>33372</v>
      </c>
      <c r="D24" s="4">
        <v>0.14000000000000001</v>
      </c>
      <c r="E24" s="4">
        <v>19438</v>
      </c>
      <c r="F24" s="4">
        <v>7.0000000000000007E-2</v>
      </c>
      <c r="G24" s="4">
        <v>-13934</v>
      </c>
      <c r="H24" s="4">
        <v>-7.0000000000000007E-2</v>
      </c>
      <c r="I24" s="4">
        <v>12337</v>
      </c>
      <c r="J24" s="4">
        <f t="shared" ref="J24:J29" si="8">I24/$I$29*100</f>
        <v>4.036555480945099E-2</v>
      </c>
      <c r="K24" s="4">
        <f t="shared" ref="K24:K29" si="9">I24-E24</f>
        <v>-7101</v>
      </c>
      <c r="L24" s="4">
        <f t="shared" ref="L24:L29" si="10">J24-F24</f>
        <v>-2.9634445190549016E-2</v>
      </c>
      <c r="N24" s="11">
        <f t="shared" ref="N24:N29" si="11">E24-C24-G24</f>
        <v>0</v>
      </c>
      <c r="O24" s="11">
        <f t="shared" ref="O24:O29" si="12">F24-D24-H24</f>
        <v>0</v>
      </c>
      <c r="P24" s="11">
        <f t="shared" ref="P24:P29" si="13">I24-E24-K24</f>
        <v>0</v>
      </c>
      <c r="Q24" s="25">
        <f t="shared" ref="Q24:Q29" si="14">J24-F24-L24</f>
        <v>0</v>
      </c>
    </row>
    <row r="25" spans="2:17" ht="15.5" x14ac:dyDescent="0.35">
      <c r="B25" s="14" t="s">
        <v>42</v>
      </c>
      <c r="C25" s="4">
        <v>12320</v>
      </c>
      <c r="D25" s="4">
        <v>0.05</v>
      </c>
      <c r="E25" s="4">
        <v>43</v>
      </c>
      <c r="F25" s="4">
        <v>1.9999999999999999E-6</v>
      </c>
      <c r="G25" s="4">
        <v>-12277</v>
      </c>
      <c r="H25" s="4">
        <v>-0.05</v>
      </c>
      <c r="I25" s="4">
        <v>22261</v>
      </c>
      <c r="J25" s="4">
        <f t="shared" si="8"/>
        <v>7.2835990566036193E-2</v>
      </c>
      <c r="K25" s="4">
        <f t="shared" si="9"/>
        <v>22218</v>
      </c>
      <c r="L25" s="4">
        <f t="shared" si="10"/>
        <v>7.2833990566036191E-2</v>
      </c>
      <c r="N25" s="11">
        <f t="shared" si="11"/>
        <v>0</v>
      </c>
      <c r="O25" s="11">
        <f t="shared" si="12"/>
        <v>2.0000000000020002E-6</v>
      </c>
      <c r="P25" s="11">
        <f t="shared" si="13"/>
        <v>0</v>
      </c>
      <c r="Q25" s="25">
        <f t="shared" si="14"/>
        <v>0</v>
      </c>
    </row>
    <row r="26" spans="2:17" ht="31" x14ac:dyDescent="0.35">
      <c r="B26" s="14" t="s">
        <v>43</v>
      </c>
      <c r="C26" s="4">
        <v>393179</v>
      </c>
      <c r="D26" s="4">
        <v>1.63</v>
      </c>
      <c r="E26" s="4">
        <v>607799</v>
      </c>
      <c r="F26" s="4">
        <v>2.27</v>
      </c>
      <c r="G26" s="4">
        <v>214620</v>
      </c>
      <c r="H26" s="4">
        <v>0.64</v>
      </c>
      <c r="I26" s="4">
        <v>979112</v>
      </c>
      <c r="J26" s="4">
        <f t="shared" si="8"/>
        <v>3.203566434351234</v>
      </c>
      <c r="K26" s="4">
        <f t="shared" si="9"/>
        <v>371313</v>
      </c>
      <c r="L26" s="4">
        <f t="shared" si="10"/>
        <v>0.93356643435123399</v>
      </c>
      <c r="N26" s="11">
        <f t="shared" si="11"/>
        <v>0</v>
      </c>
      <c r="O26" s="11">
        <f t="shared" si="12"/>
        <v>0</v>
      </c>
      <c r="P26" s="11">
        <f t="shared" si="13"/>
        <v>0</v>
      </c>
      <c r="Q26" s="25">
        <f t="shared" si="14"/>
        <v>0</v>
      </c>
    </row>
    <row r="27" spans="2:17" ht="15.5" x14ac:dyDescent="0.35">
      <c r="B27" s="14" t="s">
        <v>38</v>
      </c>
      <c r="C27" s="4">
        <v>477363</v>
      </c>
      <c r="D27" s="4">
        <v>1.97</v>
      </c>
      <c r="E27" s="4">
        <v>698731</v>
      </c>
      <c r="F27" s="4">
        <v>2.58</v>
      </c>
      <c r="G27" s="4">
        <v>221368</v>
      </c>
      <c r="H27" s="4">
        <v>0.61</v>
      </c>
      <c r="I27" s="4">
        <v>963171</v>
      </c>
      <c r="J27" s="4">
        <f t="shared" si="8"/>
        <v>3.1514089155689167</v>
      </c>
      <c r="K27" s="4">
        <f t="shared" si="9"/>
        <v>264440</v>
      </c>
      <c r="L27" s="4">
        <f t="shared" si="10"/>
        <v>0.5714089155689166</v>
      </c>
      <c r="N27" s="11">
        <f t="shared" si="11"/>
        <v>0</v>
      </c>
      <c r="O27" s="11">
        <f t="shared" si="12"/>
        <v>0</v>
      </c>
      <c r="P27" s="11">
        <f t="shared" si="13"/>
        <v>0</v>
      </c>
      <c r="Q27" s="25">
        <f t="shared" si="14"/>
        <v>0</v>
      </c>
    </row>
    <row r="28" spans="2:17" ht="15.5" x14ac:dyDescent="0.35">
      <c r="B28" s="14" t="s">
        <v>44</v>
      </c>
      <c r="C28" s="4">
        <v>15708</v>
      </c>
      <c r="D28" s="4">
        <v>0.06</v>
      </c>
      <c r="E28" s="4">
        <v>20126</v>
      </c>
      <c r="F28" s="4">
        <v>0.08</v>
      </c>
      <c r="G28" s="4">
        <v>4418</v>
      </c>
      <c r="H28" s="4">
        <v>0.02</v>
      </c>
      <c r="I28" s="4">
        <v>24315</v>
      </c>
      <c r="J28" s="4">
        <f t="shared" si="8"/>
        <v>7.9556493895744582E-2</v>
      </c>
      <c r="K28" s="4">
        <f t="shared" si="9"/>
        <v>4189</v>
      </c>
      <c r="L28" s="4">
        <f t="shared" si="10"/>
        <v>-4.4350610425542003E-4</v>
      </c>
      <c r="N28" s="11">
        <f t="shared" si="11"/>
        <v>0</v>
      </c>
      <c r="O28" s="11">
        <f t="shared" si="12"/>
        <v>0</v>
      </c>
      <c r="P28" s="11">
        <f t="shared" si="13"/>
        <v>0</v>
      </c>
      <c r="Q28" s="25">
        <f t="shared" si="14"/>
        <v>0</v>
      </c>
    </row>
    <row r="29" spans="2:17" ht="15.5" x14ac:dyDescent="0.35">
      <c r="B29" s="14" t="s">
        <v>45</v>
      </c>
      <c r="C29" s="4">
        <v>24182687</v>
      </c>
      <c r="D29" s="4">
        <v>100</v>
      </c>
      <c r="E29" s="4">
        <v>26799256</v>
      </c>
      <c r="F29" s="4">
        <v>100</v>
      </c>
      <c r="G29" s="4">
        <v>2616569</v>
      </c>
      <c r="H29" s="4">
        <v>0</v>
      </c>
      <c r="I29" s="4">
        <v>30563187</v>
      </c>
      <c r="J29" s="4">
        <f t="shared" si="8"/>
        <v>100</v>
      </c>
      <c r="K29" s="4">
        <f t="shared" si="9"/>
        <v>3763931</v>
      </c>
      <c r="L29" s="4">
        <f t="shared" si="10"/>
        <v>0</v>
      </c>
      <c r="N29" s="11">
        <f t="shared" si="11"/>
        <v>0</v>
      </c>
      <c r="O29" s="11">
        <f t="shared" si="12"/>
        <v>0</v>
      </c>
      <c r="P29" s="11">
        <f t="shared" si="13"/>
        <v>0</v>
      </c>
      <c r="Q29" s="25">
        <f t="shared" si="14"/>
        <v>0</v>
      </c>
    </row>
    <row r="31" spans="2:17" ht="15.5" x14ac:dyDescent="0.35">
      <c r="B31" s="8" t="s">
        <v>34</v>
      </c>
      <c r="C31" s="11">
        <f>SUM(C23:C28)-C29</f>
        <v>0</v>
      </c>
      <c r="D31" s="11">
        <f t="shared" ref="D31:L31" si="15">SUM(D23:D28)-D29</f>
        <v>0</v>
      </c>
      <c r="E31" s="11">
        <f t="shared" si="15"/>
        <v>0</v>
      </c>
      <c r="F31" s="11">
        <f t="shared" si="15"/>
        <v>1.9999999807396307E-6</v>
      </c>
      <c r="G31" s="11">
        <f t="shared" si="15"/>
        <v>0</v>
      </c>
      <c r="H31" s="11">
        <f t="shared" si="15"/>
        <v>0</v>
      </c>
      <c r="I31" s="11">
        <f t="shared" si="15"/>
        <v>0</v>
      </c>
      <c r="J31" s="11">
        <f t="shared" si="15"/>
        <v>0</v>
      </c>
      <c r="K31" s="11">
        <f t="shared" si="15"/>
        <v>0</v>
      </c>
      <c r="L31" s="11">
        <f t="shared" si="15"/>
        <v>-1.9999999963382642E-6</v>
      </c>
    </row>
    <row r="32" spans="2:17" ht="15.5" x14ac:dyDescent="0.35">
      <c r="B32" s="8"/>
    </row>
    <row r="33" spans="2:17" ht="15.5" x14ac:dyDescent="0.35">
      <c r="B33" s="8"/>
    </row>
    <row r="34" spans="2:17" ht="15.5" x14ac:dyDescent="0.35">
      <c r="B34" s="8"/>
    </row>
    <row r="35" spans="2:17" x14ac:dyDescent="0.35">
      <c r="C35" s="11">
        <v>1</v>
      </c>
      <c r="D35" s="11">
        <v>2</v>
      </c>
      <c r="E35" s="11">
        <v>3</v>
      </c>
      <c r="F35" s="11">
        <v>4</v>
      </c>
      <c r="G35" s="11">
        <v>5</v>
      </c>
      <c r="H35" s="11">
        <v>6</v>
      </c>
      <c r="I35" s="11">
        <v>7</v>
      </c>
      <c r="J35" s="11">
        <v>8</v>
      </c>
      <c r="K35" s="11">
        <v>9</v>
      </c>
      <c r="L35" s="11">
        <v>10</v>
      </c>
    </row>
    <row r="36" spans="2:17" ht="15.5" x14ac:dyDescent="0.35">
      <c r="B36" s="206" t="s">
        <v>35</v>
      </c>
      <c r="C36" s="206" t="s">
        <v>1</v>
      </c>
      <c r="D36" s="206"/>
      <c r="E36" s="206" t="s">
        <v>2</v>
      </c>
      <c r="F36" s="206"/>
      <c r="G36" s="206" t="s">
        <v>3</v>
      </c>
      <c r="H36" s="206"/>
      <c r="I36" s="206" t="s">
        <v>20</v>
      </c>
      <c r="J36" s="206"/>
      <c r="K36" s="206" t="s">
        <v>3</v>
      </c>
      <c r="L36" s="206"/>
    </row>
    <row r="37" spans="2:17" ht="15.5" x14ac:dyDescent="0.35">
      <c r="B37" s="206"/>
      <c r="C37" s="4" t="s">
        <v>4</v>
      </c>
      <c r="D37" s="4" t="s">
        <v>5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4</v>
      </c>
      <c r="J37" s="4" t="s">
        <v>5</v>
      </c>
      <c r="K37" s="4" t="s">
        <v>6</v>
      </c>
      <c r="L37" s="4" t="s">
        <v>7</v>
      </c>
    </row>
    <row r="38" spans="2:17" ht="15.5" x14ac:dyDescent="0.35">
      <c r="B38" s="1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N38" s="24" t="s">
        <v>30</v>
      </c>
      <c r="O38" s="24" t="s">
        <v>31</v>
      </c>
      <c r="P38" s="24" t="s">
        <v>32</v>
      </c>
      <c r="Q38" s="24" t="s">
        <v>33</v>
      </c>
    </row>
    <row r="39" spans="2:17" ht="15.5" x14ac:dyDescent="0.35">
      <c r="B39" s="14" t="s">
        <v>54</v>
      </c>
      <c r="C39" s="4">
        <v>605000</v>
      </c>
      <c r="D39" s="4">
        <v>13.58</v>
      </c>
      <c r="E39" s="4">
        <v>605000</v>
      </c>
      <c r="F39" s="4">
        <v>12.6</v>
      </c>
      <c r="G39" s="4">
        <v>0</v>
      </c>
      <c r="H39" s="4">
        <v>-0.98</v>
      </c>
      <c r="I39" s="4">
        <v>605000</v>
      </c>
      <c r="J39" s="26">
        <f>I39/$I$45*100</f>
        <v>11.321470054524575</v>
      </c>
      <c r="K39" s="4">
        <f t="shared" ref="K39" si="16">I39-E39</f>
        <v>0</v>
      </c>
      <c r="L39" s="4">
        <f t="shared" ref="L39" si="17">J39-F39</f>
        <v>-1.2785299454754249</v>
      </c>
      <c r="N39" s="11">
        <f t="shared" ref="N39:N45" si="18">E39-C39-G39</f>
        <v>0</v>
      </c>
      <c r="O39" s="11">
        <f t="shared" ref="O39:O45" si="19">F39-D39-H39</f>
        <v>0</v>
      </c>
      <c r="P39" s="11">
        <f>I39-E39-K39</f>
        <v>0</v>
      </c>
      <c r="Q39" s="11">
        <f>J39-F39-L39</f>
        <v>0</v>
      </c>
    </row>
    <row r="40" spans="2:17" ht="15.5" x14ac:dyDescent="0.35">
      <c r="B40" s="14" t="s">
        <v>48</v>
      </c>
      <c r="C40" s="4">
        <v>90750</v>
      </c>
      <c r="D40" s="4">
        <v>2.04</v>
      </c>
      <c r="E40" s="4">
        <v>90750</v>
      </c>
      <c r="F40" s="4">
        <v>1.89</v>
      </c>
      <c r="G40" s="4">
        <v>0</v>
      </c>
      <c r="H40" s="4">
        <v>-0.15</v>
      </c>
      <c r="I40" s="4">
        <v>90750</v>
      </c>
      <c r="J40" s="26">
        <f t="shared" ref="J40:J45" si="20">I40/$I$45*100</f>
        <v>1.6982205081786863</v>
      </c>
      <c r="K40" s="4">
        <f t="shared" ref="K40:K45" si="21">I40-E40</f>
        <v>0</v>
      </c>
      <c r="L40" s="4">
        <f t="shared" ref="L40:L45" si="22">J40-F40</f>
        <v>-0.1917794918213136</v>
      </c>
      <c r="N40" s="11">
        <f t="shared" si="18"/>
        <v>0</v>
      </c>
      <c r="O40" s="11">
        <f t="shared" si="19"/>
        <v>0</v>
      </c>
      <c r="P40" s="11">
        <f t="shared" ref="P40:P45" si="23">I40-E40-K40</f>
        <v>0</v>
      </c>
      <c r="Q40" s="11">
        <f t="shared" ref="Q40:Q45" si="24">J40-F40-L40</f>
        <v>0</v>
      </c>
    </row>
    <row r="41" spans="2:17" ht="46.5" x14ac:dyDescent="0.35">
      <c r="B41" s="14" t="s">
        <v>49</v>
      </c>
      <c r="C41" s="4">
        <v>62835</v>
      </c>
      <c r="D41" s="4">
        <v>1.41</v>
      </c>
      <c r="E41" s="4">
        <v>80505</v>
      </c>
      <c r="F41" s="4">
        <v>1.68</v>
      </c>
      <c r="G41" s="4">
        <v>17670</v>
      </c>
      <c r="H41" s="4">
        <v>0.27</v>
      </c>
      <c r="I41" s="4">
        <v>97259</v>
      </c>
      <c r="J41" s="26">
        <f t="shared" si="20"/>
        <v>1.8200245554264556</v>
      </c>
      <c r="K41" s="4">
        <f t="shared" si="21"/>
        <v>16754</v>
      </c>
      <c r="L41" s="4">
        <f t="shared" si="22"/>
        <v>0.14002455542645564</v>
      </c>
      <c r="N41" s="11">
        <f t="shared" si="18"/>
        <v>0</v>
      </c>
      <c r="O41" s="11">
        <f t="shared" si="19"/>
        <v>0</v>
      </c>
      <c r="P41" s="11">
        <f t="shared" si="23"/>
        <v>0</v>
      </c>
      <c r="Q41" s="11">
        <f t="shared" si="24"/>
        <v>0</v>
      </c>
    </row>
    <row r="42" spans="2:17" ht="62" x14ac:dyDescent="0.35">
      <c r="B42" s="14" t="s">
        <v>55</v>
      </c>
      <c r="C42" s="4">
        <v>-256150</v>
      </c>
      <c r="D42" s="4">
        <v>-5.75</v>
      </c>
      <c r="E42" s="4">
        <v>-290256</v>
      </c>
      <c r="F42" s="4">
        <v>-6.06</v>
      </c>
      <c r="G42" s="4">
        <v>-34106</v>
      </c>
      <c r="H42" s="4">
        <v>-0.31</v>
      </c>
      <c r="I42" s="4">
        <v>-441738</v>
      </c>
      <c r="J42" s="26">
        <f t="shared" si="20"/>
        <v>-8.266319899083598</v>
      </c>
      <c r="K42" s="4">
        <f t="shared" si="21"/>
        <v>-151482</v>
      </c>
      <c r="L42" s="4">
        <f t="shared" si="22"/>
        <v>-2.2063198990835984</v>
      </c>
      <c r="N42" s="11">
        <f t="shared" si="18"/>
        <v>0</v>
      </c>
      <c r="O42" s="11">
        <f t="shared" si="19"/>
        <v>0</v>
      </c>
      <c r="P42" s="11">
        <f t="shared" si="23"/>
        <v>0</v>
      </c>
      <c r="Q42" s="11">
        <f t="shared" si="24"/>
        <v>0</v>
      </c>
    </row>
    <row r="43" spans="2:17" ht="15.5" x14ac:dyDescent="0.35">
      <c r="B43" s="14" t="s">
        <v>56</v>
      </c>
      <c r="C43" s="4">
        <v>33654</v>
      </c>
      <c r="D43" s="4">
        <v>0.75</v>
      </c>
      <c r="E43" s="4">
        <v>100377</v>
      </c>
      <c r="F43" s="4">
        <v>2.1</v>
      </c>
      <c r="G43" s="4">
        <v>66723</v>
      </c>
      <c r="H43" s="4">
        <v>1.35</v>
      </c>
      <c r="I43" s="4">
        <v>81989</v>
      </c>
      <c r="J43" s="26">
        <f t="shared" si="20"/>
        <v>1.5342743938849839</v>
      </c>
      <c r="K43" s="4">
        <f t="shared" si="21"/>
        <v>-18388</v>
      </c>
      <c r="L43" s="4">
        <f t="shared" si="22"/>
        <v>-0.56572560611501621</v>
      </c>
      <c r="N43" s="11">
        <f t="shared" si="18"/>
        <v>0</v>
      </c>
      <c r="O43" s="11">
        <f t="shared" si="19"/>
        <v>0</v>
      </c>
      <c r="P43" s="11">
        <f t="shared" si="23"/>
        <v>0</v>
      </c>
      <c r="Q43" s="11">
        <f t="shared" si="24"/>
        <v>0</v>
      </c>
    </row>
    <row r="44" spans="2:17" ht="15.5" x14ac:dyDescent="0.35">
      <c r="B44" s="14" t="s">
        <v>57</v>
      </c>
      <c r="C44" s="4">
        <v>3921572</v>
      </c>
      <c r="D44" s="4">
        <v>87.97</v>
      </c>
      <c r="E44" s="4">
        <v>4204910</v>
      </c>
      <c r="F44" s="4">
        <v>87.8</v>
      </c>
      <c r="G44" s="4">
        <v>283338</v>
      </c>
      <c r="H44" s="4">
        <v>-0.17</v>
      </c>
      <c r="I44" s="4">
        <v>4910569</v>
      </c>
      <c r="J44" s="26">
        <f t="shared" si="20"/>
        <v>91.892330387068895</v>
      </c>
      <c r="K44" s="4">
        <f t="shared" si="21"/>
        <v>705659</v>
      </c>
      <c r="L44" s="4">
        <f t="shared" si="22"/>
        <v>4.0923303870688983</v>
      </c>
      <c r="N44" s="11">
        <f t="shared" si="18"/>
        <v>0</v>
      </c>
      <c r="O44" s="11">
        <f t="shared" si="19"/>
        <v>-1.6930901125533637E-15</v>
      </c>
      <c r="P44" s="11">
        <f t="shared" si="23"/>
        <v>0</v>
      </c>
      <c r="Q44" s="11">
        <f t="shared" si="24"/>
        <v>0</v>
      </c>
    </row>
    <row r="45" spans="2:17" ht="15.5" x14ac:dyDescent="0.35">
      <c r="B45" s="14" t="s">
        <v>52</v>
      </c>
      <c r="C45" s="4">
        <v>4457661</v>
      </c>
      <c r="D45" s="4">
        <v>100</v>
      </c>
      <c r="E45" s="4">
        <v>4791286</v>
      </c>
      <c r="F45" s="4">
        <v>100</v>
      </c>
      <c r="G45" s="4">
        <v>333625</v>
      </c>
      <c r="H45" s="4">
        <v>0</v>
      </c>
      <c r="I45" s="4">
        <v>5343829</v>
      </c>
      <c r="J45" s="26">
        <f t="shared" si="20"/>
        <v>100</v>
      </c>
      <c r="K45" s="4">
        <f t="shared" si="21"/>
        <v>552543</v>
      </c>
      <c r="L45" s="4">
        <f t="shared" si="22"/>
        <v>0</v>
      </c>
      <c r="N45" s="11">
        <f t="shared" si="18"/>
        <v>0</v>
      </c>
      <c r="O45" s="11">
        <f t="shared" si="19"/>
        <v>0</v>
      </c>
      <c r="P45" s="11">
        <f t="shared" si="23"/>
        <v>0</v>
      </c>
      <c r="Q45" s="11">
        <f t="shared" si="24"/>
        <v>0</v>
      </c>
    </row>
    <row r="47" spans="2:17" ht="15.5" x14ac:dyDescent="0.35">
      <c r="B47" s="8" t="s">
        <v>34</v>
      </c>
      <c r="C47" s="11">
        <f>SUM(C39:C44)-C45</f>
        <v>0</v>
      </c>
      <c r="D47" s="11">
        <f t="shared" ref="D47:L47" si="25">SUM(D39:D44)-D45</f>
        <v>0</v>
      </c>
      <c r="E47" s="11">
        <f t="shared" si="25"/>
        <v>0</v>
      </c>
      <c r="F47" s="11">
        <f t="shared" si="25"/>
        <v>1.0000000000005116E-2</v>
      </c>
      <c r="G47" s="11">
        <f t="shared" si="25"/>
        <v>0</v>
      </c>
      <c r="H47" s="11">
        <f t="shared" si="25"/>
        <v>1.0000000000000148E-2</v>
      </c>
      <c r="I47" s="11">
        <f t="shared" si="25"/>
        <v>0</v>
      </c>
      <c r="J47" s="11">
        <f t="shared" si="25"/>
        <v>0</v>
      </c>
      <c r="K47" s="11">
        <f t="shared" si="25"/>
        <v>0</v>
      </c>
      <c r="L47" s="11">
        <f t="shared" si="25"/>
        <v>-9.9999999999988987E-3</v>
      </c>
    </row>
    <row r="51" spans="2:19" x14ac:dyDescent="0.35">
      <c r="C51" s="11">
        <v>1</v>
      </c>
      <c r="D51" s="11">
        <v>2</v>
      </c>
      <c r="E51" s="11">
        <v>3</v>
      </c>
      <c r="F51" s="11">
        <v>4</v>
      </c>
      <c r="G51" s="11">
        <v>5</v>
      </c>
      <c r="H51" s="11">
        <v>6</v>
      </c>
      <c r="I51" s="11">
        <v>7</v>
      </c>
      <c r="J51" s="11">
        <v>8</v>
      </c>
      <c r="K51" s="11">
        <v>9</v>
      </c>
      <c r="L51" s="11">
        <v>10</v>
      </c>
    </row>
    <row r="52" spans="2:19" ht="15.5" x14ac:dyDescent="0.35">
      <c r="B52" s="206" t="s">
        <v>35</v>
      </c>
      <c r="C52" s="206" t="s">
        <v>1</v>
      </c>
      <c r="D52" s="206"/>
      <c r="E52" s="206" t="s">
        <v>2</v>
      </c>
      <c r="F52" s="206"/>
      <c r="G52" s="206" t="s">
        <v>58</v>
      </c>
      <c r="H52" s="206"/>
      <c r="I52" s="206" t="s">
        <v>20</v>
      </c>
      <c r="J52" s="206"/>
      <c r="K52" s="206" t="s">
        <v>3</v>
      </c>
      <c r="L52" s="206"/>
    </row>
    <row r="53" spans="2:19" ht="15.5" x14ac:dyDescent="0.35">
      <c r="B53" s="206"/>
      <c r="C53" s="4" t="s">
        <v>4</v>
      </c>
      <c r="D53" s="4" t="s">
        <v>5</v>
      </c>
      <c r="E53" s="4" t="s">
        <v>4</v>
      </c>
      <c r="F53" s="4" t="s">
        <v>5</v>
      </c>
      <c r="G53" s="4" t="s">
        <v>59</v>
      </c>
      <c r="H53" s="4" t="s">
        <v>7</v>
      </c>
      <c r="I53" s="4" t="s">
        <v>4</v>
      </c>
      <c r="J53" s="4" t="s">
        <v>5</v>
      </c>
      <c r="K53" s="4" t="s">
        <v>6</v>
      </c>
      <c r="L53" s="4" t="s">
        <v>7</v>
      </c>
    </row>
    <row r="54" spans="2:19" ht="15.5" x14ac:dyDescent="0.35">
      <c r="B54" s="1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N54" s="24" t="s">
        <v>30</v>
      </c>
      <c r="O54" s="24" t="s">
        <v>31</v>
      </c>
      <c r="P54" s="24" t="s">
        <v>32</v>
      </c>
      <c r="Q54" s="24" t="s">
        <v>33</v>
      </c>
    </row>
    <row r="55" spans="2:19" ht="15.5" x14ac:dyDescent="0.35">
      <c r="B55" s="14" t="s">
        <v>77</v>
      </c>
      <c r="C55" s="4">
        <v>2253708</v>
      </c>
      <c r="D55" s="4">
        <v>100</v>
      </c>
      <c r="E55" s="4">
        <v>2982594</v>
      </c>
      <c r="F55" s="4">
        <v>100</v>
      </c>
      <c r="G55" s="4">
        <v>728886</v>
      </c>
      <c r="H55" s="4">
        <v>0</v>
      </c>
      <c r="I55" s="4">
        <v>3521281</v>
      </c>
      <c r="J55" s="4">
        <v>100</v>
      </c>
      <c r="K55" s="26">
        <f>I55-E55</f>
        <v>538687</v>
      </c>
      <c r="L55" s="26">
        <f>J55-F55</f>
        <v>0</v>
      </c>
      <c r="N55" s="11">
        <f t="shared" ref="N55" si="26">E55-C55-G55</f>
        <v>0</v>
      </c>
      <c r="O55" s="11">
        <f t="shared" ref="O55" si="27">F55-D55-H55</f>
        <v>0</v>
      </c>
      <c r="P55" s="11">
        <f>I55-E55-K55</f>
        <v>0</v>
      </c>
      <c r="Q55" s="11">
        <f>J55-F55-L55</f>
        <v>0</v>
      </c>
      <c r="S55" s="11" t="b">
        <f>J55=D55</f>
        <v>1</v>
      </c>
    </row>
    <row r="56" spans="2:19" ht="15.5" x14ac:dyDescent="0.35">
      <c r="B56" s="14" t="s">
        <v>78</v>
      </c>
      <c r="C56" s="4">
        <v>682256</v>
      </c>
      <c r="D56" s="4">
        <v>30.27</v>
      </c>
      <c r="E56" s="4">
        <v>1360414</v>
      </c>
      <c r="F56" s="4">
        <v>45.61</v>
      </c>
      <c r="G56" s="4">
        <v>678158</v>
      </c>
      <c r="H56" s="4">
        <v>15.34</v>
      </c>
      <c r="I56" s="4">
        <v>1280892</v>
      </c>
      <c r="J56" s="27">
        <f>I56/$I$55*100</f>
        <v>36.375739397111452</v>
      </c>
      <c r="K56" s="26">
        <f t="shared" ref="K56:K65" si="28">I56-E56</f>
        <v>-79522</v>
      </c>
      <c r="L56" s="26">
        <f t="shared" ref="L56:L65" si="29">J56-F56</f>
        <v>-9.234260602888547</v>
      </c>
      <c r="S56" s="11" t="b">
        <f t="shared" ref="S56:S68" si="30">J56=D56</f>
        <v>0</v>
      </c>
    </row>
    <row r="57" spans="2:19" ht="15.5" x14ac:dyDescent="0.35">
      <c r="B57" s="14" t="s">
        <v>79</v>
      </c>
      <c r="C57" s="4">
        <v>1571452</v>
      </c>
      <c r="D57" s="4">
        <v>69.73</v>
      </c>
      <c r="E57" s="4">
        <v>1622180</v>
      </c>
      <c r="F57" s="4">
        <v>54.39</v>
      </c>
      <c r="G57" s="4">
        <v>50728</v>
      </c>
      <c r="H57" s="4">
        <v>-15.34</v>
      </c>
      <c r="I57" s="4">
        <v>2240389</v>
      </c>
      <c r="J57" s="27">
        <f t="shared" ref="J57:J74" si="31">I57/$I$55*100</f>
        <v>63.624260602888548</v>
      </c>
      <c r="K57" s="26">
        <f t="shared" si="28"/>
        <v>618209</v>
      </c>
      <c r="L57" s="26">
        <f t="shared" si="29"/>
        <v>9.234260602888547</v>
      </c>
      <c r="S57" s="11" t="b">
        <f t="shared" si="30"/>
        <v>0</v>
      </c>
    </row>
    <row r="58" spans="2:19" ht="15.5" x14ac:dyDescent="0.35">
      <c r="B58" s="14" t="s">
        <v>69</v>
      </c>
      <c r="C58" s="4">
        <v>1021029</v>
      </c>
      <c r="D58" s="4">
        <v>45.3</v>
      </c>
      <c r="E58" s="4">
        <v>1068276</v>
      </c>
      <c r="F58" s="4">
        <v>35.82</v>
      </c>
      <c r="G58" s="4">
        <v>47247</v>
      </c>
      <c r="H58" s="4">
        <v>-9.48</v>
      </c>
      <c r="I58" s="4">
        <v>1279580</v>
      </c>
      <c r="J58" s="27">
        <f t="shared" si="31"/>
        <v>36.338480229212038</v>
      </c>
      <c r="K58" s="26">
        <f t="shared" si="28"/>
        <v>211304</v>
      </c>
      <c r="L58" s="26">
        <f t="shared" si="29"/>
        <v>0.51848022921203807</v>
      </c>
      <c r="S58" s="11" t="b">
        <f t="shared" si="30"/>
        <v>0</v>
      </c>
    </row>
    <row r="59" spans="2:19" ht="15.5" x14ac:dyDescent="0.35">
      <c r="B59" s="14" t="s">
        <v>70</v>
      </c>
      <c r="C59" s="4">
        <v>392086</v>
      </c>
      <c r="D59" s="4">
        <v>17.399999999999999</v>
      </c>
      <c r="E59" s="4">
        <v>410687</v>
      </c>
      <c r="F59" s="4">
        <v>13.77</v>
      </c>
      <c r="G59" s="4">
        <v>18601</v>
      </c>
      <c r="H59" s="4">
        <v>-3.63</v>
      </c>
      <c r="I59" s="4">
        <v>492598</v>
      </c>
      <c r="J59" s="27">
        <f t="shared" si="31"/>
        <v>13.989170418378993</v>
      </c>
      <c r="K59" s="26">
        <f t="shared" si="28"/>
        <v>81911</v>
      </c>
      <c r="L59" s="26">
        <f t="shared" si="29"/>
        <v>0.21917041837899376</v>
      </c>
      <c r="S59" s="11" t="b">
        <f t="shared" si="30"/>
        <v>0</v>
      </c>
    </row>
    <row r="60" spans="2:19" ht="77.5" x14ac:dyDescent="0.35">
      <c r="B60" s="14" t="s">
        <v>80</v>
      </c>
      <c r="C60" s="4">
        <v>-249632</v>
      </c>
      <c r="D60" s="4">
        <v>-11.08</v>
      </c>
      <c r="E60" s="4">
        <v>-319510</v>
      </c>
      <c r="F60" s="4">
        <v>-10.71</v>
      </c>
      <c r="G60" s="4">
        <v>-69878</v>
      </c>
      <c r="H60" s="4">
        <v>0.37</v>
      </c>
      <c r="I60" s="4">
        <v>-239406</v>
      </c>
      <c r="J60" s="27">
        <f t="shared" si="31"/>
        <v>-6.798832583937493</v>
      </c>
      <c r="K60" s="26">
        <f t="shared" si="28"/>
        <v>80104</v>
      </c>
      <c r="L60" s="26">
        <f t="shared" si="29"/>
        <v>3.9111674160625078</v>
      </c>
      <c r="S60" s="11" t="b">
        <f t="shared" si="30"/>
        <v>0</v>
      </c>
    </row>
    <row r="61" spans="2:19" ht="31" x14ac:dyDescent="0.35">
      <c r="B61" s="14" t="s">
        <v>66</v>
      </c>
      <c r="C61" s="4">
        <v>1321820</v>
      </c>
      <c r="D61" s="4">
        <v>58.65</v>
      </c>
      <c r="E61" s="4">
        <v>1302670</v>
      </c>
      <c r="F61" s="4">
        <v>43.68</v>
      </c>
      <c r="G61" s="4">
        <v>-19150</v>
      </c>
      <c r="H61" s="4">
        <v>-14.97</v>
      </c>
      <c r="I61" s="4">
        <v>2000983</v>
      </c>
      <c r="J61" s="27">
        <f t="shared" si="31"/>
        <v>56.825428018951065</v>
      </c>
      <c r="K61" s="26">
        <f t="shared" si="28"/>
        <v>698313</v>
      </c>
      <c r="L61" s="26">
        <f t="shared" si="29"/>
        <v>13.145428018951065</v>
      </c>
      <c r="S61" s="11" t="b">
        <f t="shared" si="30"/>
        <v>0</v>
      </c>
    </row>
    <row r="62" spans="2:19" ht="46.5" x14ac:dyDescent="0.35">
      <c r="B62" s="14" t="s">
        <v>67</v>
      </c>
      <c r="C62" s="4">
        <v>19758</v>
      </c>
      <c r="D62" s="4">
        <v>0.88</v>
      </c>
      <c r="E62" s="4">
        <v>18370</v>
      </c>
      <c r="F62" s="4">
        <v>0.62</v>
      </c>
      <c r="G62" s="4">
        <v>-1388</v>
      </c>
      <c r="H62" s="4">
        <v>-0.26</v>
      </c>
      <c r="I62" s="4">
        <v>6528</v>
      </c>
      <c r="J62" s="27">
        <f t="shared" si="31"/>
        <v>0.18538707930437814</v>
      </c>
      <c r="K62" s="26">
        <f t="shared" si="28"/>
        <v>-11842</v>
      </c>
      <c r="L62" s="26">
        <f t="shared" si="29"/>
        <v>-0.43461292069562185</v>
      </c>
      <c r="S62" s="11" t="b">
        <f t="shared" si="30"/>
        <v>0</v>
      </c>
    </row>
    <row r="63" spans="2:19" ht="46.5" x14ac:dyDescent="0.35">
      <c r="B63" s="14" t="s">
        <v>81</v>
      </c>
      <c r="C63" s="4">
        <v>25468</v>
      </c>
      <c r="D63" s="4">
        <v>1.1299999999999999</v>
      </c>
      <c r="E63" s="4">
        <v>1323</v>
      </c>
      <c r="F63" s="4">
        <v>0.04</v>
      </c>
      <c r="G63" s="4">
        <v>-24145</v>
      </c>
      <c r="H63" s="4">
        <v>-1.0900000000000001</v>
      </c>
      <c r="I63" s="4">
        <v>1044</v>
      </c>
      <c r="J63" s="27">
        <f t="shared" si="31"/>
        <v>2.9648301285810478E-2</v>
      </c>
      <c r="K63" s="26">
        <f t="shared" si="28"/>
        <v>-279</v>
      </c>
      <c r="L63" s="26">
        <f t="shared" si="29"/>
        <v>-1.0351698714189523E-2</v>
      </c>
      <c r="S63" s="11" t="b">
        <f t="shared" si="30"/>
        <v>0</v>
      </c>
    </row>
    <row r="64" spans="2:19" ht="31" x14ac:dyDescent="0.35">
      <c r="B64" s="14" t="s">
        <v>82</v>
      </c>
      <c r="C64" s="4">
        <v>0</v>
      </c>
      <c r="D64" s="4">
        <v>0</v>
      </c>
      <c r="E64" s="4">
        <v>-804</v>
      </c>
      <c r="F64" s="4">
        <v>-0.03</v>
      </c>
      <c r="G64" s="4">
        <v>-804</v>
      </c>
      <c r="H64" s="4">
        <v>-0.03</v>
      </c>
      <c r="I64" s="4">
        <v>363</v>
      </c>
      <c r="J64" s="27">
        <f t="shared" si="31"/>
        <v>1.0308748435583527E-2</v>
      </c>
      <c r="K64" s="26">
        <f t="shared" si="28"/>
        <v>1167</v>
      </c>
      <c r="L64" s="26">
        <f t="shared" si="29"/>
        <v>4.0308748435583526E-2</v>
      </c>
      <c r="S64" s="11" t="b">
        <f t="shared" si="30"/>
        <v>0</v>
      </c>
    </row>
    <row r="65" spans="2:20" ht="62" x14ac:dyDescent="0.35">
      <c r="B65" s="14" t="s">
        <v>83</v>
      </c>
      <c r="C65" s="4">
        <v>-975</v>
      </c>
      <c r="D65" s="4">
        <v>-0.04</v>
      </c>
      <c r="E65" s="4">
        <v>-65439</v>
      </c>
      <c r="F65" s="4">
        <v>-2.19</v>
      </c>
      <c r="G65" s="4">
        <v>-64464</v>
      </c>
      <c r="H65" s="4">
        <v>-2.15</v>
      </c>
      <c r="I65" s="4">
        <v>18487</v>
      </c>
      <c r="J65" s="27">
        <f t="shared" si="31"/>
        <v>0.52500780255821677</v>
      </c>
      <c r="K65" s="26">
        <f t="shared" si="28"/>
        <v>83926</v>
      </c>
      <c r="L65" s="26">
        <f t="shared" si="29"/>
        <v>2.7150078025582167</v>
      </c>
      <c r="S65" s="11" t="b">
        <f t="shared" si="30"/>
        <v>0</v>
      </c>
    </row>
    <row r="66" spans="2:20" ht="46.5" x14ac:dyDescent="0.35">
      <c r="B66" s="14" t="s">
        <v>71</v>
      </c>
      <c r="C66" s="4">
        <v>1567</v>
      </c>
      <c r="D66" s="4">
        <v>7.0000000000000007E-2</v>
      </c>
      <c r="E66" s="4">
        <v>-1717</v>
      </c>
      <c r="F66" s="4">
        <v>-0.06</v>
      </c>
      <c r="G66" s="4">
        <v>-3284</v>
      </c>
      <c r="H66" s="4">
        <v>-0.13</v>
      </c>
      <c r="I66" s="26">
        <v>5664</v>
      </c>
      <c r="J66" s="27">
        <f t="shared" si="31"/>
        <v>0.1608505541023281</v>
      </c>
      <c r="K66" s="26">
        <f t="shared" ref="K66:K74" si="32">I66-E66</f>
        <v>7381</v>
      </c>
      <c r="L66" s="26">
        <f t="shared" ref="L66:L74" si="33">J66-F66</f>
        <v>0.22085055410232809</v>
      </c>
      <c r="S66" s="11" t="b">
        <f t="shared" si="30"/>
        <v>0</v>
      </c>
    </row>
    <row r="67" spans="2:20" ht="15.5" x14ac:dyDescent="0.35">
      <c r="B67" s="14" t="s">
        <v>84</v>
      </c>
      <c r="C67" s="4">
        <v>-77131</v>
      </c>
      <c r="D67" s="4">
        <v>-3.42</v>
      </c>
      <c r="E67" s="4">
        <v>-211921</v>
      </c>
      <c r="F67" s="4">
        <v>-7.11</v>
      </c>
      <c r="G67" s="4">
        <v>-134790</v>
      </c>
      <c r="H67" s="4">
        <v>-3.69</v>
      </c>
      <c r="I67" s="26">
        <v>-155133</v>
      </c>
      <c r="J67" s="27">
        <f t="shared" si="31"/>
        <v>-4.405584217788924</v>
      </c>
      <c r="K67" s="26">
        <f t="shared" si="32"/>
        <v>56788</v>
      </c>
      <c r="L67" s="26">
        <f t="shared" si="33"/>
        <v>2.7044157822110764</v>
      </c>
      <c r="S67" s="11" t="b">
        <f t="shared" si="30"/>
        <v>0</v>
      </c>
    </row>
    <row r="68" spans="2:20" ht="15.5" x14ac:dyDescent="0.35">
      <c r="B68" s="14" t="s">
        <v>85</v>
      </c>
      <c r="C68" s="4">
        <v>206990</v>
      </c>
      <c r="D68" s="4">
        <v>9.18</v>
      </c>
      <c r="E68" s="4">
        <v>425947</v>
      </c>
      <c r="F68" s="4">
        <v>14.28</v>
      </c>
      <c r="G68" s="4">
        <v>218957</v>
      </c>
      <c r="H68" s="4">
        <v>5.0999999999999996</v>
      </c>
      <c r="I68" s="26">
        <v>148237</v>
      </c>
      <c r="J68" s="27">
        <f t="shared" si="31"/>
        <v>4.2097463962688577</v>
      </c>
      <c r="K68" s="26">
        <f t="shared" si="32"/>
        <v>-277710</v>
      </c>
      <c r="L68" s="26">
        <f t="shared" si="33"/>
        <v>-10.070253603731143</v>
      </c>
      <c r="S68" s="11" t="b">
        <f t="shared" si="30"/>
        <v>0</v>
      </c>
    </row>
    <row r="69" spans="2:20" ht="15.5" x14ac:dyDescent="0.35">
      <c r="B69" s="14" t="s">
        <v>86</v>
      </c>
      <c r="C69" s="4">
        <v>2147336</v>
      </c>
      <c r="D69" s="4">
        <v>95.28</v>
      </c>
      <c r="E69" s="4">
        <v>2217298</v>
      </c>
      <c r="F69" s="4">
        <v>74.34</v>
      </c>
      <c r="G69" s="4">
        <v>69962</v>
      </c>
      <c r="H69" s="4">
        <v>-20.94</v>
      </c>
      <c r="I69" s="26">
        <v>2977977</v>
      </c>
      <c r="J69" s="27">
        <f t="shared" si="31"/>
        <v>84.570842258825692</v>
      </c>
      <c r="K69" s="26">
        <f t="shared" si="32"/>
        <v>760679</v>
      </c>
      <c r="L69" s="26">
        <f t="shared" si="33"/>
        <v>10.230842258825689</v>
      </c>
    </row>
    <row r="70" spans="2:20" ht="15.5" x14ac:dyDescent="0.35">
      <c r="B70" s="14" t="s">
        <v>87</v>
      </c>
      <c r="C70" s="4">
        <v>1446586</v>
      </c>
      <c r="D70" s="4">
        <v>64.19</v>
      </c>
      <c r="E70" s="4">
        <v>1533901</v>
      </c>
      <c r="F70" s="4">
        <v>51.43</v>
      </c>
      <c r="G70" s="4">
        <v>87315</v>
      </c>
      <c r="H70" s="4">
        <v>-12.76</v>
      </c>
      <c r="I70" s="26">
        <v>1777561</v>
      </c>
      <c r="J70" s="27">
        <f t="shared" si="31"/>
        <v>50.480521151251487</v>
      </c>
      <c r="K70" s="26">
        <f t="shared" si="32"/>
        <v>243660</v>
      </c>
      <c r="L70" s="26">
        <f t="shared" si="33"/>
        <v>-0.94947884874851241</v>
      </c>
    </row>
    <row r="71" spans="2:20" ht="15.5" x14ac:dyDescent="0.35">
      <c r="B71" s="14" t="s">
        <v>74</v>
      </c>
      <c r="C71" s="4">
        <v>544603</v>
      </c>
      <c r="D71" s="4">
        <v>24.16</v>
      </c>
      <c r="E71" s="4">
        <v>533293</v>
      </c>
      <c r="F71" s="4">
        <v>17.88</v>
      </c>
      <c r="G71" s="4">
        <v>-11310</v>
      </c>
      <c r="H71" s="4">
        <v>-6.28</v>
      </c>
      <c r="I71" s="26">
        <v>955631</v>
      </c>
      <c r="J71" s="27">
        <f t="shared" si="31"/>
        <v>27.138731615000339</v>
      </c>
      <c r="K71" s="26">
        <f t="shared" si="32"/>
        <v>422338</v>
      </c>
      <c r="L71" s="26">
        <f t="shared" si="33"/>
        <v>9.2587316150003396</v>
      </c>
    </row>
    <row r="72" spans="2:20" ht="15.5" x14ac:dyDescent="0.35">
      <c r="B72" s="14" t="s">
        <v>88</v>
      </c>
      <c r="C72" s="4">
        <v>700750</v>
      </c>
      <c r="D72" s="4">
        <v>31.09</v>
      </c>
      <c r="E72" s="4">
        <v>683397</v>
      </c>
      <c r="F72" s="4">
        <v>22.91</v>
      </c>
      <c r="G72" s="4">
        <v>-17353</v>
      </c>
      <c r="H72" s="4">
        <v>-8.18</v>
      </c>
      <c r="I72" s="26">
        <v>1200416</v>
      </c>
      <c r="J72" s="27">
        <f t="shared" si="31"/>
        <v>34.090321107574205</v>
      </c>
      <c r="K72" s="26">
        <f t="shared" si="32"/>
        <v>517019</v>
      </c>
      <c r="L72" s="26">
        <f t="shared" si="33"/>
        <v>11.180321107574205</v>
      </c>
    </row>
    <row r="73" spans="2:20" ht="15.5" x14ac:dyDescent="0.35">
      <c r="B73" s="14" t="s">
        <v>89</v>
      </c>
      <c r="C73" s="4">
        <v>156147</v>
      </c>
      <c r="D73" s="4">
        <v>6.93</v>
      </c>
      <c r="E73" s="4">
        <v>150104</v>
      </c>
      <c r="F73" s="4">
        <v>5.03</v>
      </c>
      <c r="G73" s="4">
        <v>-6043</v>
      </c>
      <c r="H73" s="4">
        <v>-1.9</v>
      </c>
      <c r="I73" s="26">
        <v>244785</v>
      </c>
      <c r="J73" s="27">
        <f t="shared" si="31"/>
        <v>6.9515894925738673</v>
      </c>
      <c r="K73" s="26">
        <f t="shared" si="32"/>
        <v>94681</v>
      </c>
      <c r="L73" s="26">
        <f t="shared" si="33"/>
        <v>1.921589492573867</v>
      </c>
    </row>
    <row r="74" spans="2:20" ht="15.5" x14ac:dyDescent="0.35">
      <c r="B74" s="14" t="s">
        <v>90</v>
      </c>
      <c r="C74" s="4">
        <v>544603</v>
      </c>
      <c r="D74" s="4">
        <v>24.16</v>
      </c>
      <c r="E74" s="4">
        <v>533293</v>
      </c>
      <c r="F74" s="4">
        <v>17.88</v>
      </c>
      <c r="G74" s="4">
        <v>-11310</v>
      </c>
      <c r="H74" s="4">
        <v>-6.28</v>
      </c>
      <c r="I74" s="26">
        <v>955631</v>
      </c>
      <c r="J74" s="27">
        <f t="shared" si="31"/>
        <v>27.138731615000339</v>
      </c>
      <c r="K74" s="26">
        <f t="shared" si="32"/>
        <v>422338</v>
      </c>
      <c r="L74" s="26">
        <f t="shared" si="33"/>
        <v>9.2587316150003396</v>
      </c>
    </row>
    <row r="76" spans="2:20" ht="15" thickBot="1" x14ac:dyDescent="0.4">
      <c r="K76" s="28"/>
    </row>
    <row r="77" spans="2:20" x14ac:dyDescent="0.35">
      <c r="K77" s="29" t="s">
        <v>98</v>
      </c>
      <c r="L77" s="30"/>
      <c r="M77" s="30"/>
      <c r="N77" s="30"/>
      <c r="O77" s="30"/>
      <c r="P77" s="30"/>
      <c r="Q77" s="30" t="s">
        <v>104</v>
      </c>
      <c r="R77" s="30"/>
      <c r="S77" s="30"/>
      <c r="T77" s="31"/>
    </row>
    <row r="78" spans="2:20" ht="15.5" x14ac:dyDescent="0.35">
      <c r="B78" s="4" t="s">
        <v>0</v>
      </c>
      <c r="C78" s="4" t="s">
        <v>1</v>
      </c>
      <c r="D78" s="4" t="s">
        <v>2</v>
      </c>
      <c r="E78" s="4" t="s">
        <v>91</v>
      </c>
      <c r="F78" s="26" t="s">
        <v>20</v>
      </c>
      <c r="G78" s="4" t="s">
        <v>91</v>
      </c>
      <c r="K78" s="32">
        <v>3521281</v>
      </c>
      <c r="L78" s="33"/>
      <c r="M78" s="33"/>
      <c r="N78" s="33"/>
      <c r="O78" s="33"/>
      <c r="P78" s="33"/>
      <c r="Q78" s="34">
        <v>599107</v>
      </c>
      <c r="R78" s="33"/>
      <c r="S78" s="33"/>
      <c r="T78" s="35"/>
    </row>
    <row r="79" spans="2:20" ht="15.5" x14ac:dyDescent="0.35">
      <c r="B79" s="14" t="s">
        <v>92</v>
      </c>
      <c r="C79" s="4">
        <v>0.19</v>
      </c>
      <c r="D79" s="4">
        <v>0.16</v>
      </c>
      <c r="E79" s="4">
        <f>D79-C79</f>
        <v>-0.03</v>
      </c>
      <c r="F79" s="26">
        <v>0.26613999999999999</v>
      </c>
      <c r="G79" s="4">
        <f>F79-D79</f>
        <v>0.10613999999999998</v>
      </c>
      <c r="K79" s="37" t="s">
        <v>99</v>
      </c>
      <c r="L79" s="33" t="s">
        <v>100</v>
      </c>
      <c r="M79" s="33" t="s">
        <v>101</v>
      </c>
      <c r="N79" s="33" t="s">
        <v>102</v>
      </c>
      <c r="O79" s="33" t="s">
        <v>103</v>
      </c>
      <c r="P79" s="33"/>
      <c r="Q79" s="33" t="s">
        <v>105</v>
      </c>
      <c r="R79" s="33" t="s">
        <v>106</v>
      </c>
      <c r="S79" s="33" t="s">
        <v>107</v>
      </c>
      <c r="T79" s="35" t="s">
        <v>108</v>
      </c>
    </row>
    <row r="80" spans="2:20" ht="15.5" x14ac:dyDescent="0.35">
      <c r="B80" s="14" t="s">
        <v>97</v>
      </c>
      <c r="C80" s="4">
        <v>0.12</v>
      </c>
      <c r="D80" s="4">
        <v>0.11</v>
      </c>
      <c r="E80" s="4">
        <f t="shared" ref="E80:E83" si="34">D80-C80</f>
        <v>-9.999999999999995E-3</v>
      </c>
      <c r="F80" s="26">
        <v>0.17882999999999999</v>
      </c>
      <c r="G80" s="4">
        <f t="shared" ref="G80:G83" si="35">F80-D80</f>
        <v>6.8829999999999988E-2</v>
      </c>
      <c r="K80" s="38">
        <v>737207</v>
      </c>
      <c r="L80" s="39">
        <v>1283</v>
      </c>
      <c r="M80" s="39">
        <v>25237640</v>
      </c>
      <c r="N80" s="39">
        <v>7188973</v>
      </c>
      <c r="O80" s="39">
        <v>316790</v>
      </c>
      <c r="P80" s="39"/>
      <c r="Q80" s="39">
        <v>979112</v>
      </c>
      <c r="R80" s="39">
        <v>28561991</v>
      </c>
      <c r="S80" s="39">
        <v>0</v>
      </c>
      <c r="T80" s="40">
        <v>12337</v>
      </c>
    </row>
    <row r="81" spans="2:21" ht="15.5" x14ac:dyDescent="0.35">
      <c r="B81" s="14" t="s">
        <v>94</v>
      </c>
      <c r="C81" s="4">
        <v>0.06</v>
      </c>
      <c r="D81" s="4">
        <v>0.05</v>
      </c>
      <c r="E81" s="4">
        <f t="shared" si="34"/>
        <v>-9.999999999999995E-3</v>
      </c>
      <c r="F81" s="26">
        <v>8.4897722043522694E-2</v>
      </c>
      <c r="G81" s="4">
        <f t="shared" si="35"/>
        <v>3.4897722043522691E-2</v>
      </c>
      <c r="K81" s="37"/>
      <c r="L81" s="33"/>
      <c r="M81" s="33"/>
      <c r="N81" s="33"/>
      <c r="O81" s="33"/>
      <c r="P81" s="33"/>
      <c r="Q81" s="33"/>
      <c r="R81" s="33"/>
      <c r="S81" s="33"/>
      <c r="T81" s="35"/>
    </row>
    <row r="82" spans="2:21" ht="15.5" x14ac:dyDescent="0.35">
      <c r="B82" s="14" t="s">
        <v>95</v>
      </c>
      <c r="C82" s="4">
        <v>0.05</v>
      </c>
      <c r="D82" s="4">
        <v>0.05</v>
      </c>
      <c r="E82" s="4">
        <f t="shared" si="34"/>
        <v>0</v>
      </c>
      <c r="F82" s="26">
        <v>6.2390000000000001E-2</v>
      </c>
      <c r="G82" s="4">
        <f t="shared" si="35"/>
        <v>1.2389999999999998E-2</v>
      </c>
      <c r="K82" s="41"/>
      <c r="L82" s="42"/>
      <c r="M82" s="42"/>
      <c r="N82" s="42"/>
      <c r="O82" s="42"/>
      <c r="P82" s="42"/>
      <c r="Q82" s="42"/>
      <c r="R82" s="42"/>
      <c r="S82" s="42"/>
      <c r="T82" s="43"/>
      <c r="U82" s="25"/>
    </row>
    <row r="83" spans="2:21" ht="15.5" x14ac:dyDescent="0.35">
      <c r="B83" s="14" t="s">
        <v>96</v>
      </c>
      <c r="C83" s="4">
        <v>6.99</v>
      </c>
      <c r="D83" s="4">
        <v>3.6</v>
      </c>
      <c r="E83" s="4">
        <f t="shared" si="34"/>
        <v>-3.39</v>
      </c>
      <c r="F83" s="26">
        <v>11.9913449</v>
      </c>
      <c r="G83" s="4">
        <f t="shared" si="35"/>
        <v>8.3913449</v>
      </c>
      <c r="K83" s="41" t="s">
        <v>109</v>
      </c>
      <c r="L83" s="42" t="s">
        <v>110</v>
      </c>
      <c r="M83" s="42"/>
      <c r="N83" s="42"/>
      <c r="O83" s="42"/>
      <c r="P83" s="42"/>
      <c r="Q83" s="42" t="s">
        <v>109</v>
      </c>
      <c r="R83" s="42" t="s">
        <v>110</v>
      </c>
      <c r="S83" s="42"/>
      <c r="T83" s="43"/>
      <c r="U83" s="25"/>
    </row>
    <row r="84" spans="2:21" x14ac:dyDescent="0.35">
      <c r="K84" s="41">
        <f>SUM(K80:O80)</f>
        <v>33481893</v>
      </c>
      <c r="L84" s="42">
        <f>K78/K84</f>
        <v>0.10516971068511569</v>
      </c>
      <c r="M84" s="42"/>
      <c r="N84" s="42"/>
      <c r="O84" s="42"/>
      <c r="P84" s="42"/>
      <c r="Q84" s="42">
        <f>SUM(Q80:T80)</f>
        <v>29553440</v>
      </c>
      <c r="R84" s="42">
        <f>Q78/Q84</f>
        <v>2.0271988641592992E-2</v>
      </c>
      <c r="S84" s="42"/>
      <c r="T84" s="43"/>
      <c r="U84" s="25"/>
    </row>
    <row r="85" spans="2:21" x14ac:dyDescent="0.35">
      <c r="K85" s="41"/>
      <c r="L85" s="42"/>
      <c r="M85" s="42"/>
      <c r="N85" s="42"/>
      <c r="O85" s="42"/>
      <c r="P85" s="42"/>
      <c r="Q85" s="42"/>
      <c r="R85" s="42"/>
      <c r="S85" s="42"/>
      <c r="T85" s="43"/>
      <c r="U85" s="25"/>
    </row>
    <row r="86" spans="2:21" x14ac:dyDescent="0.35">
      <c r="K86" s="41"/>
      <c r="L86" s="42"/>
      <c r="M86" s="42" t="s">
        <v>111</v>
      </c>
      <c r="N86" s="42"/>
      <c r="O86" s="42"/>
      <c r="P86" s="42"/>
      <c r="Q86" s="42"/>
      <c r="R86" s="42"/>
      <c r="S86" s="42"/>
      <c r="T86" s="43"/>
      <c r="U86" s="25"/>
    </row>
    <row r="87" spans="2:21" ht="15" thickBot="1" x14ac:dyDescent="0.4">
      <c r="K87" s="44"/>
      <c r="L87" s="45"/>
      <c r="M87" s="46">
        <f>L84-R84</f>
        <v>8.4897722043522694E-2</v>
      </c>
      <c r="N87" s="45"/>
      <c r="O87" s="45"/>
      <c r="P87" s="45"/>
      <c r="Q87" s="45"/>
      <c r="R87" s="45"/>
      <c r="S87" s="45"/>
      <c r="T87" s="47"/>
      <c r="U87" s="25"/>
    </row>
    <row r="88" spans="2:21" x14ac:dyDescent="0.35"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2:21" x14ac:dyDescent="0.35"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2:21" x14ac:dyDescent="0.35"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2:21" ht="15.5" x14ac:dyDescent="0.35">
      <c r="B91" s="206" t="s">
        <v>0</v>
      </c>
      <c r="C91" s="206" t="s">
        <v>112</v>
      </c>
      <c r="D91" s="206" t="s">
        <v>113</v>
      </c>
      <c r="E91" s="206"/>
      <c r="F91" s="206" t="s">
        <v>58</v>
      </c>
      <c r="G91" s="206"/>
      <c r="H91" s="26" t="s">
        <v>113</v>
      </c>
      <c r="I91" s="207" t="s">
        <v>58</v>
      </c>
      <c r="J91" s="207"/>
    </row>
    <row r="92" spans="2:21" ht="62" x14ac:dyDescent="0.35">
      <c r="B92" s="206"/>
      <c r="C92" s="206"/>
      <c r="D92" s="4" t="s">
        <v>1</v>
      </c>
      <c r="E92" s="4" t="s">
        <v>2</v>
      </c>
      <c r="F92" s="4" t="s">
        <v>114</v>
      </c>
      <c r="G92" s="4" t="s">
        <v>115</v>
      </c>
      <c r="H92" s="36" t="s">
        <v>20</v>
      </c>
      <c r="I92" s="36" t="s">
        <v>128</v>
      </c>
      <c r="J92" s="36" t="s">
        <v>129</v>
      </c>
    </row>
    <row r="93" spans="2:21" ht="15.5" x14ac:dyDescent="0.35">
      <c r="B93" s="14" t="s">
        <v>116</v>
      </c>
      <c r="C93" s="4" t="s">
        <v>117</v>
      </c>
      <c r="D93" s="4">
        <v>12.61</v>
      </c>
      <c r="E93" s="4">
        <v>12.93</v>
      </c>
      <c r="F93" s="4">
        <v>0.32</v>
      </c>
      <c r="G93" s="4">
        <v>8.43</v>
      </c>
      <c r="H93" s="4">
        <v>10.849</v>
      </c>
      <c r="I93" s="36">
        <f>H93-E93</f>
        <v>-2.0809999999999995</v>
      </c>
      <c r="J93" s="36">
        <f>H93-4.5</f>
        <v>6.3490000000000002</v>
      </c>
    </row>
    <row r="94" spans="2:21" ht="15.5" x14ac:dyDescent="0.35">
      <c r="B94" s="14" t="s">
        <v>118</v>
      </c>
      <c r="C94" s="4" t="s">
        <v>119</v>
      </c>
      <c r="D94" s="4">
        <v>12.61</v>
      </c>
      <c r="E94" s="4">
        <v>12.93</v>
      </c>
      <c r="F94" s="4">
        <v>0.32</v>
      </c>
      <c r="G94" s="4">
        <v>6.93</v>
      </c>
      <c r="H94" s="4">
        <v>10.849</v>
      </c>
      <c r="I94" s="36">
        <f t="shared" ref="I94:I98" si="36">H94-E94</f>
        <v>-2.0809999999999995</v>
      </c>
      <c r="J94" s="36">
        <f>H94-6</f>
        <v>4.8490000000000002</v>
      </c>
    </row>
    <row r="95" spans="2:21" ht="31" x14ac:dyDescent="0.35">
      <c r="B95" s="14" t="s">
        <v>120</v>
      </c>
      <c r="C95" s="4" t="s">
        <v>121</v>
      </c>
      <c r="D95" s="4">
        <v>14.69</v>
      </c>
      <c r="E95" s="4">
        <v>14.57</v>
      </c>
      <c r="F95" s="4">
        <v>-0.12</v>
      </c>
      <c r="G95" s="4">
        <v>6.57</v>
      </c>
      <c r="H95" s="4">
        <v>13.739000000000001</v>
      </c>
      <c r="I95" s="36">
        <f t="shared" si="36"/>
        <v>-0.83099999999999952</v>
      </c>
      <c r="J95" s="36">
        <f>H95-8</f>
        <v>5.7390000000000008</v>
      </c>
    </row>
    <row r="96" spans="2:21" ht="15.5" x14ac:dyDescent="0.35">
      <c r="B96" s="14" t="s">
        <v>122</v>
      </c>
      <c r="C96" s="4" t="s">
        <v>123</v>
      </c>
      <c r="D96" s="4">
        <v>117.16</v>
      </c>
      <c r="E96" s="4">
        <v>65.52</v>
      </c>
      <c r="F96" s="4">
        <v>-51.64</v>
      </c>
      <c r="G96" s="4">
        <v>50.52</v>
      </c>
      <c r="H96" s="4">
        <v>110.163</v>
      </c>
      <c r="I96" s="36">
        <f t="shared" si="36"/>
        <v>44.643000000000001</v>
      </c>
      <c r="J96" s="36">
        <f>H96-15</f>
        <v>95.162999999999997</v>
      </c>
    </row>
    <row r="97" spans="2:10" ht="15.5" x14ac:dyDescent="0.35">
      <c r="B97" s="14" t="s">
        <v>124</v>
      </c>
      <c r="C97" s="4" t="s">
        <v>125</v>
      </c>
      <c r="D97" s="4">
        <v>270.36</v>
      </c>
      <c r="E97" s="4">
        <v>198.5</v>
      </c>
      <c r="F97" s="4">
        <v>-71.86</v>
      </c>
      <c r="G97" s="4">
        <v>148.5</v>
      </c>
      <c r="H97" s="4">
        <v>176.25700000000001</v>
      </c>
      <c r="I97" s="36">
        <f t="shared" si="36"/>
        <v>-22.242999999999995</v>
      </c>
      <c r="J97" s="36">
        <f>H97-50</f>
        <v>126.25700000000001</v>
      </c>
    </row>
    <row r="98" spans="2:10" ht="15.5" x14ac:dyDescent="0.35">
      <c r="B98" s="14" t="s">
        <v>126</v>
      </c>
      <c r="C98" s="4" t="s">
        <v>127</v>
      </c>
      <c r="D98" s="4">
        <v>31.81</v>
      </c>
      <c r="E98" s="4">
        <v>35.53</v>
      </c>
      <c r="F98" s="4">
        <v>3.72</v>
      </c>
      <c r="G98" s="4">
        <v>84.47</v>
      </c>
      <c r="H98" s="4">
        <v>31.821999999999999</v>
      </c>
      <c r="I98" s="36">
        <f t="shared" si="36"/>
        <v>-3.708000000000002</v>
      </c>
      <c r="J98" s="36">
        <f>H98-120</f>
        <v>-88.177999999999997</v>
      </c>
    </row>
    <row r="101" spans="2:10" ht="15.5" x14ac:dyDescent="0.35">
      <c r="B101" s="206" t="s">
        <v>35</v>
      </c>
      <c r="C101" s="4" t="s">
        <v>1</v>
      </c>
      <c r="D101" s="4" t="s">
        <v>2</v>
      </c>
      <c r="E101" s="206" t="s">
        <v>3</v>
      </c>
      <c r="F101" s="4" t="s">
        <v>20</v>
      </c>
      <c r="G101" s="206" t="s">
        <v>3</v>
      </c>
    </row>
    <row r="102" spans="2:10" ht="15.5" x14ac:dyDescent="0.35">
      <c r="B102" s="206"/>
      <c r="C102" s="4" t="s">
        <v>4</v>
      </c>
      <c r="D102" s="4" t="s">
        <v>4</v>
      </c>
      <c r="E102" s="206"/>
      <c r="F102" s="4" t="s">
        <v>4</v>
      </c>
      <c r="G102" s="206"/>
    </row>
    <row r="103" spans="2:10" ht="15.5" x14ac:dyDescent="0.35">
      <c r="B103" s="14" t="s">
        <v>130</v>
      </c>
      <c r="C103" s="4">
        <v>28640348</v>
      </c>
      <c r="D103" s="4">
        <v>31590542</v>
      </c>
      <c r="E103" s="4">
        <v>2950194</v>
      </c>
      <c r="F103" s="4">
        <v>35907016</v>
      </c>
      <c r="G103" s="26">
        <f>F103-D103</f>
        <v>4316474</v>
      </c>
    </row>
    <row r="104" spans="2:10" ht="15.5" x14ac:dyDescent="0.35">
      <c r="B104" s="54" t="s">
        <v>131</v>
      </c>
      <c r="C104" s="52">
        <v>18177986</v>
      </c>
      <c r="D104" s="52">
        <v>20900507</v>
      </c>
      <c r="E104" s="4">
        <v>2722521</v>
      </c>
      <c r="F104" s="4">
        <v>25237640</v>
      </c>
      <c r="G104" s="26">
        <f t="shared" ref="G104:G113" si="37">F104-D104</f>
        <v>4337133</v>
      </c>
    </row>
    <row r="105" spans="2:10" ht="15.5" x14ac:dyDescent="0.35">
      <c r="B105" s="54" t="s">
        <v>132</v>
      </c>
      <c r="C105" s="52">
        <v>974049</v>
      </c>
      <c r="D105" s="4">
        <v>649789</v>
      </c>
      <c r="E105" s="4">
        <v>-324260</v>
      </c>
      <c r="F105" s="4">
        <v>316790</v>
      </c>
      <c r="G105" s="26">
        <f t="shared" si="37"/>
        <v>-332999</v>
      </c>
    </row>
    <row r="106" spans="2:10" ht="15.5" x14ac:dyDescent="0.35">
      <c r="B106" s="55" t="s">
        <v>138</v>
      </c>
      <c r="C106" s="48">
        <v>19152035</v>
      </c>
      <c r="D106" s="48">
        <v>21550296</v>
      </c>
      <c r="E106" s="48">
        <v>2398261</v>
      </c>
      <c r="F106" s="48" t="s">
        <v>139</v>
      </c>
      <c r="G106" s="56" t="e">
        <f t="shared" si="37"/>
        <v>#VALUE!</v>
      </c>
      <c r="H106" s="11" t="s">
        <v>156</v>
      </c>
    </row>
    <row r="107" spans="2:10" ht="15.5" x14ac:dyDescent="0.35">
      <c r="B107" s="14" t="s">
        <v>134</v>
      </c>
      <c r="C107" s="48">
        <v>66.87</v>
      </c>
      <c r="D107" s="48">
        <v>68.22</v>
      </c>
      <c r="E107" s="48">
        <v>1.35</v>
      </c>
      <c r="F107" s="48" t="s">
        <v>139</v>
      </c>
      <c r="G107" s="56" t="e">
        <f t="shared" si="37"/>
        <v>#VALUE!</v>
      </c>
    </row>
    <row r="108" spans="2:10" ht="15.5" x14ac:dyDescent="0.35">
      <c r="B108" s="55" t="s">
        <v>135</v>
      </c>
      <c r="C108" s="48">
        <v>28290090</v>
      </c>
      <c r="D108" s="48">
        <v>29726916</v>
      </c>
      <c r="E108" s="48">
        <v>1436826</v>
      </c>
      <c r="F108" s="48" t="s">
        <v>139</v>
      </c>
      <c r="G108" s="56" t="e">
        <f t="shared" si="37"/>
        <v>#VALUE!</v>
      </c>
    </row>
    <row r="109" spans="2:10" ht="15.5" x14ac:dyDescent="0.35">
      <c r="B109" s="14" t="s">
        <v>134</v>
      </c>
      <c r="C109" s="48">
        <v>98.78</v>
      </c>
      <c r="D109" s="48">
        <v>94.1</v>
      </c>
      <c r="E109" s="48">
        <v>-4.68</v>
      </c>
      <c r="F109" s="48" t="s">
        <v>139</v>
      </c>
      <c r="G109" s="56" t="e">
        <f t="shared" si="37"/>
        <v>#VALUE!</v>
      </c>
    </row>
    <row r="110" spans="2:10" ht="15.5" x14ac:dyDescent="0.35">
      <c r="B110" s="14" t="s">
        <v>76</v>
      </c>
      <c r="C110" s="4">
        <v>544603</v>
      </c>
      <c r="D110" s="4">
        <v>533293</v>
      </c>
      <c r="E110" s="4">
        <v>-11310</v>
      </c>
      <c r="F110" s="4">
        <v>955631</v>
      </c>
      <c r="G110" s="26">
        <f t="shared" si="37"/>
        <v>422338</v>
      </c>
    </row>
    <row r="111" spans="2:10" ht="15.5" x14ac:dyDescent="0.35">
      <c r="B111" s="55" t="s">
        <v>136</v>
      </c>
      <c r="C111" s="48">
        <v>1.9</v>
      </c>
      <c r="D111" s="48">
        <v>1.69</v>
      </c>
      <c r="E111" s="48">
        <v>-0.21</v>
      </c>
      <c r="F111" s="48" t="s">
        <v>139</v>
      </c>
      <c r="G111" s="56" t="e">
        <f t="shared" si="37"/>
        <v>#VALUE!</v>
      </c>
    </row>
    <row r="112" spans="2:10" ht="15.5" x14ac:dyDescent="0.35">
      <c r="B112" s="54" t="s">
        <v>64</v>
      </c>
      <c r="C112" s="52">
        <v>1571452</v>
      </c>
      <c r="D112" s="52">
        <v>1622180</v>
      </c>
      <c r="E112" s="4">
        <v>50728</v>
      </c>
      <c r="F112" s="4">
        <v>2240389</v>
      </c>
      <c r="G112" s="26">
        <f t="shared" si="37"/>
        <v>618209</v>
      </c>
    </row>
    <row r="113" spans="2:7" ht="15.5" x14ac:dyDescent="0.35">
      <c r="B113" s="55" t="s">
        <v>137</v>
      </c>
      <c r="C113" s="48">
        <v>5.55</v>
      </c>
      <c r="D113" s="48">
        <v>5.46</v>
      </c>
      <c r="E113" s="48">
        <v>-0.09</v>
      </c>
      <c r="F113" s="48" t="s">
        <v>139</v>
      </c>
      <c r="G113" s="56" t="e">
        <f t="shared" si="37"/>
        <v>#VALUE!</v>
      </c>
    </row>
    <row r="117" spans="2:7" ht="15.5" x14ac:dyDescent="0.35">
      <c r="B117" s="208" t="s">
        <v>0</v>
      </c>
      <c r="C117" s="4" t="s">
        <v>1</v>
      </c>
      <c r="D117" s="4" t="s">
        <v>2</v>
      </c>
      <c r="E117" s="206" t="s">
        <v>3</v>
      </c>
      <c r="F117" s="4" t="s">
        <v>20</v>
      </c>
      <c r="G117" s="206" t="s">
        <v>3</v>
      </c>
    </row>
    <row r="118" spans="2:7" ht="15.5" x14ac:dyDescent="0.35">
      <c r="B118" s="208"/>
      <c r="C118" s="4" t="s">
        <v>4</v>
      </c>
      <c r="D118" s="4" t="s">
        <v>4</v>
      </c>
      <c r="E118" s="206"/>
      <c r="F118" s="4" t="s">
        <v>4</v>
      </c>
      <c r="G118" s="206"/>
    </row>
    <row r="119" spans="2:7" ht="15.5" x14ac:dyDescent="0.35">
      <c r="B119" s="14" t="s">
        <v>140</v>
      </c>
      <c r="C119" s="51">
        <v>4155109</v>
      </c>
      <c r="D119" s="49">
        <v>4329578</v>
      </c>
      <c r="E119" s="4">
        <v>174469</v>
      </c>
      <c r="F119" s="4">
        <v>5096975</v>
      </c>
      <c r="G119" s="26">
        <f>F119-D119</f>
        <v>767397</v>
      </c>
    </row>
    <row r="120" spans="2:7" ht="15.5" x14ac:dyDescent="0.35">
      <c r="B120" s="14" t="s">
        <v>130</v>
      </c>
      <c r="C120" s="49">
        <v>28640348</v>
      </c>
      <c r="D120" s="49">
        <v>31590542</v>
      </c>
      <c r="E120" s="4">
        <v>2950194</v>
      </c>
      <c r="F120" s="4">
        <v>35907016</v>
      </c>
      <c r="G120" s="26">
        <f t="shared" ref="G120:G126" si="38">F120-D120</f>
        <v>4316474</v>
      </c>
    </row>
    <row r="121" spans="2:7" ht="15.5" x14ac:dyDescent="0.35">
      <c r="B121" s="55" t="s">
        <v>141</v>
      </c>
      <c r="C121" s="57">
        <v>0.15</v>
      </c>
      <c r="D121" s="57">
        <v>0.14000000000000001</v>
      </c>
      <c r="E121" s="48">
        <v>-0.01</v>
      </c>
      <c r="F121" s="48">
        <f>F119/F120</f>
        <v>0.14194927810208458</v>
      </c>
      <c r="G121" s="56">
        <f t="shared" si="38"/>
        <v>1.9492781020845618E-3</v>
      </c>
    </row>
    <row r="122" spans="2:7" ht="15.5" x14ac:dyDescent="0.35">
      <c r="B122" s="54" t="s">
        <v>45</v>
      </c>
      <c r="C122" s="51">
        <v>24182687</v>
      </c>
      <c r="D122" s="51">
        <v>26799256</v>
      </c>
      <c r="E122" s="4">
        <v>2616569</v>
      </c>
      <c r="F122" s="4">
        <v>30563187</v>
      </c>
      <c r="G122" s="26">
        <f t="shared" si="38"/>
        <v>3763931</v>
      </c>
    </row>
    <row r="123" spans="2:7" ht="15.5" x14ac:dyDescent="0.35">
      <c r="B123" s="55" t="s">
        <v>142</v>
      </c>
      <c r="C123" s="48">
        <v>5.82</v>
      </c>
      <c r="D123" s="48">
        <v>6.19</v>
      </c>
      <c r="E123" s="48">
        <v>0.37</v>
      </c>
      <c r="F123" s="48">
        <f>F122/F119</f>
        <v>5.9963384164136571</v>
      </c>
      <c r="G123" s="56">
        <f t="shared" si="38"/>
        <v>-0.19366158358634333</v>
      </c>
    </row>
    <row r="124" spans="2:7" ht="15.5" x14ac:dyDescent="0.35">
      <c r="B124" s="54" t="s">
        <v>86</v>
      </c>
      <c r="C124" s="51">
        <v>2147336</v>
      </c>
      <c r="D124" s="51">
        <v>2217298</v>
      </c>
      <c r="E124" s="4">
        <v>69962</v>
      </c>
      <c r="F124" s="4">
        <v>2977977</v>
      </c>
      <c r="G124" s="26">
        <f t="shared" si="38"/>
        <v>760679</v>
      </c>
    </row>
    <row r="125" spans="2:7" ht="15.5" x14ac:dyDescent="0.35">
      <c r="B125" s="54" t="s">
        <v>76</v>
      </c>
      <c r="C125" s="51">
        <v>544603</v>
      </c>
      <c r="D125" s="51">
        <v>533293</v>
      </c>
      <c r="E125" s="4">
        <v>-11310</v>
      </c>
      <c r="F125" s="4">
        <v>955631</v>
      </c>
      <c r="G125" s="26">
        <f t="shared" si="38"/>
        <v>422338</v>
      </c>
    </row>
    <row r="126" spans="2:7" ht="15.5" x14ac:dyDescent="0.35">
      <c r="B126" s="55" t="s">
        <v>144</v>
      </c>
      <c r="C126" s="48">
        <v>25.36</v>
      </c>
      <c r="D126" s="48">
        <v>24.05</v>
      </c>
      <c r="E126" s="48">
        <v>-1.31</v>
      </c>
      <c r="F126" s="48" t="s">
        <v>139</v>
      </c>
      <c r="G126" s="56" t="e">
        <f t="shared" si="38"/>
        <v>#VALUE!</v>
      </c>
    </row>
    <row r="127" spans="2:7" ht="15.5" x14ac:dyDescent="0.35">
      <c r="F127" s="2"/>
    </row>
    <row r="128" spans="2:7" ht="15.5" x14ac:dyDescent="0.35">
      <c r="F128" s="2"/>
    </row>
    <row r="129" spans="2:12" ht="15.5" x14ac:dyDescent="0.35">
      <c r="F129" s="2"/>
    </row>
    <row r="131" spans="2:12" ht="15.5" x14ac:dyDescent="0.35">
      <c r="B131" s="208" t="s">
        <v>35</v>
      </c>
      <c r="C131" s="206" t="s">
        <v>1</v>
      </c>
      <c r="D131" s="206"/>
      <c r="E131" s="206" t="s">
        <v>2</v>
      </c>
      <c r="F131" s="206"/>
      <c r="G131" s="206" t="s">
        <v>58</v>
      </c>
      <c r="H131" s="206"/>
      <c r="I131" s="206" t="s">
        <v>150</v>
      </c>
      <c r="J131" s="206"/>
      <c r="K131" s="206" t="s">
        <v>58</v>
      </c>
      <c r="L131" s="206"/>
    </row>
    <row r="132" spans="2:12" ht="31" x14ac:dyDescent="0.35">
      <c r="B132" s="208"/>
      <c r="C132" s="4" t="s">
        <v>4</v>
      </c>
      <c r="D132" s="4" t="s">
        <v>5</v>
      </c>
      <c r="E132" s="4" t="s">
        <v>4</v>
      </c>
      <c r="F132" s="4" t="s">
        <v>5</v>
      </c>
      <c r="G132" s="4" t="s">
        <v>59</v>
      </c>
      <c r="H132" s="4" t="s">
        <v>7</v>
      </c>
      <c r="I132" s="4" t="s">
        <v>4</v>
      </c>
      <c r="J132" s="4" t="s">
        <v>5</v>
      </c>
      <c r="K132" s="4" t="s">
        <v>59</v>
      </c>
      <c r="L132" s="4" t="s">
        <v>7</v>
      </c>
    </row>
    <row r="133" spans="2:12" ht="15.5" x14ac:dyDescent="0.35">
      <c r="B133" s="14" t="s">
        <v>151</v>
      </c>
      <c r="C133" s="49">
        <v>2253708</v>
      </c>
      <c r="D133" s="4">
        <v>100</v>
      </c>
      <c r="E133" s="49">
        <v>2982594</v>
      </c>
      <c r="F133" s="4">
        <v>100</v>
      </c>
      <c r="G133" s="49">
        <v>728886</v>
      </c>
      <c r="H133" s="4" t="s">
        <v>2</v>
      </c>
      <c r="I133" s="49">
        <v>3521281</v>
      </c>
      <c r="J133" s="4">
        <f>I133/$I$133*100</f>
        <v>100</v>
      </c>
      <c r="K133" s="49">
        <f>I133-E133</f>
        <v>538687</v>
      </c>
      <c r="L133" s="4">
        <f>J133-F133</f>
        <v>0</v>
      </c>
    </row>
    <row r="134" spans="2:12" ht="15.5" x14ac:dyDescent="0.35">
      <c r="B134" s="50" t="s">
        <v>145</v>
      </c>
      <c r="C134" s="51">
        <v>17677</v>
      </c>
      <c r="D134" s="4">
        <v>0.78</v>
      </c>
      <c r="E134" s="51">
        <v>168530</v>
      </c>
      <c r="F134" s="4">
        <v>5.65</v>
      </c>
      <c r="G134" s="49">
        <v>150853</v>
      </c>
      <c r="H134" s="4">
        <v>4.87</v>
      </c>
      <c r="I134" s="52">
        <v>253778</v>
      </c>
      <c r="J134" s="4">
        <f t="shared" ref="J134:J140" si="39">I134/$I$133*100</f>
        <v>7.2069795054697421</v>
      </c>
      <c r="K134" s="49">
        <f t="shared" ref="K134:K140" si="40">I134-E134</f>
        <v>85248</v>
      </c>
      <c r="L134" s="4">
        <f t="shared" ref="L134:L140" si="41">J134-F134</f>
        <v>1.5569795054697417</v>
      </c>
    </row>
    <row r="135" spans="2:12" ht="28" x14ac:dyDescent="0.35">
      <c r="B135" s="50" t="s">
        <v>146</v>
      </c>
      <c r="C135" s="51">
        <v>1736113</v>
      </c>
      <c r="D135" s="4">
        <v>77.03</v>
      </c>
      <c r="E135" s="51">
        <v>2214323</v>
      </c>
      <c r="F135" s="4">
        <v>74.239999999999995</v>
      </c>
      <c r="G135" s="49">
        <v>478210</v>
      </c>
      <c r="H135" s="4">
        <v>-2.79</v>
      </c>
      <c r="I135" s="52">
        <v>2668396</v>
      </c>
      <c r="J135" s="4">
        <f t="shared" si="39"/>
        <v>75.779126971122153</v>
      </c>
      <c r="K135" s="49">
        <f t="shared" si="40"/>
        <v>454073</v>
      </c>
      <c r="L135" s="4">
        <f t="shared" si="41"/>
        <v>1.5391269711221582</v>
      </c>
    </row>
    <row r="136" spans="2:12" ht="15.5" x14ac:dyDescent="0.35">
      <c r="B136" s="50" t="s">
        <v>147</v>
      </c>
      <c r="C136" s="51">
        <v>499918</v>
      </c>
      <c r="D136" s="4">
        <v>22.18</v>
      </c>
      <c r="E136" s="51">
        <v>599741</v>
      </c>
      <c r="F136" s="4">
        <v>20.11</v>
      </c>
      <c r="G136" s="49">
        <v>99823</v>
      </c>
      <c r="H136" s="4">
        <v>-2.0699999999999998</v>
      </c>
      <c r="I136" s="52">
        <v>599107</v>
      </c>
      <c r="J136" s="4">
        <f t="shared" si="39"/>
        <v>17.0138935234081</v>
      </c>
      <c r="K136" s="49">
        <f t="shared" si="40"/>
        <v>-634</v>
      </c>
      <c r="L136" s="4">
        <f t="shared" si="41"/>
        <v>-3.0961064765918991</v>
      </c>
    </row>
    <row r="137" spans="2:12" ht="15.5" x14ac:dyDescent="0.35">
      <c r="B137" s="14" t="s">
        <v>152</v>
      </c>
      <c r="C137" s="49">
        <v>682256</v>
      </c>
      <c r="D137" s="4">
        <v>30.27</v>
      </c>
      <c r="E137" s="49">
        <v>1360414</v>
      </c>
      <c r="F137" s="4">
        <v>45.61</v>
      </c>
      <c r="G137" s="49">
        <v>678158</v>
      </c>
      <c r="H137" s="4">
        <v>15.34</v>
      </c>
      <c r="I137" s="49">
        <v>1280892</v>
      </c>
      <c r="J137" s="4">
        <f t="shared" si="39"/>
        <v>36.375739397111452</v>
      </c>
      <c r="K137" s="49">
        <f t="shared" si="40"/>
        <v>-79522</v>
      </c>
      <c r="L137" s="4">
        <f t="shared" si="41"/>
        <v>-9.234260602888547</v>
      </c>
    </row>
    <row r="138" spans="2:12" ht="15.5" x14ac:dyDescent="0.35">
      <c r="B138" s="50" t="s">
        <v>153</v>
      </c>
      <c r="C138" s="49">
        <v>13260</v>
      </c>
      <c r="D138" s="4">
        <v>0.59</v>
      </c>
      <c r="E138" s="49">
        <v>35297</v>
      </c>
      <c r="F138" s="4">
        <v>1.18</v>
      </c>
      <c r="G138" s="49">
        <v>22037</v>
      </c>
      <c r="H138" s="4">
        <v>0.6</v>
      </c>
      <c r="I138" s="52">
        <v>50292</v>
      </c>
      <c r="J138" s="4">
        <f t="shared" si="39"/>
        <v>1.4282302378026632</v>
      </c>
      <c r="K138" s="49">
        <f t="shared" si="40"/>
        <v>14995</v>
      </c>
      <c r="L138" s="4">
        <f t="shared" si="41"/>
        <v>0.24823023780266329</v>
      </c>
    </row>
    <row r="139" spans="2:12" ht="28" x14ac:dyDescent="0.35">
      <c r="B139" s="50" t="s">
        <v>148</v>
      </c>
      <c r="C139" s="51">
        <v>668248</v>
      </c>
      <c r="D139" s="4">
        <v>29.65</v>
      </c>
      <c r="E139" s="51">
        <v>1324340</v>
      </c>
      <c r="F139" s="4">
        <v>44.4</v>
      </c>
      <c r="G139" s="49">
        <v>656092</v>
      </c>
      <c r="H139" s="4">
        <v>14.75</v>
      </c>
      <c r="I139" s="52">
        <v>1229880</v>
      </c>
      <c r="J139" s="4">
        <f t="shared" si="39"/>
        <v>34.927062054973746</v>
      </c>
      <c r="K139" s="49">
        <f t="shared" si="40"/>
        <v>-94460</v>
      </c>
      <c r="L139" s="4">
        <f t="shared" si="41"/>
        <v>-9.4729379450262527</v>
      </c>
    </row>
    <row r="140" spans="2:12" ht="15.5" x14ac:dyDescent="0.35">
      <c r="B140" s="50" t="s">
        <v>149</v>
      </c>
      <c r="C140" s="52">
        <v>748</v>
      </c>
      <c r="D140" s="4">
        <v>0.03</v>
      </c>
      <c r="E140" s="52">
        <v>777</v>
      </c>
      <c r="F140" s="4">
        <v>0.03</v>
      </c>
      <c r="G140" s="4">
        <v>29</v>
      </c>
      <c r="H140" s="4">
        <v>-0.01</v>
      </c>
      <c r="I140" s="26">
        <v>720</v>
      </c>
      <c r="J140" s="4">
        <f t="shared" si="39"/>
        <v>2.0447104335041707E-2</v>
      </c>
      <c r="K140" s="49">
        <f t="shared" si="40"/>
        <v>-57</v>
      </c>
      <c r="L140" s="4">
        <f t="shared" si="41"/>
        <v>-9.552895664958292E-3</v>
      </c>
    </row>
  </sheetData>
  <mergeCells count="41">
    <mergeCell ref="K131:L131"/>
    <mergeCell ref="B131:B132"/>
    <mergeCell ref="C131:D131"/>
    <mergeCell ref="E131:F131"/>
    <mergeCell ref="G131:H131"/>
    <mergeCell ref="I131:J131"/>
    <mergeCell ref="B101:B102"/>
    <mergeCell ref="E101:E102"/>
    <mergeCell ref="G101:G102"/>
    <mergeCell ref="B117:B118"/>
    <mergeCell ref="E117:E118"/>
    <mergeCell ref="G117:G118"/>
    <mergeCell ref="B91:B92"/>
    <mergeCell ref="C91:C92"/>
    <mergeCell ref="D91:E91"/>
    <mergeCell ref="F91:G91"/>
    <mergeCell ref="I91:J91"/>
    <mergeCell ref="K21:L21"/>
    <mergeCell ref="B2:B3"/>
    <mergeCell ref="C2:D2"/>
    <mergeCell ref="E2:F2"/>
    <mergeCell ref="G2:H2"/>
    <mergeCell ref="I2:J2"/>
    <mergeCell ref="K2:L2"/>
    <mergeCell ref="B21:B22"/>
    <mergeCell ref="C21:D21"/>
    <mergeCell ref="E21:F21"/>
    <mergeCell ref="G21:H21"/>
    <mergeCell ref="I21:J21"/>
    <mergeCell ref="K52:L52"/>
    <mergeCell ref="B36:B37"/>
    <mergeCell ref="C36:D36"/>
    <mergeCell ref="E36:F36"/>
    <mergeCell ref="G36:H36"/>
    <mergeCell ref="I36:J36"/>
    <mergeCell ref="K36:L36"/>
    <mergeCell ref="B52:B53"/>
    <mergeCell ref="C52:D52"/>
    <mergeCell ref="E52:F52"/>
    <mergeCell ref="G52:H52"/>
    <mergeCell ref="I52:J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6"/>
  <sheetViews>
    <sheetView tabSelected="1" topLeftCell="A40" zoomScale="70" zoomScaleNormal="70" workbookViewId="0">
      <selection activeCell="B42" sqref="B42"/>
    </sheetView>
  </sheetViews>
  <sheetFormatPr defaultRowHeight="14.5" x14ac:dyDescent="0.35"/>
  <cols>
    <col min="1" max="1" width="8.7265625" style="63"/>
    <col min="2" max="2" width="51.26953125" style="61" customWidth="1"/>
    <col min="3" max="3" width="22.1796875" style="63" bestFit="1" customWidth="1"/>
    <col min="4" max="4" width="9.1796875" style="63" bestFit="1" customWidth="1"/>
    <col min="5" max="5" width="19.54296875" style="63" customWidth="1"/>
    <col min="6" max="6" width="9.1796875" style="63" bestFit="1" customWidth="1"/>
    <col min="7" max="7" width="23.453125" style="63" customWidth="1"/>
    <col min="8" max="8" width="14.453125" style="63" bestFit="1" customWidth="1"/>
    <col min="9" max="9" width="9.1796875" style="63" bestFit="1" customWidth="1"/>
    <col min="10" max="10" width="14.26953125" style="63" bestFit="1" customWidth="1"/>
    <col min="11" max="11" width="11.81640625" style="63" bestFit="1" customWidth="1"/>
    <col min="12" max="12" width="14.453125" style="63" bestFit="1" customWidth="1"/>
    <col min="13" max="13" width="12.7265625" style="63" bestFit="1" customWidth="1"/>
    <col min="14" max="14" width="8.1796875" style="63" bestFit="1" customWidth="1"/>
    <col min="15" max="15" width="12.90625" style="63" bestFit="1" customWidth="1"/>
    <col min="16" max="16" width="5.453125" style="63" bestFit="1" customWidth="1"/>
    <col min="17" max="17" width="11.7265625" style="63" bestFit="1" customWidth="1"/>
    <col min="18" max="18" width="11" style="63" bestFit="1" customWidth="1"/>
    <col min="19" max="19" width="4.90625" style="63" bestFit="1" customWidth="1"/>
    <col min="20" max="20" width="6.08984375" style="63" bestFit="1" customWidth="1"/>
    <col min="21" max="16384" width="8.7265625" style="63"/>
  </cols>
  <sheetData>
    <row r="1" spans="2:18" x14ac:dyDescent="0.35">
      <c r="B1" s="61" t="s">
        <v>29</v>
      </c>
      <c r="C1" s="62">
        <v>1</v>
      </c>
      <c r="D1" s="62">
        <v>2</v>
      </c>
      <c r="E1" s="62">
        <v>3</v>
      </c>
      <c r="F1" s="62">
        <v>4</v>
      </c>
      <c r="G1" s="62">
        <v>5</v>
      </c>
      <c r="H1" s="62">
        <v>6</v>
      </c>
      <c r="I1" s="62">
        <v>7</v>
      </c>
      <c r="J1" s="62">
        <v>8</v>
      </c>
      <c r="K1" s="62">
        <v>9</v>
      </c>
      <c r="L1" s="62">
        <v>10</v>
      </c>
    </row>
    <row r="2" spans="2:18" x14ac:dyDescent="0.35">
      <c r="B2" s="209" t="s">
        <v>0</v>
      </c>
      <c r="C2" s="211" t="s">
        <v>1</v>
      </c>
      <c r="D2" s="212"/>
      <c r="E2" s="211" t="s">
        <v>2</v>
      </c>
      <c r="F2" s="212"/>
      <c r="G2" s="211" t="s">
        <v>154</v>
      </c>
      <c r="H2" s="212"/>
      <c r="I2" s="211" t="s">
        <v>20</v>
      </c>
      <c r="J2" s="212"/>
      <c r="K2" s="211" t="s">
        <v>155</v>
      </c>
      <c r="L2" s="212"/>
    </row>
    <row r="3" spans="2:18" x14ac:dyDescent="0.35">
      <c r="B3" s="210"/>
      <c r="C3" s="65" t="s">
        <v>4</v>
      </c>
      <c r="D3" s="65" t="s">
        <v>5</v>
      </c>
      <c r="E3" s="65" t="s">
        <v>4</v>
      </c>
      <c r="F3" s="65" t="s">
        <v>5</v>
      </c>
      <c r="G3" s="65" t="s">
        <v>6</v>
      </c>
      <c r="H3" s="65" t="s">
        <v>7</v>
      </c>
      <c r="I3" s="65" t="s">
        <v>4</v>
      </c>
      <c r="J3" s="65" t="s">
        <v>5</v>
      </c>
      <c r="K3" s="65" t="s">
        <v>6</v>
      </c>
      <c r="L3" s="65" t="s">
        <v>7</v>
      </c>
      <c r="N3" s="24" t="s">
        <v>30</v>
      </c>
      <c r="O3" s="24" t="s">
        <v>31</v>
      </c>
      <c r="P3" s="24" t="s">
        <v>32</v>
      </c>
      <c r="Q3" s="24" t="s">
        <v>33</v>
      </c>
    </row>
    <row r="4" spans="2:18" x14ac:dyDescent="0.35">
      <c r="B4" s="64" t="s">
        <v>22</v>
      </c>
      <c r="C4" s="80">
        <v>758001</v>
      </c>
      <c r="D4" s="82">
        <v>2.65</v>
      </c>
      <c r="E4" s="80">
        <v>735083</v>
      </c>
      <c r="F4" s="82">
        <v>2.33</v>
      </c>
      <c r="G4" s="81">
        <v>-22918</v>
      </c>
      <c r="H4" s="83">
        <v>-0.32</v>
      </c>
      <c r="I4" s="80">
        <v>913961</v>
      </c>
      <c r="J4" s="82">
        <v>2.5453549245083464</v>
      </c>
      <c r="K4" s="81">
        <v>178878</v>
      </c>
      <c r="L4" s="83">
        <v>0.21535492450834637</v>
      </c>
      <c r="N4" s="11">
        <f>E4-C4-G4</f>
        <v>0</v>
      </c>
      <c r="O4" s="11">
        <f>F4-D4-H4</f>
        <v>0</v>
      </c>
      <c r="P4" s="11">
        <f>I4-E4-K4</f>
        <v>0</v>
      </c>
      <c r="Q4" s="25">
        <f>J4-F4-L4</f>
        <v>0</v>
      </c>
      <c r="R4" s="76"/>
    </row>
    <row r="5" spans="2:18" ht="29" x14ac:dyDescent="0.35">
      <c r="B5" s="64" t="s">
        <v>9</v>
      </c>
      <c r="C5" s="80">
        <v>739811</v>
      </c>
      <c r="D5" s="82">
        <v>2.58</v>
      </c>
      <c r="E5" s="80">
        <v>560889</v>
      </c>
      <c r="F5" s="82">
        <v>1.78</v>
      </c>
      <c r="G5" s="81">
        <v>-178922</v>
      </c>
      <c r="H5" s="83">
        <v>-0.8</v>
      </c>
      <c r="I5" s="80">
        <v>845090</v>
      </c>
      <c r="J5" s="82">
        <v>2.3535511834233178</v>
      </c>
      <c r="K5" s="81">
        <v>284201</v>
      </c>
      <c r="L5" s="83">
        <v>0.57355118342331779</v>
      </c>
      <c r="N5" s="11">
        <f t="shared" ref="N5:N15" si="0">E5-C5-G5</f>
        <v>0</v>
      </c>
      <c r="O5" s="11">
        <f t="shared" ref="O5:O15" si="1">F5-D5-H5</f>
        <v>0</v>
      </c>
      <c r="P5" s="11">
        <f t="shared" ref="P5:P15" si="2">I5-E5-K5</f>
        <v>0</v>
      </c>
      <c r="Q5" s="25">
        <f t="shared" ref="Q5:Q15" si="3">J5-F5-L5</f>
        <v>0</v>
      </c>
      <c r="R5" s="76"/>
    </row>
    <row r="6" spans="2:18" x14ac:dyDescent="0.35">
      <c r="B6" s="64" t="s">
        <v>23</v>
      </c>
      <c r="C6" s="80">
        <v>995905</v>
      </c>
      <c r="D6" s="82">
        <v>3.48</v>
      </c>
      <c r="E6" s="80">
        <v>980725</v>
      </c>
      <c r="F6" s="82">
        <v>3.1</v>
      </c>
      <c r="G6" s="81">
        <v>-15180</v>
      </c>
      <c r="H6" s="83">
        <v>-0.37</v>
      </c>
      <c r="I6" s="80">
        <v>737207</v>
      </c>
      <c r="J6" s="82">
        <v>2.0531001517920622</v>
      </c>
      <c r="K6" s="81">
        <v>-243518</v>
      </c>
      <c r="L6" s="83">
        <v>-1.0468998482079379</v>
      </c>
      <c r="N6" s="11">
        <f t="shared" si="0"/>
        <v>0</v>
      </c>
      <c r="O6" s="11">
        <f t="shared" si="1"/>
        <v>-9.9999999999998979E-3</v>
      </c>
      <c r="P6" s="11">
        <f t="shared" si="2"/>
        <v>0</v>
      </c>
      <c r="Q6" s="25">
        <f t="shared" si="3"/>
        <v>0</v>
      </c>
      <c r="R6" s="76"/>
    </row>
    <row r="7" spans="2:18" ht="29" x14ac:dyDescent="0.35">
      <c r="B7" s="64" t="s">
        <v>24</v>
      </c>
      <c r="C7" s="80">
        <v>18177986</v>
      </c>
      <c r="D7" s="82">
        <v>63.47</v>
      </c>
      <c r="E7" s="80">
        <v>20900507</v>
      </c>
      <c r="F7" s="82">
        <v>66.2</v>
      </c>
      <c r="G7" s="81">
        <v>2722521</v>
      </c>
      <c r="H7" s="83">
        <v>2.69</v>
      </c>
      <c r="I7" s="80">
        <v>25237640</v>
      </c>
      <c r="J7" s="82">
        <v>70.286096733852801</v>
      </c>
      <c r="K7" s="81">
        <v>4337133</v>
      </c>
      <c r="L7" s="83">
        <v>4.12</v>
      </c>
      <c r="N7" s="11">
        <f t="shared" si="0"/>
        <v>0</v>
      </c>
      <c r="O7" s="11">
        <f t="shared" si="1"/>
        <v>4.0000000000004032E-2</v>
      </c>
      <c r="P7" s="11">
        <f t="shared" si="2"/>
        <v>0</v>
      </c>
      <c r="Q7" s="25">
        <f t="shared" si="3"/>
        <v>-3.3903266147201627E-2</v>
      </c>
      <c r="R7" s="76"/>
    </row>
    <row r="8" spans="2:18" ht="43.5" x14ac:dyDescent="0.35">
      <c r="B8" s="64" t="s">
        <v>25</v>
      </c>
      <c r="C8" s="80">
        <v>6302936</v>
      </c>
      <c r="D8" s="82">
        <v>22.01</v>
      </c>
      <c r="E8" s="80">
        <v>6996909</v>
      </c>
      <c r="F8" s="82">
        <v>22.2</v>
      </c>
      <c r="G8" s="81">
        <v>693973</v>
      </c>
      <c r="H8" s="83">
        <v>0.14000000000000001</v>
      </c>
      <c r="I8" s="80">
        <v>7188973</v>
      </c>
      <c r="J8" s="82">
        <v>20.021081673843351</v>
      </c>
      <c r="K8" s="81">
        <v>192064</v>
      </c>
      <c r="L8" s="83">
        <v>-2.13</v>
      </c>
      <c r="N8" s="11">
        <f t="shared" si="0"/>
        <v>0</v>
      </c>
      <c r="O8" s="11">
        <f t="shared" si="1"/>
        <v>4.9999999999997713E-2</v>
      </c>
      <c r="P8" s="11">
        <f t="shared" si="2"/>
        <v>0</v>
      </c>
      <c r="Q8" s="25">
        <f t="shared" si="3"/>
        <v>-4.8918326156647929E-2</v>
      </c>
      <c r="R8" s="76"/>
    </row>
    <row r="9" spans="2:18" ht="43.5" x14ac:dyDescent="0.35">
      <c r="B9" s="64" t="s">
        <v>13</v>
      </c>
      <c r="C9" s="80">
        <v>974049</v>
      </c>
      <c r="D9" s="82">
        <v>3.4</v>
      </c>
      <c r="E9" s="80">
        <v>649789</v>
      </c>
      <c r="F9" s="82">
        <v>2.06</v>
      </c>
      <c r="G9" s="81">
        <v>-324260</v>
      </c>
      <c r="H9" s="83">
        <v>-1.34</v>
      </c>
      <c r="I9" s="80">
        <v>316790</v>
      </c>
      <c r="J9" s="82">
        <v>0.88225097847172818</v>
      </c>
      <c r="K9" s="81">
        <v>-332999</v>
      </c>
      <c r="L9" s="83">
        <v>-1.1599999999999999</v>
      </c>
      <c r="N9" s="11">
        <f t="shared" si="0"/>
        <v>0</v>
      </c>
      <c r="O9" s="11">
        <f t="shared" si="1"/>
        <v>0</v>
      </c>
      <c r="P9" s="11">
        <f t="shared" si="2"/>
        <v>0</v>
      </c>
      <c r="Q9" s="25">
        <f t="shared" si="3"/>
        <v>-1.7749021528272069E-2</v>
      </c>
      <c r="R9" s="76"/>
    </row>
    <row r="10" spans="2:18" x14ac:dyDescent="0.35">
      <c r="B10" s="64" t="s">
        <v>14</v>
      </c>
      <c r="C10" s="80">
        <v>3177</v>
      </c>
      <c r="D10" s="82">
        <v>0.01</v>
      </c>
      <c r="E10" s="80">
        <v>29041</v>
      </c>
      <c r="F10" s="82">
        <v>0.09</v>
      </c>
      <c r="G10" s="81">
        <v>25864</v>
      </c>
      <c r="H10" s="83">
        <v>0.08</v>
      </c>
      <c r="I10" s="80">
        <v>5664</v>
      </c>
      <c r="J10" s="86">
        <v>1.5774076019015336E-2</v>
      </c>
      <c r="K10" s="81">
        <v>-23377</v>
      </c>
      <c r="L10" s="83">
        <v>-0.08</v>
      </c>
      <c r="N10" s="11">
        <f t="shared" si="0"/>
        <v>0</v>
      </c>
      <c r="O10" s="11">
        <f t="shared" si="1"/>
        <v>0</v>
      </c>
      <c r="P10" s="11">
        <f t="shared" si="2"/>
        <v>0</v>
      </c>
      <c r="Q10" s="25">
        <f t="shared" si="3"/>
        <v>5.7740760190153478E-3</v>
      </c>
      <c r="R10" s="76"/>
    </row>
    <row r="11" spans="2:18" ht="29" x14ac:dyDescent="0.35">
      <c r="B11" s="64" t="s">
        <v>11</v>
      </c>
      <c r="C11" s="80">
        <v>2709</v>
      </c>
      <c r="D11" s="82">
        <v>0.01</v>
      </c>
      <c r="E11" s="80">
        <v>929</v>
      </c>
      <c r="F11" s="82">
        <v>3.0000000000000001E-5</v>
      </c>
      <c r="G11" s="81">
        <v>-1780</v>
      </c>
      <c r="H11" s="85">
        <v>-6.0000000000000001E-3</v>
      </c>
      <c r="I11" s="80">
        <v>1283</v>
      </c>
      <c r="J11" s="86">
        <v>3.573117855296023E-3</v>
      </c>
      <c r="K11" s="81">
        <v>354</v>
      </c>
      <c r="L11" s="84">
        <v>5.9999999999999995E-4</v>
      </c>
      <c r="N11" s="11">
        <f t="shared" si="0"/>
        <v>0</v>
      </c>
      <c r="O11" s="11">
        <f t="shared" si="1"/>
        <v>-3.9699999999999996E-3</v>
      </c>
      <c r="P11" s="11">
        <f t="shared" si="2"/>
        <v>0</v>
      </c>
      <c r="Q11" s="25">
        <f t="shared" si="3"/>
        <v>2.9431178552960231E-3</v>
      </c>
      <c r="R11" s="76"/>
    </row>
    <row r="12" spans="2:18" ht="29" x14ac:dyDescent="0.35">
      <c r="B12" s="64" t="s">
        <v>26</v>
      </c>
      <c r="C12" s="80">
        <v>464346</v>
      </c>
      <c r="D12" s="82">
        <v>1.62</v>
      </c>
      <c r="E12" s="80">
        <v>461686</v>
      </c>
      <c r="F12" s="82">
        <v>1.46</v>
      </c>
      <c r="G12" s="81">
        <v>-2660</v>
      </c>
      <c r="H12" s="83">
        <v>-0.16</v>
      </c>
      <c r="I12" s="80">
        <v>503157</v>
      </c>
      <c r="J12" s="82">
        <v>1.4012776778777718</v>
      </c>
      <c r="K12" s="81">
        <v>41471</v>
      </c>
      <c r="L12" s="83">
        <v>-5.8722322122228165E-2</v>
      </c>
      <c r="N12" s="11">
        <f t="shared" si="0"/>
        <v>0</v>
      </c>
      <c r="O12" s="11">
        <f t="shared" si="1"/>
        <v>0</v>
      </c>
      <c r="P12" s="11">
        <f t="shared" si="2"/>
        <v>0</v>
      </c>
      <c r="Q12" s="25">
        <f t="shared" si="3"/>
        <v>0</v>
      </c>
      <c r="R12" s="76"/>
    </row>
    <row r="13" spans="2:18" x14ac:dyDescent="0.35">
      <c r="B13" s="64" t="s">
        <v>27</v>
      </c>
      <c r="C13" s="80">
        <v>195473</v>
      </c>
      <c r="D13" s="82">
        <v>0.68</v>
      </c>
      <c r="E13" s="80">
        <v>274984</v>
      </c>
      <c r="F13" s="82">
        <v>0.78</v>
      </c>
      <c r="G13" s="81">
        <v>79511</v>
      </c>
      <c r="H13" s="83">
        <v>0.18</v>
      </c>
      <c r="I13" s="80">
        <v>157251</v>
      </c>
      <c r="J13" s="82">
        <v>0.43793948235631724</v>
      </c>
      <c r="K13" s="81">
        <v>-117733</v>
      </c>
      <c r="L13" s="83">
        <v>-0.43</v>
      </c>
      <c r="N13" s="11">
        <f t="shared" si="0"/>
        <v>0</v>
      </c>
      <c r="O13" s="11">
        <f t="shared" si="1"/>
        <v>-8.0000000000000016E-2</v>
      </c>
      <c r="P13" s="11">
        <f t="shared" si="2"/>
        <v>0</v>
      </c>
      <c r="Q13" s="25">
        <f t="shared" si="3"/>
        <v>8.7939482356317211E-2</v>
      </c>
      <c r="R13" s="76"/>
    </row>
    <row r="14" spans="2:18" x14ac:dyDescent="0.35">
      <c r="B14" s="64" t="s">
        <v>17</v>
      </c>
      <c r="C14" s="80">
        <v>25955</v>
      </c>
      <c r="D14" s="82">
        <v>0.09</v>
      </c>
      <c r="E14" s="80">
        <v>0</v>
      </c>
      <c r="F14" s="82">
        <v>0</v>
      </c>
      <c r="G14" s="81">
        <v>-25955</v>
      </c>
      <c r="H14" s="83">
        <v>-0.09</v>
      </c>
      <c r="I14" s="80">
        <v>0</v>
      </c>
      <c r="J14" s="82">
        <v>0</v>
      </c>
      <c r="K14" s="81">
        <v>0</v>
      </c>
      <c r="L14" s="83">
        <v>0</v>
      </c>
      <c r="N14" s="11">
        <f t="shared" si="0"/>
        <v>0</v>
      </c>
      <c r="O14" s="11">
        <f t="shared" si="1"/>
        <v>0</v>
      </c>
      <c r="P14" s="11">
        <f t="shared" si="2"/>
        <v>0</v>
      </c>
      <c r="Q14" s="25">
        <f t="shared" si="3"/>
        <v>0</v>
      </c>
      <c r="R14" s="76"/>
    </row>
    <row r="15" spans="2:18" x14ac:dyDescent="0.35">
      <c r="B15" s="64" t="s">
        <v>28</v>
      </c>
      <c r="C15" s="80">
        <v>28640348</v>
      </c>
      <c r="D15" s="82">
        <v>100</v>
      </c>
      <c r="E15" s="80">
        <v>31590542</v>
      </c>
      <c r="F15" s="82">
        <v>100</v>
      </c>
      <c r="G15" s="81">
        <v>2950194</v>
      </c>
      <c r="H15" s="83">
        <v>0</v>
      </c>
      <c r="I15" s="80">
        <v>35907016</v>
      </c>
      <c r="J15" s="82">
        <v>100</v>
      </c>
      <c r="K15" s="81">
        <v>4316474</v>
      </c>
      <c r="L15" s="83">
        <v>0</v>
      </c>
      <c r="N15" s="11">
        <f t="shared" si="0"/>
        <v>0</v>
      </c>
      <c r="O15" s="11">
        <f t="shared" si="1"/>
        <v>0</v>
      </c>
      <c r="P15" s="11">
        <f t="shared" si="2"/>
        <v>0</v>
      </c>
      <c r="Q15" s="25">
        <f t="shared" si="3"/>
        <v>0</v>
      </c>
      <c r="R15" s="76"/>
    </row>
    <row r="17" spans="2:18" x14ac:dyDescent="0.35">
      <c r="B17" s="71" t="s">
        <v>34</v>
      </c>
      <c r="C17" s="70">
        <f>C15-SUM(C4:C14)</f>
        <v>0</v>
      </c>
      <c r="D17" s="70">
        <f t="shared" ref="D17:L17" si="4">D15-SUM(D4:D14)</f>
        <v>0</v>
      </c>
      <c r="E17" s="70">
        <f t="shared" si="4"/>
        <v>0</v>
      </c>
      <c r="F17" s="70">
        <f t="shared" si="4"/>
        <v>-2.9999999995311555E-5</v>
      </c>
      <c r="G17" s="70">
        <f t="shared" si="4"/>
        <v>0</v>
      </c>
      <c r="H17" s="70">
        <f t="shared" si="4"/>
        <v>-3.9999999999997676E-3</v>
      </c>
      <c r="I17" s="70">
        <f t="shared" si="4"/>
        <v>0</v>
      </c>
      <c r="J17" s="70">
        <f t="shared" si="4"/>
        <v>0</v>
      </c>
      <c r="K17" s="70">
        <f t="shared" si="4"/>
        <v>0</v>
      </c>
      <c r="L17" s="70">
        <f t="shared" si="4"/>
        <v>-3.8839376014981331E-3</v>
      </c>
      <c r="N17" s="70"/>
      <c r="O17" s="70"/>
      <c r="P17" s="70"/>
      <c r="Q17" s="70"/>
      <c r="R17" s="70"/>
    </row>
    <row r="20" spans="2:18" x14ac:dyDescent="0.35">
      <c r="C20" s="63">
        <v>1</v>
      </c>
      <c r="D20" s="63">
        <v>2</v>
      </c>
      <c r="E20" s="63">
        <v>3</v>
      </c>
      <c r="F20" s="63">
        <v>4</v>
      </c>
      <c r="G20" s="63">
        <v>5</v>
      </c>
      <c r="H20" s="63">
        <v>6</v>
      </c>
      <c r="I20" s="63">
        <v>7</v>
      </c>
      <c r="J20" s="63">
        <v>8</v>
      </c>
      <c r="K20" s="63">
        <v>9</v>
      </c>
      <c r="L20" s="63">
        <v>10</v>
      </c>
    </row>
    <row r="21" spans="2:18" x14ac:dyDescent="0.35">
      <c r="B21" s="209" t="s">
        <v>35</v>
      </c>
      <c r="C21" s="211" t="s">
        <v>1</v>
      </c>
      <c r="D21" s="212"/>
      <c r="E21" s="211" t="s">
        <v>2</v>
      </c>
      <c r="F21" s="212"/>
      <c r="G21" s="211" t="s">
        <v>154</v>
      </c>
      <c r="H21" s="212"/>
      <c r="I21" s="211" t="s">
        <v>20</v>
      </c>
      <c r="J21" s="212"/>
      <c r="K21" s="211" t="s">
        <v>155</v>
      </c>
      <c r="L21" s="212"/>
    </row>
    <row r="22" spans="2:18" x14ac:dyDescent="0.35">
      <c r="B22" s="210"/>
      <c r="C22" s="65" t="s">
        <v>4</v>
      </c>
      <c r="D22" s="65" t="s">
        <v>5</v>
      </c>
      <c r="E22" s="65" t="s">
        <v>4</v>
      </c>
      <c r="F22" s="65" t="s">
        <v>5</v>
      </c>
      <c r="G22" s="65" t="s">
        <v>6</v>
      </c>
      <c r="H22" s="65" t="s">
        <v>7</v>
      </c>
      <c r="I22" s="65" t="s">
        <v>4</v>
      </c>
      <c r="J22" s="65" t="s">
        <v>5</v>
      </c>
      <c r="K22" s="65" t="s">
        <v>6</v>
      </c>
      <c r="L22" s="65" t="s">
        <v>7</v>
      </c>
      <c r="N22" s="66"/>
      <c r="O22" s="66"/>
      <c r="P22" s="66"/>
      <c r="Q22" s="66"/>
    </row>
    <row r="23" spans="2:18" ht="29" x14ac:dyDescent="0.35">
      <c r="B23" s="67" t="s">
        <v>40</v>
      </c>
      <c r="C23" s="80">
        <v>23250745</v>
      </c>
      <c r="D23" s="82">
        <v>96.15</v>
      </c>
      <c r="E23" s="80">
        <v>25453119</v>
      </c>
      <c r="F23" s="82">
        <v>95</v>
      </c>
      <c r="G23" s="81">
        <v>2202374</v>
      </c>
      <c r="H23" s="83">
        <v>-1.1499999999999999</v>
      </c>
      <c r="I23" s="80">
        <v>28561991</v>
      </c>
      <c r="J23" s="82">
        <v>93.452266610808621</v>
      </c>
      <c r="K23" s="81">
        <v>3108872</v>
      </c>
      <c r="L23" s="83">
        <v>-1.5477333891913787</v>
      </c>
      <c r="N23" s="11">
        <f t="shared" ref="N23" si="5">E23-C23-G23</f>
        <v>0</v>
      </c>
      <c r="O23" s="11">
        <f t="shared" ref="O23" si="6">F23-D23-H23</f>
        <v>-5.773159728050814E-15</v>
      </c>
      <c r="P23" s="11">
        <f t="shared" ref="P23" si="7">I23-E23-K23</f>
        <v>0</v>
      </c>
      <c r="Q23" s="25">
        <f t="shared" ref="Q23" si="8">J23-F23-L23</f>
        <v>0</v>
      </c>
    </row>
    <row r="24" spans="2:18" x14ac:dyDescent="0.35">
      <c r="B24" s="67" t="s">
        <v>41</v>
      </c>
      <c r="C24" s="80">
        <v>33372</v>
      </c>
      <c r="D24" s="82">
        <v>0.14000000000000001</v>
      </c>
      <c r="E24" s="80">
        <v>19438</v>
      </c>
      <c r="F24" s="82">
        <v>7.0000000000000007E-2</v>
      </c>
      <c r="G24" s="81">
        <v>-13934</v>
      </c>
      <c r="H24" s="83">
        <v>-7.0000000000000007E-2</v>
      </c>
      <c r="I24" s="80">
        <v>12337</v>
      </c>
      <c r="J24" s="82">
        <v>4.036555480945099E-2</v>
      </c>
      <c r="K24" s="81">
        <v>-7101</v>
      </c>
      <c r="L24" s="83">
        <v>-2.9634445190549016E-2</v>
      </c>
      <c r="N24" s="11">
        <f t="shared" ref="N24:N29" si="9">E24-C24-G24</f>
        <v>0</v>
      </c>
      <c r="O24" s="11">
        <f t="shared" ref="O24:O29" si="10">F24-D24-H24</f>
        <v>0</v>
      </c>
      <c r="P24" s="11">
        <f t="shared" ref="P24:P29" si="11">I24-E24-K24</f>
        <v>0</v>
      </c>
      <c r="Q24" s="25">
        <f t="shared" ref="Q24:Q29" si="12">J24-F24-L24</f>
        <v>0</v>
      </c>
    </row>
    <row r="25" spans="2:18" x14ac:dyDescent="0.35">
      <c r="B25" s="67" t="s">
        <v>42</v>
      </c>
      <c r="C25" s="80">
        <v>12320</v>
      </c>
      <c r="D25" s="82">
        <v>0.05</v>
      </c>
      <c r="E25" s="80">
        <v>43</v>
      </c>
      <c r="F25" s="82">
        <v>1.9999999999999999E-6</v>
      </c>
      <c r="G25" s="81">
        <v>-12277</v>
      </c>
      <c r="H25" s="83">
        <v>-0.05</v>
      </c>
      <c r="I25" s="80">
        <v>22261</v>
      </c>
      <c r="J25" s="82">
        <v>7.2835990566036193E-2</v>
      </c>
      <c r="K25" s="81">
        <v>22218</v>
      </c>
      <c r="L25" s="83">
        <v>7.2833990566036191E-2</v>
      </c>
      <c r="N25" s="11">
        <f t="shared" si="9"/>
        <v>0</v>
      </c>
      <c r="O25" s="11">
        <f t="shared" si="10"/>
        <v>2.0000000000020002E-6</v>
      </c>
      <c r="P25" s="11">
        <f t="shared" si="11"/>
        <v>0</v>
      </c>
      <c r="Q25" s="25">
        <f t="shared" si="12"/>
        <v>0</v>
      </c>
    </row>
    <row r="26" spans="2:18" ht="29" x14ac:dyDescent="0.35">
      <c r="B26" s="67" t="s">
        <v>43</v>
      </c>
      <c r="C26" s="80">
        <v>393179</v>
      </c>
      <c r="D26" s="82">
        <v>1.63</v>
      </c>
      <c r="E26" s="80">
        <v>607799</v>
      </c>
      <c r="F26" s="82">
        <v>2.27</v>
      </c>
      <c r="G26" s="81">
        <v>214620</v>
      </c>
      <c r="H26" s="83">
        <v>0.64</v>
      </c>
      <c r="I26" s="80">
        <v>979112</v>
      </c>
      <c r="J26" s="82">
        <v>3.203566434351234</v>
      </c>
      <c r="K26" s="81">
        <v>371313</v>
      </c>
      <c r="L26" s="83">
        <v>0.93356643435123399</v>
      </c>
      <c r="N26" s="11">
        <f t="shared" si="9"/>
        <v>0</v>
      </c>
      <c r="O26" s="11">
        <f t="shared" si="10"/>
        <v>0</v>
      </c>
      <c r="P26" s="11">
        <f t="shared" si="11"/>
        <v>0</v>
      </c>
      <c r="Q26" s="25">
        <f t="shared" si="12"/>
        <v>0</v>
      </c>
    </row>
    <row r="27" spans="2:18" x14ac:dyDescent="0.35">
      <c r="B27" s="67" t="s">
        <v>38</v>
      </c>
      <c r="C27" s="80">
        <v>477363</v>
      </c>
      <c r="D27" s="82">
        <v>1.97</v>
      </c>
      <c r="E27" s="80">
        <v>698731</v>
      </c>
      <c r="F27" s="82">
        <v>2.58</v>
      </c>
      <c r="G27" s="81">
        <v>221368</v>
      </c>
      <c r="H27" s="83">
        <v>0.61</v>
      </c>
      <c r="I27" s="80">
        <v>963171</v>
      </c>
      <c r="J27" s="82">
        <v>3.1514089155689167</v>
      </c>
      <c r="K27" s="81">
        <v>264440</v>
      </c>
      <c r="L27" s="83">
        <v>0.5714089155689166</v>
      </c>
      <c r="N27" s="11">
        <f t="shared" si="9"/>
        <v>0</v>
      </c>
      <c r="O27" s="11">
        <f t="shared" si="10"/>
        <v>0</v>
      </c>
      <c r="P27" s="11">
        <f t="shared" si="11"/>
        <v>0</v>
      </c>
      <c r="Q27" s="25">
        <f t="shared" si="12"/>
        <v>0</v>
      </c>
    </row>
    <row r="28" spans="2:18" x14ac:dyDescent="0.35">
      <c r="B28" s="67" t="s">
        <v>44</v>
      </c>
      <c r="C28" s="80">
        <v>15708</v>
      </c>
      <c r="D28" s="82">
        <v>0.06</v>
      </c>
      <c r="E28" s="80">
        <v>20126</v>
      </c>
      <c r="F28" s="82">
        <v>0.08</v>
      </c>
      <c r="G28" s="81">
        <v>4418</v>
      </c>
      <c r="H28" s="83">
        <v>0.02</v>
      </c>
      <c r="I28" s="80">
        <v>24315</v>
      </c>
      <c r="J28" s="82">
        <v>7.9556493895744582E-2</v>
      </c>
      <c r="K28" s="81">
        <v>4189</v>
      </c>
      <c r="L28" s="83">
        <v>-4.4350610425542003E-4</v>
      </c>
      <c r="N28" s="11">
        <f t="shared" si="9"/>
        <v>0</v>
      </c>
      <c r="O28" s="11">
        <f t="shared" si="10"/>
        <v>0</v>
      </c>
      <c r="P28" s="11">
        <f t="shared" si="11"/>
        <v>0</v>
      </c>
      <c r="Q28" s="25">
        <f t="shared" si="12"/>
        <v>0</v>
      </c>
    </row>
    <row r="29" spans="2:18" x14ac:dyDescent="0.35">
      <c r="B29" s="67" t="s">
        <v>45</v>
      </c>
      <c r="C29" s="80">
        <v>24182687</v>
      </c>
      <c r="D29" s="82">
        <v>100</v>
      </c>
      <c r="E29" s="80">
        <v>26799256</v>
      </c>
      <c r="F29" s="82">
        <v>100</v>
      </c>
      <c r="G29" s="81">
        <v>2616569</v>
      </c>
      <c r="H29" s="83">
        <v>0</v>
      </c>
      <c r="I29" s="80">
        <v>30563187</v>
      </c>
      <c r="J29" s="82">
        <v>100</v>
      </c>
      <c r="K29" s="81">
        <v>3763931</v>
      </c>
      <c r="L29" s="83">
        <v>0</v>
      </c>
      <c r="N29" s="11">
        <f t="shared" si="9"/>
        <v>0</v>
      </c>
      <c r="O29" s="11">
        <f t="shared" si="10"/>
        <v>0</v>
      </c>
      <c r="P29" s="11">
        <f t="shared" si="11"/>
        <v>0</v>
      </c>
      <c r="Q29" s="25">
        <f t="shared" si="12"/>
        <v>0</v>
      </c>
    </row>
    <row r="31" spans="2:18" x14ac:dyDescent="0.35">
      <c r="B31" s="71" t="s">
        <v>34</v>
      </c>
      <c r="C31" s="63">
        <f>C29-SUM(C23:C28)</f>
        <v>0</v>
      </c>
      <c r="D31" s="63">
        <f t="shared" ref="D31:L31" si="13">D29-SUM(D23:D28)</f>
        <v>0</v>
      </c>
      <c r="E31" s="63">
        <f t="shared" si="13"/>
        <v>0</v>
      </c>
      <c r="F31" s="63">
        <f t="shared" si="13"/>
        <v>-1.9999999807396307E-6</v>
      </c>
      <c r="G31" s="63">
        <f t="shared" si="13"/>
        <v>0</v>
      </c>
      <c r="H31" s="63">
        <f t="shared" si="13"/>
        <v>0</v>
      </c>
      <c r="I31" s="63">
        <f t="shared" si="13"/>
        <v>0</v>
      </c>
      <c r="J31" s="63">
        <f t="shared" si="13"/>
        <v>0</v>
      </c>
      <c r="K31" s="63">
        <f t="shared" si="13"/>
        <v>0</v>
      </c>
      <c r="L31" s="63">
        <f t="shared" si="13"/>
        <v>1.9999999963382642E-6</v>
      </c>
    </row>
    <row r="32" spans="2:18" x14ac:dyDescent="0.35">
      <c r="B32" s="71"/>
    </row>
    <row r="33" spans="2:17" x14ac:dyDescent="0.35">
      <c r="B33" s="71"/>
    </row>
    <row r="34" spans="2:17" x14ac:dyDescent="0.35">
      <c r="B34" s="71"/>
    </row>
    <row r="35" spans="2:17" x14ac:dyDescent="0.35">
      <c r="C35" s="63">
        <v>1</v>
      </c>
      <c r="D35" s="63">
        <v>2</v>
      </c>
      <c r="E35" s="63">
        <v>3</v>
      </c>
      <c r="F35" s="63">
        <v>4</v>
      </c>
      <c r="G35" s="63">
        <v>5</v>
      </c>
      <c r="H35" s="63">
        <v>6</v>
      </c>
      <c r="I35" s="63">
        <v>7</v>
      </c>
      <c r="J35" s="63">
        <v>8</v>
      </c>
      <c r="K35" s="63">
        <v>9</v>
      </c>
      <c r="L35" s="63">
        <v>10</v>
      </c>
    </row>
    <row r="36" spans="2:17" x14ac:dyDescent="0.35">
      <c r="B36" s="209" t="s">
        <v>35</v>
      </c>
      <c r="C36" s="211" t="s">
        <v>1</v>
      </c>
      <c r="D36" s="212"/>
      <c r="E36" s="211" t="s">
        <v>2</v>
      </c>
      <c r="F36" s="212"/>
      <c r="G36" s="211" t="s">
        <v>154</v>
      </c>
      <c r="H36" s="212"/>
      <c r="I36" s="211" t="s">
        <v>20</v>
      </c>
      <c r="J36" s="212"/>
      <c r="K36" s="211" t="s">
        <v>155</v>
      </c>
      <c r="L36" s="212"/>
    </row>
    <row r="37" spans="2:17" x14ac:dyDescent="0.35">
      <c r="B37" s="210"/>
      <c r="C37" s="65" t="s">
        <v>4</v>
      </c>
      <c r="D37" s="65" t="s">
        <v>5</v>
      </c>
      <c r="E37" s="65" t="s">
        <v>4</v>
      </c>
      <c r="F37" s="65" t="s">
        <v>5</v>
      </c>
      <c r="G37" s="65" t="s">
        <v>6</v>
      </c>
      <c r="H37" s="65" t="s">
        <v>7</v>
      </c>
      <c r="I37" s="65" t="s">
        <v>4</v>
      </c>
      <c r="J37" s="65" t="s">
        <v>5</v>
      </c>
      <c r="K37" s="65" t="s">
        <v>6</v>
      </c>
      <c r="L37" s="65" t="s">
        <v>7</v>
      </c>
    </row>
    <row r="38" spans="2:17" x14ac:dyDescent="0.35">
      <c r="B38" s="67" t="s">
        <v>54</v>
      </c>
      <c r="C38" s="80">
        <v>605000</v>
      </c>
      <c r="D38" s="82">
        <v>13.58</v>
      </c>
      <c r="E38" s="80">
        <v>605000</v>
      </c>
      <c r="F38" s="82">
        <v>12.6</v>
      </c>
      <c r="G38" s="81">
        <v>0</v>
      </c>
      <c r="H38" s="83">
        <v>-0.98</v>
      </c>
      <c r="I38" s="80">
        <v>605000</v>
      </c>
      <c r="J38" s="82">
        <v>11.321470054524575</v>
      </c>
      <c r="K38" s="81">
        <v>0</v>
      </c>
      <c r="L38" s="83">
        <v>-1.2785299454754249</v>
      </c>
      <c r="N38" s="63">
        <v>0</v>
      </c>
      <c r="O38" s="63">
        <v>0</v>
      </c>
      <c r="P38" s="63">
        <v>0</v>
      </c>
      <c r="Q38" s="63">
        <v>0</v>
      </c>
    </row>
    <row r="39" spans="2:17" x14ac:dyDescent="0.35">
      <c r="B39" s="67" t="s">
        <v>48</v>
      </c>
      <c r="C39" s="80">
        <v>90750</v>
      </c>
      <c r="D39" s="82">
        <v>2.04</v>
      </c>
      <c r="E39" s="80">
        <v>90750</v>
      </c>
      <c r="F39" s="82">
        <v>1.89</v>
      </c>
      <c r="G39" s="81">
        <v>0</v>
      </c>
      <c r="H39" s="83">
        <v>-0.15</v>
      </c>
      <c r="I39" s="80">
        <v>90750</v>
      </c>
      <c r="J39" s="82">
        <v>1.6982205081786863</v>
      </c>
      <c r="K39" s="81">
        <v>0</v>
      </c>
      <c r="L39" s="83">
        <v>-0.1917794918213136</v>
      </c>
      <c r="N39" s="63">
        <v>0</v>
      </c>
      <c r="O39" s="63">
        <v>0</v>
      </c>
      <c r="P39" s="63">
        <v>0</v>
      </c>
      <c r="Q39" s="63">
        <v>0</v>
      </c>
    </row>
    <row r="40" spans="2:17" ht="43.5" x14ac:dyDescent="0.35">
      <c r="B40" s="67" t="s">
        <v>49</v>
      </c>
      <c r="C40" s="80">
        <v>62835</v>
      </c>
      <c r="D40" s="82">
        <v>1.41</v>
      </c>
      <c r="E40" s="80">
        <v>80505</v>
      </c>
      <c r="F40" s="82">
        <v>1.68</v>
      </c>
      <c r="G40" s="81">
        <v>17670</v>
      </c>
      <c r="H40" s="83">
        <v>0.27</v>
      </c>
      <c r="I40" s="80">
        <v>97259</v>
      </c>
      <c r="J40" s="82">
        <v>1.8200245554264556</v>
      </c>
      <c r="K40" s="81">
        <v>16754</v>
      </c>
      <c r="L40" s="83">
        <v>0.14002455542645564</v>
      </c>
      <c r="N40" s="63">
        <v>0</v>
      </c>
      <c r="O40" s="63">
        <v>0</v>
      </c>
      <c r="P40" s="63">
        <v>0</v>
      </c>
      <c r="Q40" s="63">
        <v>0</v>
      </c>
    </row>
    <row r="41" spans="2:17" ht="58" x14ac:dyDescent="0.35">
      <c r="B41" s="67" t="s">
        <v>55</v>
      </c>
      <c r="C41" s="80">
        <v>-256150</v>
      </c>
      <c r="D41" s="82">
        <v>-5.75</v>
      </c>
      <c r="E41" s="80">
        <v>-290256</v>
      </c>
      <c r="F41" s="82">
        <v>-6.06</v>
      </c>
      <c r="G41" s="81">
        <v>-34106</v>
      </c>
      <c r="H41" s="83">
        <v>-0.31</v>
      </c>
      <c r="I41" s="80">
        <v>-441738</v>
      </c>
      <c r="J41" s="82">
        <v>-8.266319899083598</v>
      </c>
      <c r="K41" s="81">
        <v>-151482</v>
      </c>
      <c r="L41" s="83">
        <v>-2.2063198990835984</v>
      </c>
      <c r="N41" s="63">
        <v>0</v>
      </c>
      <c r="O41" s="63">
        <v>0</v>
      </c>
      <c r="P41" s="63">
        <v>0</v>
      </c>
      <c r="Q41" s="63">
        <v>0</v>
      </c>
    </row>
    <row r="42" spans="2:17" x14ac:dyDescent="0.35">
      <c r="B42" s="67" t="s">
        <v>56</v>
      </c>
      <c r="C42" s="80">
        <v>33654</v>
      </c>
      <c r="D42" s="82">
        <v>0.75</v>
      </c>
      <c r="E42" s="80">
        <v>100377</v>
      </c>
      <c r="F42" s="82">
        <v>2.1</v>
      </c>
      <c r="G42" s="81">
        <v>66723</v>
      </c>
      <c r="H42" s="83">
        <v>1.35</v>
      </c>
      <c r="I42" s="80">
        <v>81989</v>
      </c>
      <c r="J42" s="82">
        <v>1.5342743938849839</v>
      </c>
      <c r="K42" s="81">
        <v>-18388</v>
      </c>
      <c r="L42" s="83">
        <v>-0.56572560611501621</v>
      </c>
      <c r="N42" s="63">
        <v>0</v>
      </c>
      <c r="O42" s="63">
        <v>0</v>
      </c>
      <c r="P42" s="63">
        <v>0</v>
      </c>
      <c r="Q42" s="63">
        <v>0</v>
      </c>
    </row>
    <row r="43" spans="2:17" x14ac:dyDescent="0.35">
      <c r="B43" s="67" t="s">
        <v>57</v>
      </c>
      <c r="C43" s="80">
        <v>3921572</v>
      </c>
      <c r="D43" s="82">
        <v>87.97</v>
      </c>
      <c r="E43" s="80">
        <v>4204910</v>
      </c>
      <c r="F43" s="82">
        <v>87.8</v>
      </c>
      <c r="G43" s="81">
        <v>283338</v>
      </c>
      <c r="H43" s="83">
        <v>-0.17</v>
      </c>
      <c r="I43" s="80">
        <v>4910569</v>
      </c>
      <c r="J43" s="82">
        <v>91.892330387068895</v>
      </c>
      <c r="K43" s="81">
        <v>705659</v>
      </c>
      <c r="L43" s="83">
        <v>4.0923303870688983</v>
      </c>
      <c r="N43" s="63">
        <v>0</v>
      </c>
      <c r="O43" s="63">
        <v>-1.6930901125533637E-15</v>
      </c>
      <c r="P43" s="63">
        <v>0</v>
      </c>
      <c r="Q43" s="63">
        <v>0</v>
      </c>
    </row>
    <row r="44" spans="2:17" x14ac:dyDescent="0.35">
      <c r="B44" s="67" t="s">
        <v>52</v>
      </c>
      <c r="C44" s="80">
        <v>4457661</v>
      </c>
      <c r="D44" s="82">
        <v>100</v>
      </c>
      <c r="E44" s="80">
        <v>4791286</v>
      </c>
      <c r="F44" s="82">
        <v>100</v>
      </c>
      <c r="G44" s="81">
        <v>333625</v>
      </c>
      <c r="H44" s="83">
        <v>0</v>
      </c>
      <c r="I44" s="80">
        <v>5343829</v>
      </c>
      <c r="J44" s="82">
        <v>100</v>
      </c>
      <c r="K44" s="81">
        <v>552543</v>
      </c>
      <c r="L44" s="83">
        <v>0</v>
      </c>
      <c r="N44" s="63">
        <v>0</v>
      </c>
      <c r="O44" s="63">
        <v>0</v>
      </c>
      <c r="P44" s="63">
        <v>0</v>
      </c>
      <c r="Q44" s="63">
        <v>0</v>
      </c>
    </row>
    <row r="46" spans="2:17" x14ac:dyDescent="0.35">
      <c r="B46" s="71" t="s">
        <v>34</v>
      </c>
      <c r="C46" s="63">
        <v>0</v>
      </c>
      <c r="D46" s="63">
        <v>0</v>
      </c>
      <c r="E46" s="63">
        <v>0</v>
      </c>
      <c r="F46" s="63">
        <v>1.0000000000005116E-2</v>
      </c>
      <c r="G46" s="63">
        <v>0</v>
      </c>
      <c r="H46" s="63">
        <v>1.0000000000000148E-2</v>
      </c>
      <c r="I46" s="63">
        <v>0</v>
      </c>
      <c r="J46" s="63">
        <v>0</v>
      </c>
      <c r="K46" s="63">
        <v>0</v>
      </c>
      <c r="L46" s="63">
        <v>-9.9999999999988987E-3</v>
      </c>
    </row>
    <row r="48" spans="2:17" x14ac:dyDescent="0.35">
      <c r="C48" s="63">
        <v>1</v>
      </c>
      <c r="D48" s="63">
        <v>2</v>
      </c>
      <c r="E48" s="63">
        <v>3</v>
      </c>
      <c r="F48" s="63">
        <v>4</v>
      </c>
      <c r="G48" s="63">
        <v>5</v>
      </c>
      <c r="H48" s="63">
        <v>6</v>
      </c>
      <c r="I48" s="63">
        <v>7</v>
      </c>
      <c r="J48" s="63">
        <v>8</v>
      </c>
      <c r="K48" s="63">
        <v>9</v>
      </c>
      <c r="L48" s="63">
        <v>10</v>
      </c>
    </row>
    <row r="49" spans="2:17" x14ac:dyDescent="0.35">
      <c r="B49" s="209" t="s">
        <v>35</v>
      </c>
      <c r="C49" s="211" t="s">
        <v>1</v>
      </c>
      <c r="D49" s="212"/>
      <c r="E49" s="211" t="s">
        <v>2</v>
      </c>
      <c r="F49" s="212"/>
      <c r="G49" s="211" t="s">
        <v>154</v>
      </c>
      <c r="H49" s="212"/>
      <c r="I49" s="211" t="s">
        <v>20</v>
      </c>
      <c r="J49" s="212"/>
      <c r="K49" s="211" t="s">
        <v>155</v>
      </c>
      <c r="L49" s="212"/>
    </row>
    <row r="50" spans="2:17" x14ac:dyDescent="0.35">
      <c r="B50" s="210"/>
      <c r="C50" s="191" t="s">
        <v>4</v>
      </c>
      <c r="D50" s="191" t="s">
        <v>5</v>
      </c>
      <c r="E50" s="191" t="s">
        <v>4</v>
      </c>
      <c r="F50" s="191" t="s">
        <v>5</v>
      </c>
      <c r="G50" s="191" t="s">
        <v>6</v>
      </c>
      <c r="H50" s="191" t="s">
        <v>7</v>
      </c>
      <c r="I50" s="191" t="s">
        <v>4</v>
      </c>
      <c r="J50" s="191" t="s">
        <v>5</v>
      </c>
      <c r="K50" s="191" t="s">
        <v>6</v>
      </c>
      <c r="L50" s="191" t="s">
        <v>7</v>
      </c>
      <c r="N50" s="24" t="s">
        <v>30</v>
      </c>
      <c r="O50" s="24" t="s">
        <v>31</v>
      </c>
      <c r="P50" s="24" t="s">
        <v>32</v>
      </c>
      <c r="Q50" s="24" t="s">
        <v>33</v>
      </c>
    </row>
    <row r="51" spans="2:17" x14ac:dyDescent="0.35">
      <c r="B51" s="67" t="s">
        <v>77</v>
      </c>
      <c r="C51" s="80">
        <v>2253708</v>
      </c>
      <c r="D51" s="82">
        <v>100</v>
      </c>
      <c r="E51" s="80">
        <v>2982594</v>
      </c>
      <c r="F51" s="82">
        <v>100</v>
      </c>
      <c r="G51" s="81">
        <v>728886</v>
      </c>
      <c r="H51" s="83">
        <v>0</v>
      </c>
      <c r="I51" s="80">
        <v>3521281</v>
      </c>
      <c r="J51" s="82">
        <v>100</v>
      </c>
      <c r="K51" s="81">
        <v>538687</v>
      </c>
      <c r="L51" s="83">
        <v>0</v>
      </c>
      <c r="N51" s="11">
        <f>E51-C51-G51</f>
        <v>0</v>
      </c>
      <c r="O51" s="11">
        <f>F51-D51-H51</f>
        <v>0</v>
      </c>
      <c r="P51" s="11">
        <f>I51-E51-K51</f>
        <v>0</v>
      </c>
      <c r="Q51" s="25">
        <f>J51-F51-L51</f>
        <v>0</v>
      </c>
    </row>
    <row r="52" spans="2:17" x14ac:dyDescent="0.35">
      <c r="B52" s="67" t="s">
        <v>78</v>
      </c>
      <c r="C52" s="80">
        <v>682256</v>
      </c>
      <c r="D52" s="82">
        <v>30.27</v>
      </c>
      <c r="E52" s="80">
        <v>1360414</v>
      </c>
      <c r="F52" s="82">
        <v>45.61</v>
      </c>
      <c r="G52" s="81">
        <v>678158</v>
      </c>
      <c r="H52" s="83">
        <v>15.34</v>
      </c>
      <c r="I52" s="80">
        <v>1280892</v>
      </c>
      <c r="J52" s="82">
        <v>36.375739397111452</v>
      </c>
      <c r="K52" s="81">
        <v>-79522</v>
      </c>
      <c r="L52" s="83">
        <v>-9.234260602888547</v>
      </c>
      <c r="N52" s="11">
        <f t="shared" ref="N52:N70" si="14">E52-C52-G52</f>
        <v>0</v>
      </c>
      <c r="O52" s="11">
        <f t="shared" ref="O52:O70" si="15">F52-D52-H52</f>
        <v>0</v>
      </c>
      <c r="P52" s="11">
        <f t="shared" ref="P52:P70" si="16">I52-E52-K52</f>
        <v>0</v>
      </c>
      <c r="Q52" s="25">
        <f t="shared" ref="Q52:Q70" si="17">J52-F52-L52</f>
        <v>0</v>
      </c>
    </row>
    <row r="53" spans="2:17" x14ac:dyDescent="0.35">
      <c r="B53" s="67" t="s">
        <v>79</v>
      </c>
      <c r="C53" s="80">
        <v>1571452</v>
      </c>
      <c r="D53" s="82">
        <v>69.73</v>
      </c>
      <c r="E53" s="80">
        <v>1622180</v>
      </c>
      <c r="F53" s="82">
        <v>54.39</v>
      </c>
      <c r="G53" s="81">
        <v>50728</v>
      </c>
      <c r="H53" s="83">
        <v>-15.34</v>
      </c>
      <c r="I53" s="80">
        <v>2240389</v>
      </c>
      <c r="J53" s="82">
        <v>63.624260602888548</v>
      </c>
      <c r="K53" s="81">
        <v>618209</v>
      </c>
      <c r="L53" s="83">
        <v>9.234260602888547</v>
      </c>
      <c r="N53" s="11">
        <f t="shared" si="14"/>
        <v>0</v>
      </c>
      <c r="O53" s="11">
        <f t="shared" si="15"/>
        <v>0</v>
      </c>
      <c r="P53" s="11">
        <f t="shared" si="16"/>
        <v>0</v>
      </c>
      <c r="Q53" s="25">
        <f t="shared" si="17"/>
        <v>0</v>
      </c>
    </row>
    <row r="54" spans="2:17" x14ac:dyDescent="0.35">
      <c r="B54" s="67" t="s">
        <v>69</v>
      </c>
      <c r="C54" s="80">
        <v>1021029</v>
      </c>
      <c r="D54" s="82">
        <v>45.3</v>
      </c>
      <c r="E54" s="80">
        <v>1068276</v>
      </c>
      <c r="F54" s="82">
        <v>35.82</v>
      </c>
      <c r="G54" s="81">
        <v>47247</v>
      </c>
      <c r="H54" s="83">
        <v>-9.48</v>
      </c>
      <c r="I54" s="80">
        <v>1279580</v>
      </c>
      <c r="J54" s="82">
        <v>36.338480229212038</v>
      </c>
      <c r="K54" s="81">
        <v>211304</v>
      </c>
      <c r="L54" s="83">
        <v>0.51848022921203807</v>
      </c>
      <c r="N54" s="11">
        <f t="shared" si="14"/>
        <v>0</v>
      </c>
      <c r="O54" s="11">
        <f t="shared" si="15"/>
        <v>0</v>
      </c>
      <c r="P54" s="11">
        <f t="shared" si="16"/>
        <v>0</v>
      </c>
      <c r="Q54" s="25">
        <f t="shared" si="17"/>
        <v>0</v>
      </c>
    </row>
    <row r="55" spans="2:17" x14ac:dyDescent="0.35">
      <c r="B55" s="67" t="s">
        <v>70</v>
      </c>
      <c r="C55" s="80">
        <v>392086</v>
      </c>
      <c r="D55" s="82">
        <v>17.399999999999999</v>
      </c>
      <c r="E55" s="80">
        <v>410687</v>
      </c>
      <c r="F55" s="82">
        <v>13.77</v>
      </c>
      <c r="G55" s="81">
        <v>18601</v>
      </c>
      <c r="H55" s="83">
        <v>-3.63</v>
      </c>
      <c r="I55" s="80">
        <v>492598</v>
      </c>
      <c r="J55" s="82">
        <v>13.989170418378993</v>
      </c>
      <c r="K55" s="81">
        <v>81911</v>
      </c>
      <c r="L55" s="83">
        <v>0.21917041837899376</v>
      </c>
      <c r="N55" s="11">
        <f t="shared" si="14"/>
        <v>0</v>
      </c>
      <c r="O55" s="11">
        <f t="shared" si="15"/>
        <v>0</v>
      </c>
      <c r="P55" s="11">
        <f t="shared" si="16"/>
        <v>0</v>
      </c>
      <c r="Q55" s="25">
        <f t="shared" si="17"/>
        <v>0</v>
      </c>
    </row>
    <row r="56" spans="2:17" ht="87" x14ac:dyDescent="0.35">
      <c r="B56" s="67" t="s">
        <v>80</v>
      </c>
      <c r="C56" s="80">
        <v>-249632</v>
      </c>
      <c r="D56" s="82">
        <v>-11.08</v>
      </c>
      <c r="E56" s="80">
        <v>-319510</v>
      </c>
      <c r="F56" s="82">
        <v>-10.71</v>
      </c>
      <c r="G56" s="81">
        <v>-69878</v>
      </c>
      <c r="H56" s="83">
        <v>0.37</v>
      </c>
      <c r="I56" s="80">
        <v>-239406</v>
      </c>
      <c r="J56" s="82">
        <v>-6.798832583937493</v>
      </c>
      <c r="K56" s="81">
        <v>80104</v>
      </c>
      <c r="L56" s="83">
        <v>3.9111674160625078</v>
      </c>
      <c r="N56" s="11">
        <f t="shared" si="14"/>
        <v>0</v>
      </c>
      <c r="O56" s="11">
        <f t="shared" si="15"/>
        <v>-7.7715611723760958E-16</v>
      </c>
      <c r="P56" s="11">
        <f t="shared" si="16"/>
        <v>0</v>
      </c>
      <c r="Q56" s="25">
        <f t="shared" si="17"/>
        <v>0</v>
      </c>
    </row>
    <row r="57" spans="2:17" ht="43.5" x14ac:dyDescent="0.35">
      <c r="B57" s="67" t="s">
        <v>66</v>
      </c>
      <c r="C57" s="80">
        <v>1321820</v>
      </c>
      <c r="D57" s="82">
        <v>58.65</v>
      </c>
      <c r="E57" s="80">
        <v>1302670</v>
      </c>
      <c r="F57" s="82">
        <v>43.68</v>
      </c>
      <c r="G57" s="81">
        <v>-19150</v>
      </c>
      <c r="H57" s="83">
        <v>-14.97</v>
      </c>
      <c r="I57" s="80">
        <v>2000983</v>
      </c>
      <c r="J57" s="82">
        <v>56.825428018951065</v>
      </c>
      <c r="K57" s="81">
        <v>698313</v>
      </c>
      <c r="L57" s="83">
        <v>13.145428018951065</v>
      </c>
      <c r="N57" s="11">
        <f t="shared" si="14"/>
        <v>0</v>
      </c>
      <c r="O57" s="11">
        <f t="shared" si="15"/>
        <v>0</v>
      </c>
      <c r="P57" s="11">
        <f t="shared" si="16"/>
        <v>0</v>
      </c>
      <c r="Q57" s="25">
        <f t="shared" si="17"/>
        <v>0</v>
      </c>
    </row>
    <row r="58" spans="2:17" ht="43.5" x14ac:dyDescent="0.35">
      <c r="B58" s="67" t="s">
        <v>67</v>
      </c>
      <c r="C58" s="80">
        <v>19758</v>
      </c>
      <c r="D58" s="82">
        <v>0.88</v>
      </c>
      <c r="E58" s="80">
        <v>18370</v>
      </c>
      <c r="F58" s="82">
        <v>0.62</v>
      </c>
      <c r="G58" s="81">
        <v>-1388</v>
      </c>
      <c r="H58" s="83">
        <v>-0.26</v>
      </c>
      <c r="I58" s="80">
        <v>6528</v>
      </c>
      <c r="J58" s="82">
        <v>0.18538707930437814</v>
      </c>
      <c r="K58" s="81">
        <v>-11842</v>
      </c>
      <c r="L58" s="83">
        <v>-0.43461292069562185</v>
      </c>
      <c r="N58" s="11">
        <f t="shared" si="14"/>
        <v>0</v>
      </c>
      <c r="O58" s="11">
        <f t="shared" si="15"/>
        <v>0</v>
      </c>
      <c r="P58" s="11">
        <f t="shared" si="16"/>
        <v>0</v>
      </c>
      <c r="Q58" s="25">
        <f t="shared" si="17"/>
        <v>0</v>
      </c>
    </row>
    <row r="59" spans="2:17" ht="43.5" x14ac:dyDescent="0.35">
      <c r="B59" s="67" t="s">
        <v>81</v>
      </c>
      <c r="C59" s="80">
        <v>25468</v>
      </c>
      <c r="D59" s="82">
        <v>1.1299999999999999</v>
      </c>
      <c r="E59" s="80">
        <v>1323</v>
      </c>
      <c r="F59" s="82">
        <v>0.04</v>
      </c>
      <c r="G59" s="81">
        <v>-24145</v>
      </c>
      <c r="H59" s="83">
        <v>-1.0900000000000001</v>
      </c>
      <c r="I59" s="80">
        <v>1044</v>
      </c>
      <c r="J59" s="82">
        <v>2.9648301285810478E-2</v>
      </c>
      <c r="K59" s="81">
        <v>-279</v>
      </c>
      <c r="L59" s="83">
        <v>-1.0351698714189523E-2</v>
      </c>
      <c r="N59" s="11">
        <f t="shared" si="14"/>
        <v>0</v>
      </c>
      <c r="O59" s="11">
        <f t="shared" si="15"/>
        <v>0</v>
      </c>
      <c r="P59" s="11">
        <f t="shared" si="16"/>
        <v>0</v>
      </c>
      <c r="Q59" s="25">
        <f t="shared" si="17"/>
        <v>0</v>
      </c>
    </row>
    <row r="60" spans="2:17" ht="29" x14ac:dyDescent="0.35">
      <c r="B60" s="67" t="s">
        <v>82</v>
      </c>
      <c r="C60" s="80">
        <v>0</v>
      </c>
      <c r="D60" s="82">
        <v>0</v>
      </c>
      <c r="E60" s="80">
        <v>-804</v>
      </c>
      <c r="F60" s="82">
        <v>-0.03</v>
      </c>
      <c r="G60" s="81">
        <v>-804</v>
      </c>
      <c r="H60" s="83">
        <v>-0.03</v>
      </c>
      <c r="I60" s="80">
        <v>363</v>
      </c>
      <c r="J60" s="82">
        <v>1.0308748435583527E-2</v>
      </c>
      <c r="K60" s="81">
        <v>1167</v>
      </c>
      <c r="L60" s="83">
        <v>4.0308748435583526E-2</v>
      </c>
      <c r="N60" s="11">
        <f t="shared" si="14"/>
        <v>0</v>
      </c>
      <c r="O60" s="11">
        <f t="shared" si="15"/>
        <v>0</v>
      </c>
      <c r="P60" s="11">
        <f t="shared" si="16"/>
        <v>0</v>
      </c>
      <c r="Q60" s="25">
        <f t="shared" si="17"/>
        <v>0</v>
      </c>
    </row>
    <row r="61" spans="2:17" ht="58" x14ac:dyDescent="0.35">
      <c r="B61" s="67" t="s">
        <v>83</v>
      </c>
      <c r="C61" s="80">
        <v>-975</v>
      </c>
      <c r="D61" s="82">
        <v>-0.04</v>
      </c>
      <c r="E61" s="80">
        <v>-65439</v>
      </c>
      <c r="F61" s="82">
        <v>-2.19</v>
      </c>
      <c r="G61" s="81">
        <v>-64464</v>
      </c>
      <c r="H61" s="83">
        <v>-2.15</v>
      </c>
      <c r="I61" s="80">
        <v>18487</v>
      </c>
      <c r="J61" s="82">
        <v>0.52500780255821677</v>
      </c>
      <c r="K61" s="81">
        <v>83926</v>
      </c>
      <c r="L61" s="83">
        <v>2.7150078025582167</v>
      </c>
      <c r="N61" s="11">
        <f t="shared" si="14"/>
        <v>0</v>
      </c>
      <c r="O61" s="11">
        <f t="shared" si="15"/>
        <v>0</v>
      </c>
      <c r="P61" s="11">
        <f t="shared" si="16"/>
        <v>0</v>
      </c>
      <c r="Q61" s="25">
        <f t="shared" si="17"/>
        <v>0</v>
      </c>
    </row>
    <row r="62" spans="2:17" ht="58" x14ac:dyDescent="0.35">
      <c r="B62" s="67" t="s">
        <v>71</v>
      </c>
      <c r="C62" s="80">
        <v>1567</v>
      </c>
      <c r="D62" s="82">
        <v>7.0000000000000007E-2</v>
      </c>
      <c r="E62" s="80">
        <v>-1717</v>
      </c>
      <c r="F62" s="82">
        <v>-0.06</v>
      </c>
      <c r="G62" s="81">
        <v>-3284</v>
      </c>
      <c r="H62" s="83">
        <v>-0.13</v>
      </c>
      <c r="I62" s="80">
        <v>5664</v>
      </c>
      <c r="J62" s="82">
        <v>0.1608505541023281</v>
      </c>
      <c r="K62" s="81">
        <v>7381</v>
      </c>
      <c r="L62" s="83">
        <v>0.22085055410232809</v>
      </c>
      <c r="N62" s="11">
        <f t="shared" si="14"/>
        <v>0</v>
      </c>
      <c r="O62" s="11">
        <f t="shared" si="15"/>
        <v>0</v>
      </c>
      <c r="P62" s="11">
        <f t="shared" si="16"/>
        <v>0</v>
      </c>
      <c r="Q62" s="25">
        <f t="shared" si="17"/>
        <v>0</v>
      </c>
    </row>
    <row r="63" spans="2:17" x14ac:dyDescent="0.35">
      <c r="B63" s="67" t="s">
        <v>84</v>
      </c>
      <c r="C63" s="80">
        <v>-77131</v>
      </c>
      <c r="D63" s="82">
        <v>-3.42</v>
      </c>
      <c r="E63" s="80">
        <v>-211921</v>
      </c>
      <c r="F63" s="82">
        <v>-7.11</v>
      </c>
      <c r="G63" s="81">
        <v>-134790</v>
      </c>
      <c r="H63" s="83">
        <v>-3.69</v>
      </c>
      <c r="I63" s="80">
        <v>-155133</v>
      </c>
      <c r="J63" s="82">
        <v>-4.405584217788924</v>
      </c>
      <c r="K63" s="81">
        <v>56788</v>
      </c>
      <c r="L63" s="83">
        <v>2.7044157822110764</v>
      </c>
      <c r="N63" s="11">
        <f t="shared" si="14"/>
        <v>0</v>
      </c>
      <c r="O63" s="11">
        <f t="shared" si="15"/>
        <v>0</v>
      </c>
      <c r="P63" s="11">
        <f t="shared" si="16"/>
        <v>0</v>
      </c>
      <c r="Q63" s="25">
        <f t="shared" si="17"/>
        <v>0</v>
      </c>
    </row>
    <row r="64" spans="2:17" x14ac:dyDescent="0.35">
      <c r="B64" s="67" t="s">
        <v>85</v>
      </c>
      <c r="C64" s="80">
        <v>206990</v>
      </c>
      <c r="D64" s="82">
        <v>9.18</v>
      </c>
      <c r="E64" s="80">
        <v>425947</v>
      </c>
      <c r="F64" s="82">
        <v>14.28</v>
      </c>
      <c r="G64" s="81">
        <v>218957</v>
      </c>
      <c r="H64" s="83">
        <v>5.0999999999999996</v>
      </c>
      <c r="I64" s="80">
        <v>148237</v>
      </c>
      <c r="J64" s="82">
        <v>4.2097463962688577</v>
      </c>
      <c r="K64" s="81">
        <v>-277710</v>
      </c>
      <c r="L64" s="83">
        <v>-10.070253603731143</v>
      </c>
      <c r="N64" s="11">
        <f t="shared" si="14"/>
        <v>0</v>
      </c>
      <c r="O64" s="11">
        <f t="shared" si="15"/>
        <v>0</v>
      </c>
      <c r="P64" s="11">
        <f t="shared" si="16"/>
        <v>0</v>
      </c>
      <c r="Q64" s="25">
        <f t="shared" si="17"/>
        <v>0</v>
      </c>
    </row>
    <row r="65" spans="2:21" x14ac:dyDescent="0.35">
      <c r="B65" s="67" t="s">
        <v>86</v>
      </c>
      <c r="C65" s="80">
        <v>2147336</v>
      </c>
      <c r="D65" s="82">
        <v>95.28</v>
      </c>
      <c r="E65" s="80">
        <v>2217298</v>
      </c>
      <c r="F65" s="82">
        <v>74.34</v>
      </c>
      <c r="G65" s="81">
        <v>69962</v>
      </c>
      <c r="H65" s="83">
        <v>-20.94</v>
      </c>
      <c r="I65" s="80">
        <v>2977977</v>
      </c>
      <c r="J65" s="82">
        <v>84.570842258825692</v>
      </c>
      <c r="K65" s="81">
        <v>760679</v>
      </c>
      <c r="L65" s="83">
        <v>10.230842258825689</v>
      </c>
      <c r="N65" s="11">
        <f t="shared" si="14"/>
        <v>0</v>
      </c>
      <c r="O65" s="11">
        <f t="shared" si="15"/>
        <v>0</v>
      </c>
      <c r="P65" s="11">
        <f t="shared" si="16"/>
        <v>0</v>
      </c>
      <c r="Q65" s="25">
        <f t="shared" si="17"/>
        <v>0</v>
      </c>
    </row>
    <row r="66" spans="2:21" x14ac:dyDescent="0.35">
      <c r="B66" s="67" t="s">
        <v>87</v>
      </c>
      <c r="C66" s="80">
        <v>1446586</v>
      </c>
      <c r="D66" s="82">
        <v>64.19</v>
      </c>
      <c r="E66" s="80">
        <v>1533901</v>
      </c>
      <c r="F66" s="82">
        <v>51.43</v>
      </c>
      <c r="G66" s="81">
        <v>87315</v>
      </c>
      <c r="H66" s="83">
        <v>-12.76</v>
      </c>
      <c r="I66" s="80">
        <v>1777561</v>
      </c>
      <c r="J66" s="82">
        <v>50.480521151251487</v>
      </c>
      <c r="K66" s="81">
        <v>243660</v>
      </c>
      <c r="L66" s="83">
        <v>-0.94947884874851241</v>
      </c>
      <c r="N66" s="11">
        <f t="shared" si="14"/>
        <v>0</v>
      </c>
      <c r="O66" s="11">
        <f t="shared" si="15"/>
        <v>0</v>
      </c>
      <c r="P66" s="11">
        <f t="shared" si="16"/>
        <v>0</v>
      </c>
      <c r="Q66" s="25">
        <f t="shared" si="17"/>
        <v>0</v>
      </c>
    </row>
    <row r="67" spans="2:21" x14ac:dyDescent="0.35">
      <c r="B67" s="67" t="s">
        <v>74</v>
      </c>
      <c r="C67" s="80">
        <v>544603</v>
      </c>
      <c r="D67" s="82">
        <v>24.16</v>
      </c>
      <c r="E67" s="80">
        <v>533293</v>
      </c>
      <c r="F67" s="82">
        <v>17.88</v>
      </c>
      <c r="G67" s="81">
        <v>-11310</v>
      </c>
      <c r="H67" s="83">
        <v>-6.28</v>
      </c>
      <c r="I67" s="80">
        <v>955631</v>
      </c>
      <c r="J67" s="82">
        <v>27.138731615000339</v>
      </c>
      <c r="K67" s="81">
        <v>422338</v>
      </c>
      <c r="L67" s="83">
        <v>9.2587316150003396</v>
      </c>
      <c r="N67" s="11">
        <f t="shared" si="14"/>
        <v>0</v>
      </c>
      <c r="O67" s="11">
        <f t="shared" si="15"/>
        <v>0</v>
      </c>
      <c r="P67" s="11">
        <f t="shared" si="16"/>
        <v>0</v>
      </c>
      <c r="Q67" s="25">
        <f t="shared" si="17"/>
        <v>0</v>
      </c>
    </row>
    <row r="68" spans="2:21" x14ac:dyDescent="0.35">
      <c r="B68" s="67" t="s">
        <v>88</v>
      </c>
      <c r="C68" s="80">
        <v>700750</v>
      </c>
      <c r="D68" s="82">
        <v>31.09</v>
      </c>
      <c r="E68" s="80">
        <v>683397</v>
      </c>
      <c r="F68" s="82">
        <v>22.91</v>
      </c>
      <c r="G68" s="81">
        <v>-17353</v>
      </c>
      <c r="H68" s="83">
        <v>-8.18</v>
      </c>
      <c r="I68" s="80">
        <v>1200416</v>
      </c>
      <c r="J68" s="82">
        <v>34.090321107574205</v>
      </c>
      <c r="K68" s="81">
        <v>517019</v>
      </c>
      <c r="L68" s="83">
        <v>11.180321107574205</v>
      </c>
      <c r="N68" s="11">
        <f t="shared" si="14"/>
        <v>0</v>
      </c>
      <c r="O68" s="11">
        <f t="shared" si="15"/>
        <v>0</v>
      </c>
      <c r="P68" s="11">
        <f t="shared" si="16"/>
        <v>0</v>
      </c>
      <c r="Q68" s="25">
        <f t="shared" si="17"/>
        <v>0</v>
      </c>
    </row>
    <row r="69" spans="2:21" x14ac:dyDescent="0.35">
      <c r="B69" s="67" t="s">
        <v>89</v>
      </c>
      <c r="C69" s="80">
        <v>156147</v>
      </c>
      <c r="D69" s="82">
        <v>6.93</v>
      </c>
      <c r="E69" s="80">
        <v>150104</v>
      </c>
      <c r="F69" s="82">
        <v>5.03</v>
      </c>
      <c r="G69" s="81">
        <v>-6043</v>
      </c>
      <c r="H69" s="83">
        <v>-1.9</v>
      </c>
      <c r="I69" s="80">
        <v>244785</v>
      </c>
      <c r="J69" s="82">
        <v>6.9515894925738673</v>
      </c>
      <c r="K69" s="81">
        <v>94681</v>
      </c>
      <c r="L69" s="83">
        <v>1.921589492573867</v>
      </c>
      <c r="N69" s="11">
        <f t="shared" si="14"/>
        <v>0</v>
      </c>
      <c r="O69" s="11">
        <f t="shared" si="15"/>
        <v>0</v>
      </c>
      <c r="P69" s="11">
        <f t="shared" si="16"/>
        <v>0</v>
      </c>
      <c r="Q69" s="25">
        <f t="shared" si="17"/>
        <v>0</v>
      </c>
    </row>
    <row r="70" spans="2:21" x14ac:dyDescent="0.35">
      <c r="B70" s="67" t="s">
        <v>90</v>
      </c>
      <c r="C70" s="80">
        <v>544603</v>
      </c>
      <c r="D70" s="82">
        <v>24.16</v>
      </c>
      <c r="E70" s="80">
        <v>533293</v>
      </c>
      <c r="F70" s="82">
        <v>17.88</v>
      </c>
      <c r="G70" s="81">
        <v>-11310</v>
      </c>
      <c r="H70" s="83">
        <v>-6.28</v>
      </c>
      <c r="I70" s="80">
        <v>955631</v>
      </c>
      <c r="J70" s="82">
        <v>27.138731615000339</v>
      </c>
      <c r="K70" s="81">
        <v>422338</v>
      </c>
      <c r="L70" s="83">
        <v>9.2587316150003396</v>
      </c>
      <c r="N70" s="11">
        <f t="shared" si="14"/>
        <v>0</v>
      </c>
      <c r="O70" s="11">
        <f t="shared" si="15"/>
        <v>0</v>
      </c>
      <c r="P70" s="11">
        <f t="shared" si="16"/>
        <v>0</v>
      </c>
      <c r="Q70" s="25">
        <f t="shared" si="17"/>
        <v>0</v>
      </c>
    </row>
    <row r="72" spans="2:21" x14ac:dyDescent="0.35">
      <c r="B72" s="71"/>
      <c r="K72" s="72"/>
    </row>
    <row r="73" spans="2:21" x14ac:dyDescent="0.35">
      <c r="K73" s="73" t="s">
        <v>98</v>
      </c>
      <c r="L73" s="73"/>
    </row>
    <row r="74" spans="2:21" ht="29" x14ac:dyDescent="0.35">
      <c r="B74" s="65" t="s">
        <v>0</v>
      </c>
      <c r="C74" s="65" t="s">
        <v>1</v>
      </c>
      <c r="D74" s="65" t="s">
        <v>2</v>
      </c>
      <c r="E74" s="65" t="s">
        <v>154</v>
      </c>
      <c r="F74" s="65" t="s">
        <v>20</v>
      </c>
      <c r="G74" s="65" t="s">
        <v>155</v>
      </c>
      <c r="K74" s="74">
        <v>3521281</v>
      </c>
      <c r="L74" s="73"/>
      <c r="M74" s="73"/>
      <c r="N74" s="73"/>
      <c r="O74" s="73"/>
      <c r="P74" s="73"/>
      <c r="Q74" s="73" t="s">
        <v>104</v>
      </c>
      <c r="R74" s="73"/>
      <c r="S74" s="73"/>
      <c r="T74" s="73"/>
    </row>
    <row r="75" spans="2:21" x14ac:dyDescent="0.35">
      <c r="B75" s="67" t="s">
        <v>92</v>
      </c>
      <c r="C75" s="90">
        <v>0.19</v>
      </c>
      <c r="D75" s="90">
        <v>0.16</v>
      </c>
      <c r="E75" s="83">
        <v>-0.03</v>
      </c>
      <c r="F75" s="93">
        <v>0.27</v>
      </c>
      <c r="G75" s="83">
        <f>F75-D75</f>
        <v>0.11000000000000001</v>
      </c>
      <c r="K75" s="73" t="s">
        <v>99</v>
      </c>
      <c r="L75" s="73" t="s">
        <v>100</v>
      </c>
      <c r="M75" s="73"/>
      <c r="N75" s="73"/>
      <c r="O75" s="73"/>
      <c r="P75" s="73"/>
      <c r="Q75" s="74">
        <v>599107</v>
      </c>
      <c r="R75" s="73"/>
      <c r="S75" s="73"/>
      <c r="T75" s="73"/>
    </row>
    <row r="76" spans="2:21" x14ac:dyDescent="0.35">
      <c r="B76" s="67" t="s">
        <v>97</v>
      </c>
      <c r="C76" s="90">
        <v>0.12</v>
      </c>
      <c r="D76" s="90">
        <v>0.11</v>
      </c>
      <c r="E76" s="83">
        <v>-9.999999999999995E-3</v>
      </c>
      <c r="F76" s="93">
        <v>0.18</v>
      </c>
      <c r="G76" s="83">
        <f t="shared" ref="G76:G79" si="18">F76-D76</f>
        <v>6.9999999999999993E-2</v>
      </c>
      <c r="K76" s="75">
        <v>737207</v>
      </c>
      <c r="L76" s="75">
        <v>1283</v>
      </c>
      <c r="M76" s="73" t="s">
        <v>101</v>
      </c>
      <c r="N76" s="73" t="s">
        <v>102</v>
      </c>
      <c r="O76" s="73" t="s">
        <v>103</v>
      </c>
      <c r="P76" s="73"/>
      <c r="Q76" s="73" t="s">
        <v>105</v>
      </c>
      <c r="R76" s="73" t="s">
        <v>106</v>
      </c>
      <c r="S76" s="73" t="s">
        <v>107</v>
      </c>
      <c r="T76" s="73" t="s">
        <v>108</v>
      </c>
    </row>
    <row r="77" spans="2:21" x14ac:dyDescent="0.35">
      <c r="B77" s="67" t="s">
        <v>94</v>
      </c>
      <c r="C77" s="90">
        <v>0.06</v>
      </c>
      <c r="D77" s="90">
        <v>0.05</v>
      </c>
      <c r="E77" s="83">
        <v>-9.999999999999995E-3</v>
      </c>
      <c r="F77" s="93">
        <v>0.08</v>
      </c>
      <c r="G77" s="83">
        <f t="shared" si="18"/>
        <v>0.03</v>
      </c>
      <c r="K77" s="73"/>
      <c r="L77" s="73"/>
      <c r="M77" s="75">
        <v>25237640</v>
      </c>
      <c r="N77" s="75">
        <v>7188973</v>
      </c>
      <c r="O77" s="75">
        <v>316790</v>
      </c>
      <c r="P77" s="75"/>
      <c r="Q77" s="75">
        <v>979112</v>
      </c>
      <c r="R77" s="75">
        <v>28561991</v>
      </c>
      <c r="S77" s="75">
        <v>0</v>
      </c>
      <c r="T77" s="75">
        <v>12337</v>
      </c>
    </row>
    <row r="78" spans="2:21" x14ac:dyDescent="0.35">
      <c r="B78" s="67" t="s">
        <v>95</v>
      </c>
      <c r="C78" s="90">
        <v>0.05</v>
      </c>
      <c r="D78" s="90">
        <v>0.05</v>
      </c>
      <c r="E78" s="83">
        <v>0</v>
      </c>
      <c r="F78" s="93">
        <v>0.06</v>
      </c>
      <c r="G78" s="83">
        <f t="shared" si="18"/>
        <v>9.999999999999995E-3</v>
      </c>
      <c r="K78" s="70"/>
      <c r="L78" s="70"/>
      <c r="M78" s="73"/>
      <c r="N78" s="73"/>
      <c r="O78" s="73"/>
      <c r="P78" s="73"/>
      <c r="Q78" s="73"/>
      <c r="R78" s="73"/>
      <c r="S78" s="73"/>
      <c r="T78" s="73"/>
    </row>
    <row r="79" spans="2:21" ht="29" x14ac:dyDescent="0.35">
      <c r="B79" s="67" t="s">
        <v>96</v>
      </c>
      <c r="C79" s="90">
        <v>6.99</v>
      </c>
      <c r="D79" s="90">
        <v>3.6</v>
      </c>
      <c r="E79" s="83">
        <v>-3.39</v>
      </c>
      <c r="F79" s="93">
        <v>11.99</v>
      </c>
      <c r="G79" s="83">
        <f t="shared" si="18"/>
        <v>8.39</v>
      </c>
      <c r="K79" s="70" t="s">
        <v>109</v>
      </c>
      <c r="L79" s="70" t="s">
        <v>110</v>
      </c>
      <c r="M79" s="70"/>
      <c r="N79" s="70"/>
      <c r="O79" s="70"/>
      <c r="P79" s="70"/>
      <c r="Q79" s="70"/>
      <c r="R79" s="70"/>
      <c r="S79" s="70"/>
      <c r="T79" s="70"/>
      <c r="U79" s="70"/>
    </row>
    <row r="80" spans="2:21" x14ac:dyDescent="0.35">
      <c r="K80" s="70">
        <v>33481893</v>
      </c>
      <c r="L80" s="70">
        <v>0.10516971068511569</v>
      </c>
      <c r="M80" s="70"/>
      <c r="N80" s="70"/>
      <c r="O80" s="70"/>
      <c r="P80" s="70"/>
      <c r="Q80" s="70" t="s">
        <v>109</v>
      </c>
      <c r="R80" s="70" t="s">
        <v>110</v>
      </c>
      <c r="S80" s="70"/>
      <c r="T80" s="70"/>
      <c r="U80" s="70"/>
    </row>
    <row r="81" spans="2:21" x14ac:dyDescent="0.35">
      <c r="K81" s="70"/>
      <c r="L81" s="70"/>
      <c r="M81" s="70"/>
      <c r="N81" s="70"/>
      <c r="O81" s="70"/>
      <c r="P81" s="70"/>
      <c r="Q81" s="70">
        <v>29553440</v>
      </c>
      <c r="R81" s="70">
        <v>2.0271988641592992E-2</v>
      </c>
      <c r="S81" s="70"/>
      <c r="T81" s="70"/>
      <c r="U81" s="70"/>
    </row>
    <row r="82" spans="2:21" x14ac:dyDescent="0.35"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</row>
    <row r="83" spans="2:21" x14ac:dyDescent="0.35">
      <c r="K83" s="70"/>
      <c r="L83" s="70"/>
      <c r="M83" s="70" t="s">
        <v>111</v>
      </c>
      <c r="N83" s="70"/>
      <c r="O83" s="70"/>
      <c r="P83" s="70"/>
      <c r="Q83" s="70"/>
      <c r="R83" s="70"/>
      <c r="S83" s="70"/>
      <c r="T83" s="70"/>
      <c r="U83" s="70"/>
    </row>
    <row r="84" spans="2:21" x14ac:dyDescent="0.35">
      <c r="K84" s="70"/>
      <c r="L84" s="70"/>
      <c r="M84" s="76">
        <v>8.4897722043522694E-2</v>
      </c>
      <c r="N84" s="70"/>
      <c r="O84" s="70"/>
      <c r="P84" s="70"/>
      <c r="Q84" s="70"/>
      <c r="R84" s="70"/>
      <c r="S84" s="70"/>
      <c r="T84" s="70"/>
      <c r="U84" s="70"/>
    </row>
    <row r="85" spans="2:21" x14ac:dyDescent="0.35"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</row>
    <row r="86" spans="2:21" x14ac:dyDescent="0.35"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</row>
    <row r="87" spans="2:21" x14ac:dyDescent="0.35">
      <c r="B87" s="209" t="s">
        <v>0</v>
      </c>
      <c r="C87" s="209" t="s">
        <v>112</v>
      </c>
      <c r="D87" s="211" t="s">
        <v>113</v>
      </c>
      <c r="E87" s="212"/>
      <c r="F87" s="211" t="s">
        <v>154</v>
      </c>
      <c r="G87" s="212"/>
      <c r="H87" s="87" t="s">
        <v>113</v>
      </c>
      <c r="I87" s="211" t="s">
        <v>155</v>
      </c>
      <c r="J87" s="212"/>
      <c r="M87" s="70"/>
      <c r="N87" s="70"/>
      <c r="O87" s="70"/>
      <c r="P87" s="70"/>
      <c r="Q87" s="70"/>
      <c r="R87" s="70"/>
      <c r="S87" s="70"/>
      <c r="T87" s="70"/>
      <c r="U87" s="70"/>
    </row>
    <row r="88" spans="2:21" ht="43.5" x14ac:dyDescent="0.35">
      <c r="B88" s="210"/>
      <c r="C88" s="210"/>
      <c r="D88" s="65" t="s">
        <v>1</v>
      </c>
      <c r="E88" s="65" t="s">
        <v>2</v>
      </c>
      <c r="F88" s="65" t="s">
        <v>114</v>
      </c>
      <c r="G88" s="65" t="s">
        <v>115</v>
      </c>
      <c r="H88" s="65" t="s">
        <v>20</v>
      </c>
      <c r="I88" s="65" t="s">
        <v>128</v>
      </c>
      <c r="J88" s="65" t="s">
        <v>129</v>
      </c>
    </row>
    <row r="89" spans="2:21" ht="29" x14ac:dyDescent="0.35">
      <c r="B89" s="67" t="s">
        <v>116</v>
      </c>
      <c r="C89" s="65" t="s">
        <v>117</v>
      </c>
      <c r="D89" s="90">
        <v>12.61</v>
      </c>
      <c r="E89" s="90">
        <v>12.93</v>
      </c>
      <c r="F89" s="83">
        <v>0.32</v>
      </c>
      <c r="G89" s="83">
        <v>8.43</v>
      </c>
      <c r="H89" s="90">
        <v>10.849</v>
      </c>
      <c r="I89" s="83">
        <v>-2.0809999999999995</v>
      </c>
      <c r="J89" s="83">
        <v>6.3490000000000002</v>
      </c>
    </row>
    <row r="90" spans="2:21" ht="29" x14ac:dyDescent="0.35">
      <c r="B90" s="67" t="s">
        <v>118</v>
      </c>
      <c r="C90" s="65" t="s">
        <v>119</v>
      </c>
      <c r="D90" s="90">
        <v>12.61</v>
      </c>
      <c r="E90" s="90">
        <v>12.93</v>
      </c>
      <c r="F90" s="83">
        <v>0.32</v>
      </c>
      <c r="G90" s="83">
        <v>6.93</v>
      </c>
      <c r="H90" s="90">
        <v>10.849</v>
      </c>
      <c r="I90" s="83">
        <v>-2.0809999999999995</v>
      </c>
      <c r="J90" s="83">
        <v>4.8490000000000002</v>
      </c>
    </row>
    <row r="91" spans="2:21" ht="29" x14ac:dyDescent="0.35">
      <c r="B91" s="67" t="s">
        <v>120</v>
      </c>
      <c r="C91" s="65" t="s">
        <v>121</v>
      </c>
      <c r="D91" s="90">
        <v>14.69</v>
      </c>
      <c r="E91" s="90">
        <v>14.57</v>
      </c>
      <c r="F91" s="83">
        <v>-0.12</v>
      </c>
      <c r="G91" s="83">
        <v>6.57</v>
      </c>
      <c r="H91" s="90">
        <v>13.739000000000001</v>
      </c>
      <c r="I91" s="83">
        <v>-0.83099999999999952</v>
      </c>
      <c r="J91" s="83">
        <v>5.7390000000000008</v>
      </c>
    </row>
    <row r="92" spans="2:21" x14ac:dyDescent="0.35">
      <c r="B92" s="67" t="s">
        <v>122</v>
      </c>
      <c r="C92" s="65" t="s">
        <v>123</v>
      </c>
      <c r="D92" s="90">
        <v>117.16</v>
      </c>
      <c r="E92" s="90">
        <v>65.52</v>
      </c>
      <c r="F92" s="83">
        <v>-51.64</v>
      </c>
      <c r="G92" s="83">
        <v>50.52</v>
      </c>
      <c r="H92" s="90">
        <v>110.163</v>
      </c>
      <c r="I92" s="83">
        <v>44.643000000000001</v>
      </c>
      <c r="J92" s="83">
        <v>95.162999999999997</v>
      </c>
    </row>
    <row r="93" spans="2:21" x14ac:dyDescent="0.35">
      <c r="B93" s="67" t="s">
        <v>124</v>
      </c>
      <c r="C93" s="65" t="s">
        <v>125</v>
      </c>
      <c r="D93" s="90">
        <v>270.36</v>
      </c>
      <c r="E93" s="90">
        <v>198.5</v>
      </c>
      <c r="F93" s="83">
        <v>-71.86</v>
      </c>
      <c r="G93" s="83">
        <v>148.5</v>
      </c>
      <c r="H93" s="90">
        <v>176.25700000000001</v>
      </c>
      <c r="I93" s="83">
        <v>-22.242999999999995</v>
      </c>
      <c r="J93" s="83">
        <v>126.25700000000001</v>
      </c>
    </row>
    <row r="94" spans="2:21" x14ac:dyDescent="0.35">
      <c r="B94" s="67" t="s">
        <v>126</v>
      </c>
      <c r="C94" s="65" t="s">
        <v>127</v>
      </c>
      <c r="D94" s="90">
        <v>31.81</v>
      </c>
      <c r="E94" s="90">
        <v>35.53</v>
      </c>
      <c r="F94" s="83">
        <v>3.72</v>
      </c>
      <c r="G94" s="83">
        <v>84.47</v>
      </c>
      <c r="H94" s="90">
        <v>31.821999999999999</v>
      </c>
      <c r="I94" s="83">
        <v>-3.708000000000002</v>
      </c>
      <c r="J94" s="83">
        <v>-88.177999999999997</v>
      </c>
    </row>
    <row r="97" spans="2:12" x14ac:dyDescent="0.35">
      <c r="B97" s="205" t="s">
        <v>35</v>
      </c>
      <c r="C97" s="65" t="s">
        <v>1</v>
      </c>
      <c r="D97" s="65" t="s">
        <v>2</v>
      </c>
      <c r="E97" s="205" t="s">
        <v>154</v>
      </c>
      <c r="F97" s="65" t="s">
        <v>20</v>
      </c>
      <c r="G97" s="205" t="s">
        <v>155</v>
      </c>
    </row>
    <row r="98" spans="2:12" x14ac:dyDescent="0.35">
      <c r="B98" s="205"/>
      <c r="C98" s="65" t="s">
        <v>4</v>
      </c>
      <c r="D98" s="65" t="s">
        <v>4</v>
      </c>
      <c r="E98" s="205"/>
      <c r="F98" s="65" t="s">
        <v>4</v>
      </c>
      <c r="G98" s="205"/>
    </row>
    <row r="99" spans="2:12" x14ac:dyDescent="0.35">
      <c r="B99" s="102" t="s">
        <v>130</v>
      </c>
      <c r="C99" s="88">
        <v>28640348</v>
      </c>
      <c r="D99" s="88">
        <v>31590542</v>
      </c>
      <c r="E99" s="88">
        <v>2950194</v>
      </c>
      <c r="F99" s="88">
        <v>35907016</v>
      </c>
      <c r="G99" s="96">
        <v>4316474</v>
      </c>
    </row>
    <row r="100" spans="2:12" x14ac:dyDescent="0.35">
      <c r="B100" s="103" t="s">
        <v>131</v>
      </c>
      <c r="C100" s="97">
        <v>18177986</v>
      </c>
      <c r="D100" s="97">
        <v>20900507</v>
      </c>
      <c r="E100" s="88">
        <v>2722521</v>
      </c>
      <c r="F100" s="88">
        <v>25237640</v>
      </c>
      <c r="G100" s="96">
        <v>4337133</v>
      </c>
    </row>
    <row r="101" spans="2:12" x14ac:dyDescent="0.35">
      <c r="B101" s="103" t="s">
        <v>132</v>
      </c>
      <c r="C101" s="97">
        <v>974049</v>
      </c>
      <c r="D101" s="88">
        <v>649789</v>
      </c>
      <c r="E101" s="88">
        <v>-324260</v>
      </c>
      <c r="F101" s="88">
        <v>316790</v>
      </c>
      <c r="G101" s="96">
        <v>-332999</v>
      </c>
      <c r="K101" s="91"/>
      <c r="L101" s="92"/>
    </row>
    <row r="102" spans="2:12" x14ac:dyDescent="0.35">
      <c r="B102" s="104" t="s">
        <v>138</v>
      </c>
      <c r="C102" s="98">
        <v>19152035</v>
      </c>
      <c r="D102" s="98">
        <v>21550296</v>
      </c>
      <c r="E102" s="98">
        <v>2398261</v>
      </c>
      <c r="F102" s="98" t="s">
        <v>139</v>
      </c>
      <c r="G102" s="99" t="e">
        <v>#VALUE!</v>
      </c>
      <c r="H102" s="63" t="s">
        <v>156</v>
      </c>
    </row>
    <row r="103" spans="2:12" x14ac:dyDescent="0.35">
      <c r="B103" s="105" t="s">
        <v>134</v>
      </c>
      <c r="C103" s="100">
        <v>66.87</v>
      </c>
      <c r="D103" s="100">
        <v>68.22</v>
      </c>
      <c r="E103" s="100">
        <v>1.35</v>
      </c>
      <c r="F103" s="100" t="s">
        <v>139</v>
      </c>
      <c r="G103" s="101" t="e">
        <v>#VALUE!</v>
      </c>
    </row>
    <row r="104" spans="2:12" x14ac:dyDescent="0.35">
      <c r="B104" s="104" t="s">
        <v>135</v>
      </c>
      <c r="C104" s="98">
        <v>28290090</v>
      </c>
      <c r="D104" s="98">
        <v>29726916</v>
      </c>
      <c r="E104" s="98">
        <v>1436826</v>
      </c>
      <c r="F104" s="98" t="s">
        <v>139</v>
      </c>
      <c r="G104" s="99" t="e">
        <v>#VALUE!</v>
      </c>
    </row>
    <row r="105" spans="2:12" x14ac:dyDescent="0.35">
      <c r="B105" s="105" t="s">
        <v>134</v>
      </c>
      <c r="C105" s="100">
        <v>98.78</v>
      </c>
      <c r="D105" s="100">
        <v>94.1</v>
      </c>
      <c r="E105" s="100">
        <v>-4.68</v>
      </c>
      <c r="F105" s="100" t="s">
        <v>139</v>
      </c>
      <c r="G105" s="101" t="e">
        <v>#VALUE!</v>
      </c>
    </row>
    <row r="106" spans="2:12" x14ac:dyDescent="0.35">
      <c r="B106" s="102" t="s">
        <v>76</v>
      </c>
      <c r="C106" s="88">
        <v>544603</v>
      </c>
      <c r="D106" s="88">
        <v>533293</v>
      </c>
      <c r="E106" s="88">
        <v>-11310</v>
      </c>
      <c r="F106" s="88">
        <v>955631</v>
      </c>
      <c r="G106" s="96">
        <v>422338</v>
      </c>
    </row>
    <row r="107" spans="2:12" x14ac:dyDescent="0.35">
      <c r="B107" s="106" t="s">
        <v>136</v>
      </c>
      <c r="C107" s="100">
        <v>1.9</v>
      </c>
      <c r="D107" s="100">
        <v>1.69</v>
      </c>
      <c r="E107" s="100">
        <v>-0.21</v>
      </c>
      <c r="F107" s="100" t="s">
        <v>139</v>
      </c>
      <c r="G107" s="101" t="e">
        <v>#VALUE!</v>
      </c>
    </row>
    <row r="108" spans="2:12" x14ac:dyDescent="0.35">
      <c r="B108" s="103" t="s">
        <v>64</v>
      </c>
      <c r="C108" s="97">
        <v>1571452</v>
      </c>
      <c r="D108" s="97">
        <v>1622180</v>
      </c>
      <c r="E108" s="88">
        <v>50728</v>
      </c>
      <c r="F108" s="88">
        <v>2240389</v>
      </c>
      <c r="G108" s="96">
        <v>618209</v>
      </c>
    </row>
    <row r="109" spans="2:12" x14ac:dyDescent="0.35">
      <c r="B109" s="106" t="s">
        <v>137</v>
      </c>
      <c r="C109" s="100">
        <v>5.55</v>
      </c>
      <c r="D109" s="100">
        <v>5.46</v>
      </c>
      <c r="E109" s="100">
        <v>-0.09</v>
      </c>
      <c r="F109" s="100" t="s">
        <v>139</v>
      </c>
      <c r="G109" s="101" t="e">
        <v>#VALUE!</v>
      </c>
    </row>
    <row r="110" spans="2:12" x14ac:dyDescent="0.35">
      <c r="K110" s="91"/>
      <c r="L110" s="92"/>
    </row>
    <row r="113" spans="2:12" x14ac:dyDescent="0.35">
      <c r="B113" s="209" t="s">
        <v>0</v>
      </c>
      <c r="C113" s="65" t="s">
        <v>1</v>
      </c>
      <c r="D113" s="65" t="s">
        <v>2</v>
      </c>
      <c r="E113" s="205" t="s">
        <v>154</v>
      </c>
      <c r="F113" s="65" t="s">
        <v>20</v>
      </c>
      <c r="G113" s="205" t="s">
        <v>155</v>
      </c>
    </row>
    <row r="114" spans="2:12" x14ac:dyDescent="0.35">
      <c r="B114" s="210"/>
      <c r="C114" s="65" t="s">
        <v>4</v>
      </c>
      <c r="D114" s="65" t="s">
        <v>4</v>
      </c>
      <c r="E114" s="205"/>
      <c r="F114" s="65" t="s">
        <v>4</v>
      </c>
      <c r="G114" s="205"/>
    </row>
    <row r="115" spans="2:12" x14ac:dyDescent="0.35">
      <c r="B115" s="102" t="s">
        <v>140</v>
      </c>
      <c r="C115" s="107">
        <v>4155109</v>
      </c>
      <c r="D115" s="80">
        <v>4329578</v>
      </c>
      <c r="E115" s="80">
        <v>174469</v>
      </c>
      <c r="F115" s="80">
        <v>5096975</v>
      </c>
      <c r="G115" s="108">
        <v>767397</v>
      </c>
    </row>
    <row r="116" spans="2:12" x14ac:dyDescent="0.35">
      <c r="B116" s="102" t="s">
        <v>130</v>
      </c>
      <c r="C116" s="80">
        <v>28640348</v>
      </c>
      <c r="D116" s="80">
        <v>31590542</v>
      </c>
      <c r="E116" s="80">
        <v>2950194</v>
      </c>
      <c r="F116" s="80">
        <v>35907016</v>
      </c>
      <c r="G116" s="108">
        <v>4316474</v>
      </c>
    </row>
    <row r="117" spans="2:12" x14ac:dyDescent="0.35">
      <c r="B117" s="106" t="s">
        <v>141</v>
      </c>
      <c r="C117" s="109">
        <v>0.15</v>
      </c>
      <c r="D117" s="109">
        <v>0.14000000000000001</v>
      </c>
      <c r="E117" s="110">
        <v>-0.01</v>
      </c>
      <c r="F117" s="110">
        <v>0.14194927810208458</v>
      </c>
      <c r="G117" s="111">
        <v>1.9492781020845618E-3</v>
      </c>
    </row>
    <row r="118" spans="2:12" x14ac:dyDescent="0.35">
      <c r="B118" s="103" t="s">
        <v>45</v>
      </c>
      <c r="C118" s="107">
        <v>24182687</v>
      </c>
      <c r="D118" s="107">
        <v>26799256</v>
      </c>
      <c r="E118" s="80">
        <v>2616569</v>
      </c>
      <c r="F118" s="80">
        <v>30563187</v>
      </c>
      <c r="G118" s="108">
        <v>3763931</v>
      </c>
    </row>
    <row r="119" spans="2:12" x14ac:dyDescent="0.35">
      <c r="B119" s="106" t="s">
        <v>142</v>
      </c>
      <c r="C119" s="110">
        <v>5.82</v>
      </c>
      <c r="D119" s="110">
        <v>6.19</v>
      </c>
      <c r="E119" s="110">
        <v>0.37</v>
      </c>
      <c r="F119" s="110">
        <v>5.9963384164136571</v>
      </c>
      <c r="G119" s="111">
        <v>-0.19366158358634333</v>
      </c>
    </row>
    <row r="120" spans="2:12" x14ac:dyDescent="0.35">
      <c r="B120" s="103" t="s">
        <v>86</v>
      </c>
      <c r="C120" s="107">
        <v>2147336</v>
      </c>
      <c r="D120" s="107">
        <v>2217298</v>
      </c>
      <c r="E120" s="80">
        <v>69962</v>
      </c>
      <c r="F120" s="80">
        <v>2977977</v>
      </c>
      <c r="G120" s="108">
        <v>760679</v>
      </c>
    </row>
    <row r="121" spans="2:12" x14ac:dyDescent="0.35">
      <c r="B121" s="103" t="s">
        <v>76</v>
      </c>
      <c r="C121" s="107">
        <v>544603</v>
      </c>
      <c r="D121" s="107">
        <v>533293</v>
      </c>
      <c r="E121" s="80">
        <v>-11310</v>
      </c>
      <c r="F121" s="80">
        <v>955631</v>
      </c>
      <c r="G121" s="108">
        <v>422338</v>
      </c>
    </row>
    <row r="122" spans="2:12" x14ac:dyDescent="0.35">
      <c r="B122" s="106" t="s">
        <v>144</v>
      </c>
      <c r="C122" s="110">
        <v>25.36</v>
      </c>
      <c r="D122" s="110">
        <v>24.05</v>
      </c>
      <c r="E122" s="110">
        <v>-1.31</v>
      </c>
      <c r="F122" s="110" t="s">
        <v>139</v>
      </c>
      <c r="G122" s="111" t="e">
        <v>#VALUE!</v>
      </c>
    </row>
    <row r="123" spans="2:12" x14ac:dyDescent="0.35">
      <c r="F123" s="77"/>
    </row>
    <row r="124" spans="2:12" x14ac:dyDescent="0.35">
      <c r="F124" s="77"/>
    </row>
    <row r="125" spans="2:12" x14ac:dyDescent="0.35">
      <c r="F125" s="77"/>
    </row>
    <row r="127" spans="2:12" x14ac:dyDescent="0.35">
      <c r="B127" s="209" t="s">
        <v>35</v>
      </c>
      <c r="C127" s="211" t="s">
        <v>1</v>
      </c>
      <c r="D127" s="212"/>
      <c r="E127" s="211" t="s">
        <v>2</v>
      </c>
      <c r="F127" s="212"/>
      <c r="G127" s="211" t="s">
        <v>154</v>
      </c>
      <c r="H127" s="212"/>
      <c r="I127" s="211" t="s">
        <v>20</v>
      </c>
      <c r="J127" s="212"/>
      <c r="K127" s="211" t="s">
        <v>155</v>
      </c>
      <c r="L127" s="212"/>
    </row>
    <row r="128" spans="2:12" x14ac:dyDescent="0.35">
      <c r="B128" s="210"/>
      <c r="C128" s="65" t="s">
        <v>4</v>
      </c>
      <c r="D128" s="65" t="s">
        <v>5</v>
      </c>
      <c r="E128" s="65" t="s">
        <v>4</v>
      </c>
      <c r="F128" s="65" t="s">
        <v>5</v>
      </c>
      <c r="G128" s="65" t="s">
        <v>6</v>
      </c>
      <c r="H128" s="65" t="s">
        <v>7</v>
      </c>
      <c r="I128" s="65" t="s">
        <v>4</v>
      </c>
      <c r="J128" s="65" t="s">
        <v>5</v>
      </c>
      <c r="K128" s="65" t="s">
        <v>6</v>
      </c>
      <c r="L128" s="65" t="s">
        <v>7</v>
      </c>
    </row>
    <row r="129" spans="2:15" x14ac:dyDescent="0.35">
      <c r="B129" s="67" t="s">
        <v>151</v>
      </c>
      <c r="C129" s="79">
        <v>2253708</v>
      </c>
      <c r="D129" s="82">
        <v>100</v>
      </c>
      <c r="E129" s="79">
        <v>2982594</v>
      </c>
      <c r="F129" s="82">
        <v>100</v>
      </c>
      <c r="G129" s="81">
        <v>728886</v>
      </c>
      <c r="H129" s="83">
        <v>0</v>
      </c>
      <c r="I129" s="79">
        <v>3521281</v>
      </c>
      <c r="J129" s="82">
        <v>100</v>
      </c>
      <c r="K129" s="81">
        <v>538687</v>
      </c>
      <c r="L129" s="83">
        <v>0</v>
      </c>
      <c r="N129" s="70">
        <f>F129-D129-H129</f>
        <v>0</v>
      </c>
      <c r="O129" s="70">
        <f>J129-F129-L129</f>
        <v>0</v>
      </c>
    </row>
    <row r="130" spans="2:15" x14ac:dyDescent="0.35">
      <c r="B130" s="67" t="s">
        <v>145</v>
      </c>
      <c r="C130" s="112">
        <v>17677</v>
      </c>
      <c r="D130" s="82">
        <v>0.78</v>
      </c>
      <c r="E130" s="112">
        <v>168530</v>
      </c>
      <c r="F130" s="82">
        <v>5.65</v>
      </c>
      <c r="G130" s="81">
        <v>150853</v>
      </c>
      <c r="H130" s="83">
        <v>4.87</v>
      </c>
      <c r="I130" s="112">
        <v>253778</v>
      </c>
      <c r="J130" s="82">
        <v>7.2069795054697421</v>
      </c>
      <c r="K130" s="81">
        <v>85248</v>
      </c>
      <c r="L130" s="83">
        <v>1.5569795054697417</v>
      </c>
      <c r="N130" s="70">
        <f t="shared" ref="N130:N136" si="19">F130-D130-H130</f>
        <v>0</v>
      </c>
      <c r="O130" s="70">
        <f t="shared" ref="O130:O136" si="20">J130-F130-L130</f>
        <v>0</v>
      </c>
    </row>
    <row r="131" spans="2:15" ht="29" x14ac:dyDescent="0.35">
      <c r="B131" s="67" t="s">
        <v>146</v>
      </c>
      <c r="C131" s="112">
        <v>1736113</v>
      </c>
      <c r="D131" s="82">
        <v>77.03</v>
      </c>
      <c r="E131" s="112">
        <v>2214323</v>
      </c>
      <c r="F131" s="82">
        <v>74.239999999999995</v>
      </c>
      <c r="G131" s="81">
        <v>478210</v>
      </c>
      <c r="H131" s="83">
        <v>-2.79</v>
      </c>
      <c r="I131" s="112">
        <v>2668396</v>
      </c>
      <c r="J131" s="82">
        <v>75.779126971122153</v>
      </c>
      <c r="K131" s="81">
        <v>454073</v>
      </c>
      <c r="L131" s="83">
        <v>1.5391269711221582</v>
      </c>
      <c r="N131" s="70">
        <f t="shared" si="19"/>
        <v>-6.2172489379008766E-15</v>
      </c>
      <c r="O131" s="70">
        <f t="shared" si="20"/>
        <v>0</v>
      </c>
    </row>
    <row r="132" spans="2:15" x14ac:dyDescent="0.35">
      <c r="B132" s="67" t="s">
        <v>147</v>
      </c>
      <c r="C132" s="112">
        <v>499918</v>
      </c>
      <c r="D132" s="82">
        <v>22.18</v>
      </c>
      <c r="E132" s="112">
        <v>599741</v>
      </c>
      <c r="F132" s="82">
        <v>20.11</v>
      </c>
      <c r="G132" s="81">
        <v>99823</v>
      </c>
      <c r="H132" s="83">
        <v>-2.0699999999999998</v>
      </c>
      <c r="I132" s="112">
        <v>599107</v>
      </c>
      <c r="J132" s="82">
        <v>17.0138935234081</v>
      </c>
      <c r="K132" s="81">
        <v>-634</v>
      </c>
      <c r="L132" s="83">
        <v>-3.0961064765918991</v>
      </c>
      <c r="N132" s="70">
        <f t="shared" si="19"/>
        <v>0</v>
      </c>
      <c r="O132" s="70">
        <f t="shared" si="20"/>
        <v>0</v>
      </c>
    </row>
    <row r="133" spans="2:15" x14ac:dyDescent="0.35">
      <c r="B133" s="67" t="s">
        <v>152</v>
      </c>
      <c r="C133" s="79">
        <v>682256</v>
      </c>
      <c r="D133" s="82">
        <v>30.27</v>
      </c>
      <c r="E133" s="79">
        <v>1360414</v>
      </c>
      <c r="F133" s="82">
        <v>45.61</v>
      </c>
      <c r="G133" s="81">
        <v>678158</v>
      </c>
      <c r="H133" s="83">
        <v>15.34</v>
      </c>
      <c r="I133" s="79">
        <v>1280892</v>
      </c>
      <c r="J133" s="82">
        <v>36.375739397111452</v>
      </c>
      <c r="K133" s="81">
        <v>-79522</v>
      </c>
      <c r="L133" s="83">
        <v>-9.234260602888547</v>
      </c>
      <c r="N133" s="70">
        <f t="shared" si="19"/>
        <v>0</v>
      </c>
      <c r="O133" s="70">
        <f t="shared" si="20"/>
        <v>0</v>
      </c>
    </row>
    <row r="134" spans="2:15" x14ac:dyDescent="0.35">
      <c r="B134" s="67" t="s">
        <v>153</v>
      </c>
      <c r="C134" s="79">
        <v>13260</v>
      </c>
      <c r="D134" s="82">
        <v>0.59</v>
      </c>
      <c r="E134" s="79">
        <v>35297</v>
      </c>
      <c r="F134" s="82">
        <v>1.18</v>
      </c>
      <c r="G134" s="81">
        <v>22037</v>
      </c>
      <c r="H134" s="83">
        <v>0.6</v>
      </c>
      <c r="I134" s="112">
        <v>50292</v>
      </c>
      <c r="J134" s="82">
        <v>1.4282302378026632</v>
      </c>
      <c r="K134" s="81">
        <v>14995</v>
      </c>
      <c r="L134" s="83">
        <v>0.24823023780266329</v>
      </c>
      <c r="N134" s="70">
        <f t="shared" si="19"/>
        <v>-1.0000000000000009E-2</v>
      </c>
      <c r="O134" s="70">
        <f t="shared" si="20"/>
        <v>0</v>
      </c>
    </row>
    <row r="135" spans="2:15" ht="29" x14ac:dyDescent="0.35">
      <c r="B135" s="67" t="s">
        <v>148</v>
      </c>
      <c r="C135" s="112">
        <v>668248</v>
      </c>
      <c r="D135" s="82">
        <v>29.65</v>
      </c>
      <c r="E135" s="112">
        <v>1324340</v>
      </c>
      <c r="F135" s="82">
        <v>44.4</v>
      </c>
      <c r="G135" s="81">
        <v>656092</v>
      </c>
      <c r="H135" s="83">
        <v>14.75</v>
      </c>
      <c r="I135" s="112">
        <v>1229880</v>
      </c>
      <c r="J135" s="82">
        <v>34.927062054973746</v>
      </c>
      <c r="K135" s="81">
        <v>-94460</v>
      </c>
      <c r="L135" s="83">
        <v>-9.4729379450262527</v>
      </c>
      <c r="N135" s="70">
        <f t="shared" si="19"/>
        <v>0</v>
      </c>
      <c r="O135" s="70">
        <f t="shared" si="20"/>
        <v>0</v>
      </c>
    </row>
    <row r="136" spans="2:15" x14ac:dyDescent="0.35">
      <c r="B136" s="67" t="s">
        <v>149</v>
      </c>
      <c r="C136" s="112">
        <v>748</v>
      </c>
      <c r="D136" s="82">
        <v>0.03</v>
      </c>
      <c r="E136" s="112">
        <v>777</v>
      </c>
      <c r="F136" s="82">
        <v>0.03</v>
      </c>
      <c r="G136" s="81">
        <v>29</v>
      </c>
      <c r="H136" s="83">
        <v>-0.01</v>
      </c>
      <c r="I136" s="113">
        <v>720</v>
      </c>
      <c r="J136" s="82">
        <v>2.0447104335041707E-2</v>
      </c>
      <c r="K136" s="81">
        <v>-57</v>
      </c>
      <c r="L136" s="83">
        <v>-9.552895664958292E-3</v>
      </c>
      <c r="N136" s="70">
        <f t="shared" si="19"/>
        <v>0.01</v>
      </c>
      <c r="O136" s="70">
        <f t="shared" si="20"/>
        <v>0</v>
      </c>
    </row>
  </sheetData>
  <mergeCells count="41">
    <mergeCell ref="K21:L21"/>
    <mergeCell ref="B2:B3"/>
    <mergeCell ref="C2:D2"/>
    <mergeCell ref="E2:F2"/>
    <mergeCell ref="G2:H2"/>
    <mergeCell ref="I2:J2"/>
    <mergeCell ref="K2:L2"/>
    <mergeCell ref="B21:B22"/>
    <mergeCell ref="C21:D21"/>
    <mergeCell ref="E21:F21"/>
    <mergeCell ref="G21:H21"/>
    <mergeCell ref="I21:J21"/>
    <mergeCell ref="K49:L49"/>
    <mergeCell ref="B87:B88"/>
    <mergeCell ref="B127:B128"/>
    <mergeCell ref="B36:B37"/>
    <mergeCell ref="C36:D36"/>
    <mergeCell ref="E36:F36"/>
    <mergeCell ref="G36:H36"/>
    <mergeCell ref="I36:J36"/>
    <mergeCell ref="K36:L36"/>
    <mergeCell ref="B49:B50"/>
    <mergeCell ref="C49:D49"/>
    <mergeCell ref="E49:F49"/>
    <mergeCell ref="G49:H49"/>
    <mergeCell ref="I49:J49"/>
    <mergeCell ref="I127:J127"/>
    <mergeCell ref="K127:L127"/>
    <mergeCell ref="C87:C88"/>
    <mergeCell ref="D87:E87"/>
    <mergeCell ref="F87:G87"/>
    <mergeCell ref="I87:J87"/>
    <mergeCell ref="E97:E98"/>
    <mergeCell ref="G97:G98"/>
    <mergeCell ref="B97:B98"/>
    <mergeCell ref="B113:B114"/>
    <mergeCell ref="E113:E114"/>
    <mergeCell ref="G113:G114"/>
    <mergeCell ref="C127:D127"/>
    <mergeCell ref="E127:F127"/>
    <mergeCell ref="G127:H127"/>
  </mergeCells>
  <conditionalFormatting sqref="G4:H15">
    <cfRule type="cellIs" dxfId="10" priority="11" operator="lessThan">
      <formula>0</formula>
    </cfRule>
  </conditionalFormatting>
  <conditionalFormatting sqref="G4:H15 K4:L15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51:H70">
    <cfRule type="cellIs" dxfId="7" priority="8" operator="greaterThan">
      <formula>0</formula>
    </cfRule>
    <cfRule type="cellIs" dxfId="6" priority="6" operator="lessThan">
      <formula>0</formula>
    </cfRule>
  </conditionalFormatting>
  <conditionalFormatting sqref="K51:L70">
    <cfRule type="cellIs" dxfId="5" priority="7" operator="greaterThan">
      <formula>0</formula>
    </cfRule>
    <cfRule type="cellIs" dxfId="4" priority="5" operator="lessThan">
      <formula>0</formula>
    </cfRule>
    <cfRule type="cellIs" dxfId="3" priority="4" operator="lessThan">
      <formula>241484.5</formula>
    </cfRule>
    <cfRule type="cellIs" dxfId="2" priority="3" operator="greaterThan">
      <formula>0</formula>
    </cfRule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2"/>
  <sheetViews>
    <sheetView topLeftCell="A53" zoomScale="70" zoomScaleNormal="70" workbookViewId="0">
      <selection activeCell="T56" sqref="T56"/>
    </sheetView>
  </sheetViews>
  <sheetFormatPr defaultRowHeight="14" x14ac:dyDescent="0.3"/>
  <cols>
    <col min="1" max="1" width="8.7265625" style="148"/>
    <col min="2" max="2" width="35.453125" style="147" customWidth="1"/>
    <col min="3" max="3" width="21.54296875" style="148" bestFit="1" customWidth="1"/>
    <col min="4" max="4" width="9" style="148" bestFit="1" customWidth="1"/>
    <col min="5" max="5" width="26.90625" style="148" bestFit="1" customWidth="1"/>
    <col min="6" max="6" width="15.36328125" style="148" bestFit="1" customWidth="1"/>
    <col min="7" max="7" width="31.7265625" style="148" bestFit="1" customWidth="1"/>
    <col min="8" max="8" width="14.08984375" style="148" bestFit="1" customWidth="1"/>
    <col min="9" max="9" width="9.1796875" style="148" bestFit="1" customWidth="1"/>
    <col min="10" max="10" width="17.453125" style="148" customWidth="1"/>
    <col min="11" max="11" width="11.90625" style="148" bestFit="1" customWidth="1"/>
    <col min="12" max="12" width="14.08984375" style="148" bestFit="1" customWidth="1"/>
    <col min="13" max="13" width="3.6328125" style="148" bestFit="1" customWidth="1"/>
    <col min="14" max="14" width="5.453125" style="148" bestFit="1" customWidth="1"/>
    <col min="15" max="15" width="7.1796875" style="148" bestFit="1" customWidth="1"/>
    <col min="16" max="16" width="8.1796875" style="148" bestFit="1" customWidth="1"/>
    <col min="17" max="17" width="6.453125" style="148" bestFit="1" customWidth="1"/>
    <col min="18" max="18" width="4.6328125" style="148" bestFit="1" customWidth="1"/>
    <col min="19" max="19" width="12.7265625" style="148" bestFit="1" customWidth="1"/>
    <col min="20" max="20" width="7.7265625" style="148" bestFit="1" customWidth="1"/>
    <col min="21" max="21" width="8.7265625" style="148" bestFit="1" customWidth="1"/>
    <col min="22" max="22" width="7.7265625" style="148" bestFit="1" customWidth="1"/>
    <col min="23" max="16384" width="8.7265625" style="148"/>
  </cols>
  <sheetData>
    <row r="1" spans="2:17" x14ac:dyDescent="0.3">
      <c r="B1" s="147" t="s">
        <v>21</v>
      </c>
      <c r="C1" s="148">
        <v>1</v>
      </c>
      <c r="D1" s="148">
        <v>2</v>
      </c>
      <c r="E1" s="148">
        <v>3</v>
      </c>
      <c r="F1" s="148">
        <v>4</v>
      </c>
      <c r="G1" s="148">
        <v>5</v>
      </c>
      <c r="H1" s="148">
        <v>6</v>
      </c>
      <c r="I1" s="148">
        <v>7</v>
      </c>
      <c r="J1" s="148">
        <v>8</v>
      </c>
      <c r="K1" s="148">
        <v>9</v>
      </c>
      <c r="L1" s="148">
        <v>10</v>
      </c>
    </row>
    <row r="2" spans="2:17" x14ac:dyDescent="0.3">
      <c r="B2" s="213" t="s">
        <v>0</v>
      </c>
      <c r="C2" s="213" t="s">
        <v>1</v>
      </c>
      <c r="D2" s="213"/>
      <c r="E2" s="213" t="s">
        <v>2</v>
      </c>
      <c r="F2" s="213"/>
      <c r="G2" s="213" t="s">
        <v>154</v>
      </c>
      <c r="H2" s="213"/>
      <c r="I2" s="213" t="s">
        <v>20</v>
      </c>
      <c r="J2" s="213"/>
      <c r="K2" s="213" t="s">
        <v>155</v>
      </c>
      <c r="L2" s="213"/>
    </row>
    <row r="3" spans="2:17" x14ac:dyDescent="0.3">
      <c r="B3" s="213"/>
      <c r="C3" s="149" t="s">
        <v>4</v>
      </c>
      <c r="D3" s="149" t="s">
        <v>5</v>
      </c>
      <c r="E3" s="149" t="s">
        <v>4</v>
      </c>
      <c r="F3" s="149" t="s">
        <v>5</v>
      </c>
      <c r="G3" s="149" t="s">
        <v>6</v>
      </c>
      <c r="H3" s="149" t="s">
        <v>7</v>
      </c>
      <c r="I3" s="149" t="s">
        <v>4</v>
      </c>
      <c r="J3" s="149" t="s">
        <v>5</v>
      </c>
      <c r="K3" s="149" t="s">
        <v>6</v>
      </c>
      <c r="L3" s="149" t="s">
        <v>7</v>
      </c>
      <c r="N3" s="150" t="s">
        <v>30</v>
      </c>
      <c r="O3" s="150" t="s">
        <v>31</v>
      </c>
      <c r="P3" s="150" t="s">
        <v>32</v>
      </c>
      <c r="Q3" s="150" t="s">
        <v>33</v>
      </c>
    </row>
    <row r="4" spans="2:17" x14ac:dyDescent="0.3">
      <c r="B4" s="151" t="s">
        <v>8</v>
      </c>
      <c r="C4" s="152">
        <v>287795</v>
      </c>
      <c r="D4" s="153">
        <v>5.57</v>
      </c>
      <c r="E4" s="152">
        <v>222243</v>
      </c>
      <c r="F4" s="153">
        <v>2.35</v>
      </c>
      <c r="G4" s="154">
        <v>-65552</v>
      </c>
      <c r="H4" s="155">
        <v>-3.22</v>
      </c>
      <c r="I4" s="152">
        <v>236029</v>
      </c>
      <c r="J4" s="153">
        <v>2.2069401047401027</v>
      </c>
      <c r="K4" s="154">
        <v>13786</v>
      </c>
      <c r="L4" s="155">
        <v>-0.14305989525989737</v>
      </c>
      <c r="N4" s="156">
        <f>E4-C4-G4</f>
        <v>0</v>
      </c>
      <c r="O4" s="157">
        <f>F4-D4-H4</f>
        <v>0</v>
      </c>
      <c r="P4" s="156">
        <f>I4-E4-K4</f>
        <v>0</v>
      </c>
      <c r="Q4" s="157">
        <f>J4-F4-L4</f>
        <v>0</v>
      </c>
    </row>
    <row r="5" spans="2:17" ht="42" x14ac:dyDescent="0.3">
      <c r="B5" s="151" t="s">
        <v>9</v>
      </c>
      <c r="C5" s="152">
        <v>115827</v>
      </c>
      <c r="D5" s="153">
        <v>2.2400000000000002</v>
      </c>
      <c r="E5" s="152">
        <v>210948</v>
      </c>
      <c r="F5" s="153">
        <v>2.2400000000000002</v>
      </c>
      <c r="G5" s="154">
        <v>95121</v>
      </c>
      <c r="H5" s="155">
        <v>0</v>
      </c>
      <c r="I5" s="152">
        <v>250729</v>
      </c>
      <c r="J5" s="153">
        <v>2.3443893992745855</v>
      </c>
      <c r="K5" s="154">
        <v>39781</v>
      </c>
      <c r="L5" s="155">
        <v>0.10438939927458524</v>
      </c>
      <c r="N5" s="156">
        <f t="shared" ref="N5:N15" si="0">E5-C5-G5</f>
        <v>0</v>
      </c>
      <c r="O5" s="157">
        <f t="shared" ref="O5:O15" si="1">F5-D5-H5</f>
        <v>0</v>
      </c>
      <c r="P5" s="156">
        <f t="shared" ref="P5:P15" si="2">I5-E5-K5</f>
        <v>0</v>
      </c>
      <c r="Q5" s="157">
        <f t="shared" ref="Q5:Q15" si="3">J5-F5-L5</f>
        <v>0</v>
      </c>
    </row>
    <row r="6" spans="2:17" x14ac:dyDescent="0.3">
      <c r="B6" s="151" t="s">
        <v>10</v>
      </c>
      <c r="C6" s="152">
        <v>137660</v>
      </c>
      <c r="D6" s="153">
        <v>2.67</v>
      </c>
      <c r="E6" s="152">
        <v>128817</v>
      </c>
      <c r="F6" s="153">
        <v>1.36</v>
      </c>
      <c r="G6" s="154">
        <v>-8843</v>
      </c>
      <c r="H6" s="155">
        <v>-1.31</v>
      </c>
      <c r="I6" s="152">
        <v>157966</v>
      </c>
      <c r="J6" s="153">
        <v>1.4770282490091262</v>
      </c>
      <c r="K6" s="154">
        <v>29149</v>
      </c>
      <c r="L6" s="155">
        <v>0.11702824900912612</v>
      </c>
      <c r="N6" s="156">
        <f t="shared" si="0"/>
        <v>0</v>
      </c>
      <c r="O6" s="157">
        <f t="shared" si="1"/>
        <v>0</v>
      </c>
      <c r="P6" s="156">
        <f t="shared" si="2"/>
        <v>0</v>
      </c>
      <c r="Q6" s="157">
        <f t="shared" si="3"/>
        <v>0</v>
      </c>
    </row>
    <row r="7" spans="2:17" ht="42" x14ac:dyDescent="0.3">
      <c r="B7" s="151" t="s">
        <v>11</v>
      </c>
      <c r="C7" s="152">
        <v>399133</v>
      </c>
      <c r="D7" s="153">
        <v>7.73</v>
      </c>
      <c r="E7" s="152">
        <v>388213</v>
      </c>
      <c r="F7" s="153">
        <v>4.1100000000000003</v>
      </c>
      <c r="G7" s="154">
        <v>-10920</v>
      </c>
      <c r="H7" s="155">
        <v>-3.62</v>
      </c>
      <c r="I7" s="152">
        <v>297329</v>
      </c>
      <c r="J7" s="153">
        <v>2.7801130132410421</v>
      </c>
      <c r="K7" s="154">
        <v>-90884</v>
      </c>
      <c r="L7" s="155">
        <v>-1.3298869867589582</v>
      </c>
      <c r="N7" s="156">
        <f t="shared" si="0"/>
        <v>0</v>
      </c>
      <c r="O7" s="157">
        <f t="shared" si="1"/>
        <v>0</v>
      </c>
      <c r="P7" s="156">
        <f t="shared" si="2"/>
        <v>0</v>
      </c>
      <c r="Q7" s="157">
        <f t="shared" si="3"/>
        <v>0</v>
      </c>
    </row>
    <row r="8" spans="2:17" ht="42" x14ac:dyDescent="0.3">
      <c r="B8" s="151" t="s">
        <v>12</v>
      </c>
      <c r="C8" s="152">
        <v>3948238</v>
      </c>
      <c r="D8" s="153">
        <v>76.459999999999994</v>
      </c>
      <c r="E8" s="152">
        <v>8119130</v>
      </c>
      <c r="F8" s="153">
        <v>85.98</v>
      </c>
      <c r="G8" s="154">
        <v>4170892</v>
      </c>
      <c r="H8" s="155">
        <v>9.52</v>
      </c>
      <c r="I8" s="152">
        <v>9505694</v>
      </c>
      <c r="J8" s="153">
        <v>88.881015942902636</v>
      </c>
      <c r="K8" s="154">
        <v>1386564</v>
      </c>
      <c r="L8" s="155">
        <v>2.9010159429026317</v>
      </c>
      <c r="N8" s="156">
        <f t="shared" si="0"/>
        <v>0</v>
      </c>
      <c r="O8" s="157">
        <f t="shared" si="1"/>
        <v>0</v>
      </c>
      <c r="P8" s="156">
        <f t="shared" si="2"/>
        <v>0</v>
      </c>
      <c r="Q8" s="157">
        <f t="shared" si="3"/>
        <v>0</v>
      </c>
    </row>
    <row r="9" spans="2:17" ht="70" x14ac:dyDescent="0.3">
      <c r="B9" s="151" t="s">
        <v>13</v>
      </c>
      <c r="C9" s="152">
        <v>8776</v>
      </c>
      <c r="D9" s="153">
        <v>0.17</v>
      </c>
      <c r="E9" s="152">
        <v>0</v>
      </c>
      <c r="F9" s="153">
        <v>0</v>
      </c>
      <c r="G9" s="154">
        <v>-8776</v>
      </c>
      <c r="H9" s="155">
        <v>-0.17</v>
      </c>
      <c r="I9" s="152">
        <v>0</v>
      </c>
      <c r="J9" s="153">
        <v>0</v>
      </c>
      <c r="K9" s="154">
        <v>0</v>
      </c>
      <c r="L9" s="155">
        <v>0</v>
      </c>
      <c r="N9" s="156">
        <f t="shared" si="0"/>
        <v>0</v>
      </c>
      <c r="O9" s="157">
        <f t="shared" si="1"/>
        <v>0</v>
      </c>
      <c r="P9" s="156">
        <f t="shared" si="2"/>
        <v>0</v>
      </c>
      <c r="Q9" s="157">
        <f t="shared" si="3"/>
        <v>0</v>
      </c>
    </row>
    <row r="10" spans="2:17" ht="28" x14ac:dyDescent="0.3">
      <c r="B10" s="151" t="s">
        <v>14</v>
      </c>
      <c r="C10" s="152">
        <v>2919</v>
      </c>
      <c r="D10" s="153">
        <v>0.06</v>
      </c>
      <c r="E10" s="152">
        <v>33091</v>
      </c>
      <c r="F10" s="153">
        <v>0.36</v>
      </c>
      <c r="G10" s="154">
        <v>30172</v>
      </c>
      <c r="H10" s="155">
        <v>0.3</v>
      </c>
      <c r="I10" s="152">
        <v>19476</v>
      </c>
      <c r="J10" s="153">
        <v>0.18210628981997226</v>
      </c>
      <c r="K10" s="154">
        <v>-13615</v>
      </c>
      <c r="L10" s="155">
        <v>-0.17789371018002773</v>
      </c>
      <c r="N10" s="156">
        <f t="shared" si="0"/>
        <v>0</v>
      </c>
      <c r="O10" s="157">
        <f t="shared" si="1"/>
        <v>0</v>
      </c>
      <c r="P10" s="156">
        <f t="shared" si="2"/>
        <v>0</v>
      </c>
      <c r="Q10" s="157">
        <f t="shared" si="3"/>
        <v>0</v>
      </c>
    </row>
    <row r="11" spans="2:17" x14ac:dyDescent="0.3">
      <c r="B11" s="151" t="s">
        <v>15</v>
      </c>
      <c r="C11" s="152">
        <v>4526</v>
      </c>
      <c r="D11" s="153">
        <v>0.09</v>
      </c>
      <c r="E11" s="152">
        <v>24898</v>
      </c>
      <c r="F11" s="153">
        <v>0.26</v>
      </c>
      <c r="G11" s="154">
        <v>20372</v>
      </c>
      <c r="H11" s="155">
        <v>0.17</v>
      </c>
      <c r="I11" s="152">
        <v>24026</v>
      </c>
      <c r="J11" s="153">
        <v>0.22465011908064564</v>
      </c>
      <c r="K11" s="154">
        <v>-872</v>
      </c>
      <c r="L11" s="155">
        <v>-3.5349880919354371E-2</v>
      </c>
      <c r="N11" s="156">
        <f t="shared" si="0"/>
        <v>0</v>
      </c>
      <c r="O11" s="157">
        <f t="shared" si="1"/>
        <v>0</v>
      </c>
      <c r="P11" s="156">
        <f t="shared" si="2"/>
        <v>0</v>
      </c>
      <c r="Q11" s="157">
        <f t="shared" si="3"/>
        <v>0</v>
      </c>
    </row>
    <row r="12" spans="2:17" ht="42" x14ac:dyDescent="0.3">
      <c r="B12" s="151" t="s">
        <v>16</v>
      </c>
      <c r="C12" s="152">
        <v>180141</v>
      </c>
      <c r="D12" s="153">
        <v>3.49</v>
      </c>
      <c r="E12" s="152">
        <v>278474</v>
      </c>
      <c r="F12" s="153">
        <v>2.95</v>
      </c>
      <c r="G12" s="154">
        <v>98333</v>
      </c>
      <c r="H12" s="155">
        <v>-0.54</v>
      </c>
      <c r="I12" s="152">
        <v>168454</v>
      </c>
      <c r="J12" s="153">
        <v>1.5750941130280145</v>
      </c>
      <c r="K12" s="154">
        <v>-110020</v>
      </c>
      <c r="L12" s="155">
        <v>-1.3749058869719857</v>
      </c>
      <c r="N12" s="156">
        <f t="shared" si="0"/>
        <v>0</v>
      </c>
      <c r="O12" s="157">
        <f t="shared" si="1"/>
        <v>0</v>
      </c>
      <c r="P12" s="156">
        <f t="shared" si="2"/>
        <v>0</v>
      </c>
      <c r="Q12" s="157">
        <f t="shared" si="3"/>
        <v>0</v>
      </c>
    </row>
    <row r="13" spans="2:17" ht="28" x14ac:dyDescent="0.3">
      <c r="B13" s="151" t="s">
        <v>17</v>
      </c>
      <c r="C13" s="152">
        <v>62501</v>
      </c>
      <c r="D13" s="153">
        <v>1.21</v>
      </c>
      <c r="E13" s="152">
        <v>17461</v>
      </c>
      <c r="F13" s="153">
        <v>0.18</v>
      </c>
      <c r="G13" s="154">
        <v>-45040</v>
      </c>
      <c r="H13" s="155">
        <v>-1.03</v>
      </c>
      <c r="I13" s="152">
        <v>17007</v>
      </c>
      <c r="J13" s="153">
        <v>0.15902041851346624</v>
      </c>
      <c r="K13" s="154">
        <v>-454</v>
      </c>
      <c r="L13" s="155">
        <v>-2.0979581486533755E-2</v>
      </c>
      <c r="N13" s="156">
        <f t="shared" si="0"/>
        <v>0</v>
      </c>
      <c r="O13" s="157">
        <f t="shared" si="1"/>
        <v>0</v>
      </c>
      <c r="P13" s="156">
        <f t="shared" si="2"/>
        <v>0</v>
      </c>
      <c r="Q13" s="157">
        <f t="shared" si="3"/>
        <v>0</v>
      </c>
    </row>
    <row r="14" spans="2:17" x14ac:dyDescent="0.3">
      <c r="B14" s="151" t="s">
        <v>18</v>
      </c>
      <c r="C14" s="152">
        <v>16226</v>
      </c>
      <c r="D14" s="153">
        <v>0.31</v>
      </c>
      <c r="E14" s="152">
        <v>19512</v>
      </c>
      <c r="F14" s="153">
        <v>0.21</v>
      </c>
      <c r="G14" s="154">
        <v>3286</v>
      </c>
      <c r="H14" s="155">
        <v>-0.1</v>
      </c>
      <c r="I14" s="152">
        <v>18143</v>
      </c>
      <c r="J14" s="153">
        <v>0.16964235039041678</v>
      </c>
      <c r="K14" s="154">
        <v>-1369</v>
      </c>
      <c r="L14" s="155">
        <v>-4.0357649609583213E-2</v>
      </c>
      <c r="N14" s="156">
        <f t="shared" si="0"/>
        <v>0</v>
      </c>
      <c r="O14" s="157">
        <f t="shared" si="1"/>
        <v>0</v>
      </c>
      <c r="P14" s="156">
        <f t="shared" si="2"/>
        <v>0</v>
      </c>
      <c r="Q14" s="157">
        <f t="shared" si="3"/>
        <v>0</v>
      </c>
    </row>
    <row r="15" spans="2:17" x14ac:dyDescent="0.3">
      <c r="B15" s="151" t="s">
        <v>19</v>
      </c>
      <c r="C15" s="152">
        <v>5163742</v>
      </c>
      <c r="D15" s="153">
        <v>100</v>
      </c>
      <c r="E15" s="152">
        <v>9442787</v>
      </c>
      <c r="F15" s="153">
        <v>100</v>
      </c>
      <c r="G15" s="154">
        <v>4279045</v>
      </c>
      <c r="H15" s="155">
        <v>0</v>
      </c>
      <c r="I15" s="152">
        <v>10694853</v>
      </c>
      <c r="J15" s="153">
        <v>100</v>
      </c>
      <c r="K15" s="154">
        <v>1252066</v>
      </c>
      <c r="L15" s="155">
        <v>0</v>
      </c>
      <c r="N15" s="156">
        <f t="shared" si="0"/>
        <v>0</v>
      </c>
      <c r="O15" s="157">
        <f t="shared" si="1"/>
        <v>0</v>
      </c>
      <c r="P15" s="156">
        <f t="shared" si="2"/>
        <v>0</v>
      </c>
      <c r="Q15" s="157">
        <f t="shared" si="3"/>
        <v>0</v>
      </c>
    </row>
    <row r="17" spans="2:17" x14ac:dyDescent="0.3">
      <c r="B17" s="147" t="s">
        <v>34</v>
      </c>
      <c r="C17" s="148">
        <f>C15-SUM(C4:C14)</f>
        <v>0</v>
      </c>
      <c r="D17" s="148">
        <f t="shared" ref="D17:L17" si="4">D15-SUM(D4:D14)</f>
        <v>0</v>
      </c>
      <c r="E17" s="148">
        <f t="shared" si="4"/>
        <v>0</v>
      </c>
      <c r="F17" s="148">
        <f t="shared" si="4"/>
        <v>0</v>
      </c>
      <c r="G17" s="148">
        <f t="shared" si="4"/>
        <v>0</v>
      </c>
      <c r="H17" s="148">
        <f t="shared" si="4"/>
        <v>8.0491169285323849E-16</v>
      </c>
      <c r="I17" s="148">
        <f t="shared" si="4"/>
        <v>0</v>
      </c>
      <c r="J17" s="148">
        <f t="shared" si="4"/>
        <v>0</v>
      </c>
      <c r="K17" s="148">
        <f t="shared" si="4"/>
        <v>0</v>
      </c>
      <c r="L17" s="148">
        <f t="shared" si="4"/>
        <v>-2.581268532253489E-15</v>
      </c>
    </row>
    <row r="21" spans="2:17" x14ac:dyDescent="0.3">
      <c r="B21" s="147" t="s">
        <v>21</v>
      </c>
      <c r="C21" s="148">
        <v>1</v>
      </c>
      <c r="D21" s="148">
        <v>2</v>
      </c>
      <c r="E21" s="148">
        <v>3</v>
      </c>
      <c r="F21" s="148">
        <v>4</v>
      </c>
      <c r="G21" s="148">
        <v>5</v>
      </c>
      <c r="H21" s="148">
        <v>6</v>
      </c>
      <c r="I21" s="148">
        <v>7</v>
      </c>
      <c r="J21" s="148">
        <v>8</v>
      </c>
      <c r="K21" s="148">
        <v>9</v>
      </c>
      <c r="L21" s="148">
        <v>10</v>
      </c>
    </row>
    <row r="22" spans="2:17" x14ac:dyDescent="0.3">
      <c r="B22" s="213" t="s">
        <v>0</v>
      </c>
      <c r="C22" s="213" t="s">
        <v>1</v>
      </c>
      <c r="D22" s="213"/>
      <c r="E22" s="213" t="s">
        <v>2</v>
      </c>
      <c r="F22" s="213"/>
      <c r="G22" s="213" t="s">
        <v>154</v>
      </c>
      <c r="H22" s="213"/>
      <c r="I22" s="213" t="s">
        <v>20</v>
      </c>
      <c r="J22" s="213"/>
      <c r="K22" s="213" t="s">
        <v>155</v>
      </c>
      <c r="L22" s="213"/>
    </row>
    <row r="23" spans="2:17" x14ac:dyDescent="0.3">
      <c r="B23" s="213"/>
      <c r="C23" s="149" t="s">
        <v>4</v>
      </c>
      <c r="D23" s="149" t="s">
        <v>5</v>
      </c>
      <c r="E23" s="149" t="s">
        <v>4</v>
      </c>
      <c r="F23" s="149" t="s">
        <v>5</v>
      </c>
      <c r="G23" s="149" t="s">
        <v>6</v>
      </c>
      <c r="H23" s="149" t="s">
        <v>7</v>
      </c>
      <c r="I23" s="149" t="s">
        <v>4</v>
      </c>
      <c r="J23" s="149" t="s">
        <v>5</v>
      </c>
      <c r="K23" s="149" t="s">
        <v>6</v>
      </c>
      <c r="L23" s="149" t="s">
        <v>7</v>
      </c>
      <c r="N23" s="150" t="s">
        <v>30</v>
      </c>
      <c r="O23" s="150" t="s">
        <v>31</v>
      </c>
      <c r="P23" s="150" t="s">
        <v>32</v>
      </c>
      <c r="Q23" s="150" t="s">
        <v>33</v>
      </c>
    </row>
    <row r="24" spans="2:17" ht="28" x14ac:dyDescent="0.3">
      <c r="B24" s="151" t="s">
        <v>36</v>
      </c>
      <c r="C24" s="152">
        <v>4230839</v>
      </c>
      <c r="D24" s="153">
        <v>97.71</v>
      </c>
      <c r="E24" s="152">
        <v>8484815</v>
      </c>
      <c r="F24" s="153">
        <v>98.88</v>
      </c>
      <c r="G24" s="154">
        <v>4253976</v>
      </c>
      <c r="H24" s="155">
        <v>1.17</v>
      </c>
      <c r="I24" s="152">
        <v>9957554</v>
      </c>
      <c r="J24" s="153">
        <v>99.527657244099871</v>
      </c>
      <c r="K24" s="154">
        <v>1472739</v>
      </c>
      <c r="L24" s="155">
        <v>0.64765724409987513</v>
      </c>
      <c r="N24" s="156">
        <f>E24-C24-G24</f>
        <v>0</v>
      </c>
      <c r="O24" s="157">
        <f>F24-D24-H24</f>
        <v>1.7763568394002505E-15</v>
      </c>
      <c r="P24" s="156">
        <f>I24-E24-K24</f>
        <v>0</v>
      </c>
      <c r="Q24" s="157">
        <f>J24-F24-L24</f>
        <v>0</v>
      </c>
    </row>
    <row r="25" spans="2:17" x14ac:dyDescent="0.3">
      <c r="B25" s="151" t="s">
        <v>37</v>
      </c>
      <c r="C25" s="152">
        <v>12216</v>
      </c>
      <c r="D25" s="153">
        <v>0.28000000000000003</v>
      </c>
      <c r="E25" s="152">
        <v>0</v>
      </c>
      <c r="F25" s="153">
        <v>0</v>
      </c>
      <c r="G25" s="154">
        <v>-12216</v>
      </c>
      <c r="H25" s="155">
        <v>-0.28000000000000003</v>
      </c>
      <c r="I25" s="152">
        <v>0</v>
      </c>
      <c r="J25" s="153">
        <v>0</v>
      </c>
      <c r="K25" s="154">
        <v>0</v>
      </c>
      <c r="L25" s="155">
        <v>0</v>
      </c>
      <c r="N25" s="156">
        <f t="shared" ref="N25:N27" si="5">E25-C25-G25</f>
        <v>0</v>
      </c>
      <c r="O25" s="157">
        <f t="shared" ref="O25:O27" si="6">F25-D25-H25</f>
        <v>0</v>
      </c>
      <c r="P25" s="156">
        <f t="shared" ref="P25:P27" si="7">I25-E25-K25</f>
        <v>0</v>
      </c>
      <c r="Q25" s="157">
        <f t="shared" ref="Q25:Q27" si="8">J25-F25-L25</f>
        <v>0</v>
      </c>
    </row>
    <row r="26" spans="2:17" x14ac:dyDescent="0.3">
      <c r="B26" s="151" t="s">
        <v>38</v>
      </c>
      <c r="C26" s="152">
        <v>86976</v>
      </c>
      <c r="D26" s="153">
        <v>2.0099999999999998</v>
      </c>
      <c r="E26" s="152">
        <v>96462</v>
      </c>
      <c r="F26" s="153">
        <v>1.1200000000000001</v>
      </c>
      <c r="G26" s="154">
        <v>9486</v>
      </c>
      <c r="H26" s="155">
        <v>-0.89</v>
      </c>
      <c r="I26" s="152">
        <v>47257</v>
      </c>
      <c r="J26" s="153">
        <v>0.47234275590013647</v>
      </c>
      <c r="K26" s="154">
        <v>-49205</v>
      </c>
      <c r="L26" s="155">
        <v>-0.64765724409986358</v>
      </c>
      <c r="N26" s="156">
        <f t="shared" si="5"/>
        <v>0</v>
      </c>
      <c r="O26" s="157">
        <f t="shared" si="6"/>
        <v>0</v>
      </c>
      <c r="P26" s="156">
        <f t="shared" si="7"/>
        <v>0</v>
      </c>
      <c r="Q26" s="157">
        <f t="shared" si="8"/>
        <v>0</v>
      </c>
    </row>
    <row r="27" spans="2:17" x14ac:dyDescent="0.3">
      <c r="B27" s="151" t="s">
        <v>39</v>
      </c>
      <c r="C27" s="152">
        <v>4330031</v>
      </c>
      <c r="D27" s="153">
        <v>100</v>
      </c>
      <c r="E27" s="152">
        <v>8581277</v>
      </c>
      <c r="F27" s="153">
        <v>100</v>
      </c>
      <c r="G27" s="154">
        <v>4251246</v>
      </c>
      <c r="H27" s="155">
        <v>0</v>
      </c>
      <c r="I27" s="152">
        <v>10004811</v>
      </c>
      <c r="J27" s="153">
        <v>100</v>
      </c>
      <c r="K27" s="154">
        <v>1423534</v>
      </c>
      <c r="L27" s="155">
        <v>0</v>
      </c>
      <c r="N27" s="156">
        <f t="shared" si="5"/>
        <v>0</v>
      </c>
      <c r="O27" s="157">
        <f t="shared" si="6"/>
        <v>0</v>
      </c>
      <c r="P27" s="156">
        <f t="shared" si="7"/>
        <v>0</v>
      </c>
      <c r="Q27" s="157">
        <f t="shared" si="8"/>
        <v>0</v>
      </c>
    </row>
    <row r="29" spans="2:17" x14ac:dyDescent="0.3">
      <c r="B29" s="147" t="s">
        <v>34</v>
      </c>
      <c r="C29" s="158">
        <f>C27-SUM(C24:C26)</f>
        <v>0</v>
      </c>
      <c r="D29" s="158">
        <f t="shared" ref="D29:L29" si="9">D27-SUM(D24:D26)</f>
        <v>0</v>
      </c>
      <c r="E29" s="158">
        <f t="shared" si="9"/>
        <v>0</v>
      </c>
      <c r="F29" s="158">
        <f t="shared" si="9"/>
        <v>0</v>
      </c>
      <c r="G29" s="158">
        <f t="shared" si="9"/>
        <v>0</v>
      </c>
      <c r="H29" s="158">
        <f t="shared" si="9"/>
        <v>0</v>
      </c>
      <c r="I29" s="158">
        <f t="shared" si="9"/>
        <v>0</v>
      </c>
      <c r="J29" s="158">
        <f t="shared" si="9"/>
        <v>0</v>
      </c>
      <c r="K29" s="158">
        <f t="shared" si="9"/>
        <v>0</v>
      </c>
      <c r="L29" s="158">
        <f t="shared" si="9"/>
        <v>-1.1546319456101628E-14</v>
      </c>
    </row>
    <row r="31" spans="2:17" x14ac:dyDescent="0.3">
      <c r="C31" s="148">
        <v>1</v>
      </c>
      <c r="D31" s="148">
        <v>2</v>
      </c>
      <c r="E31" s="148">
        <v>3</v>
      </c>
      <c r="F31" s="148">
        <v>4</v>
      </c>
      <c r="G31" s="148">
        <v>5</v>
      </c>
      <c r="H31" s="148">
        <v>6</v>
      </c>
      <c r="I31" s="148">
        <v>7</v>
      </c>
      <c r="J31" s="148">
        <v>8</v>
      </c>
      <c r="K31" s="148">
        <v>9</v>
      </c>
      <c r="L31" s="148">
        <v>10</v>
      </c>
    </row>
    <row r="32" spans="2:17" x14ac:dyDescent="0.3">
      <c r="B32" s="213" t="s">
        <v>0</v>
      </c>
      <c r="C32" s="213" t="s">
        <v>1</v>
      </c>
      <c r="D32" s="213"/>
      <c r="E32" s="213" t="s">
        <v>2</v>
      </c>
      <c r="F32" s="213"/>
      <c r="G32" s="213" t="s">
        <v>154</v>
      </c>
      <c r="H32" s="213"/>
      <c r="I32" s="213" t="s">
        <v>20</v>
      </c>
      <c r="J32" s="213"/>
      <c r="K32" s="213" t="s">
        <v>155</v>
      </c>
      <c r="L32" s="213"/>
    </row>
    <row r="33" spans="2:17" x14ac:dyDescent="0.3">
      <c r="B33" s="213"/>
      <c r="C33" s="149" t="s">
        <v>4</v>
      </c>
      <c r="D33" s="149" t="s">
        <v>5</v>
      </c>
      <c r="E33" s="149" t="s">
        <v>4</v>
      </c>
      <c r="F33" s="149" t="s">
        <v>5</v>
      </c>
      <c r="G33" s="149" t="s">
        <v>6</v>
      </c>
      <c r="H33" s="149" t="s">
        <v>7</v>
      </c>
      <c r="I33" s="149" t="s">
        <v>4</v>
      </c>
      <c r="J33" s="149" t="s">
        <v>5</v>
      </c>
      <c r="K33" s="149" t="s">
        <v>6</v>
      </c>
      <c r="L33" s="149" t="s">
        <v>7</v>
      </c>
      <c r="N33" s="150" t="s">
        <v>30</v>
      </c>
      <c r="O33" s="150" t="s">
        <v>31</v>
      </c>
      <c r="P33" s="150" t="s">
        <v>32</v>
      </c>
      <c r="Q33" s="150" t="s">
        <v>33</v>
      </c>
    </row>
    <row r="34" spans="2:17" x14ac:dyDescent="0.3">
      <c r="B34" s="151" t="s">
        <v>46</v>
      </c>
      <c r="C34" s="152">
        <v>139049</v>
      </c>
      <c r="D34" s="153">
        <v>16.68</v>
      </c>
      <c r="E34" s="152">
        <v>139049</v>
      </c>
      <c r="F34" s="153">
        <v>16.14</v>
      </c>
      <c r="G34" s="154">
        <v>0</v>
      </c>
      <c r="H34" s="155">
        <v>-0.54</v>
      </c>
      <c r="I34" s="152">
        <v>139049</v>
      </c>
      <c r="J34" s="153">
        <v>20.150802414925469</v>
      </c>
      <c r="K34" s="154">
        <v>0</v>
      </c>
      <c r="L34" s="155">
        <v>4.0108024149254682</v>
      </c>
      <c r="N34" s="156">
        <f>E34-C34-G34</f>
        <v>0</v>
      </c>
      <c r="O34" s="157">
        <f>F34-D34-H34</f>
        <v>8.8817841970012523E-16</v>
      </c>
      <c r="P34" s="156">
        <f>I34-E34-K34</f>
        <v>0</v>
      </c>
      <c r="Q34" s="157">
        <f>J34-F34-L34</f>
        <v>0</v>
      </c>
    </row>
    <row r="35" spans="2:17" x14ac:dyDescent="0.3">
      <c r="B35" s="151" t="s">
        <v>47</v>
      </c>
      <c r="C35" s="152">
        <v>108187</v>
      </c>
      <c r="D35" s="153">
        <v>12.98</v>
      </c>
      <c r="E35" s="152">
        <v>108187</v>
      </c>
      <c r="F35" s="153">
        <v>12.56</v>
      </c>
      <c r="G35" s="154">
        <v>0</v>
      </c>
      <c r="H35" s="155">
        <v>-0.42</v>
      </c>
      <c r="I35" s="152">
        <v>108187</v>
      </c>
      <c r="J35" s="153">
        <v>15.678321029734422</v>
      </c>
      <c r="K35" s="154">
        <v>0</v>
      </c>
      <c r="L35" s="155">
        <v>3.118321029734421</v>
      </c>
      <c r="N35" s="156">
        <f t="shared" ref="N35:N40" si="10">E35-C35-G35</f>
        <v>0</v>
      </c>
      <c r="O35" s="157">
        <f t="shared" ref="O35:O40" si="11">F35-D35-H35</f>
        <v>0</v>
      </c>
      <c r="P35" s="156">
        <f t="shared" ref="P35:P40" si="12">I35-E35-K35</f>
        <v>0</v>
      </c>
      <c r="Q35" s="157">
        <f t="shared" ref="Q35:Q40" si="13">J35-F35-L35</f>
        <v>0</v>
      </c>
    </row>
    <row r="36" spans="2:17" x14ac:dyDescent="0.3">
      <c r="B36" s="151" t="s">
        <v>48</v>
      </c>
      <c r="C36" s="152">
        <v>35000</v>
      </c>
      <c r="D36" s="153">
        <v>4.2</v>
      </c>
      <c r="E36" s="152">
        <v>35000</v>
      </c>
      <c r="F36" s="153">
        <v>4.0599999999999996</v>
      </c>
      <c r="G36" s="154">
        <v>0</v>
      </c>
      <c r="H36" s="155">
        <v>-0.14000000000000001</v>
      </c>
      <c r="I36" s="152">
        <v>35000</v>
      </c>
      <c r="J36" s="153">
        <v>5.0721550282446577</v>
      </c>
      <c r="K36" s="154">
        <v>0</v>
      </c>
      <c r="L36" s="155">
        <v>1.0121550282446581</v>
      </c>
      <c r="N36" s="156">
        <f t="shared" si="10"/>
        <v>0</v>
      </c>
      <c r="O36" s="157">
        <f t="shared" si="11"/>
        <v>-5.5511151231257827E-16</v>
      </c>
      <c r="P36" s="156">
        <f t="shared" si="12"/>
        <v>0</v>
      </c>
      <c r="Q36" s="157">
        <f t="shared" si="13"/>
        <v>0</v>
      </c>
    </row>
    <row r="37" spans="2:17" ht="70" x14ac:dyDescent="0.3">
      <c r="B37" s="151" t="s">
        <v>49</v>
      </c>
      <c r="C37" s="152">
        <v>51797</v>
      </c>
      <c r="D37" s="153">
        <v>6.21</v>
      </c>
      <c r="E37" s="152">
        <v>53421</v>
      </c>
      <c r="F37" s="153">
        <v>6.2</v>
      </c>
      <c r="G37" s="154">
        <v>1624</v>
      </c>
      <c r="H37" s="155">
        <v>-0.01</v>
      </c>
      <c r="I37" s="152">
        <v>55146</v>
      </c>
      <c r="J37" s="153">
        <v>7.9916874625022825</v>
      </c>
      <c r="K37" s="154">
        <v>1725</v>
      </c>
      <c r="L37" s="155">
        <v>1.7916874625022823</v>
      </c>
      <c r="N37" s="156">
        <f t="shared" si="10"/>
        <v>0</v>
      </c>
      <c r="O37" s="157">
        <f t="shared" si="11"/>
        <v>2.1337098754514727E-16</v>
      </c>
      <c r="P37" s="156">
        <f t="shared" si="12"/>
        <v>0</v>
      </c>
      <c r="Q37" s="157">
        <f t="shared" si="13"/>
        <v>0</v>
      </c>
    </row>
    <row r="38" spans="2:17" ht="28" x14ac:dyDescent="0.3">
      <c r="B38" s="151" t="s">
        <v>50</v>
      </c>
      <c r="C38" s="152">
        <v>48812</v>
      </c>
      <c r="D38" s="153">
        <v>5.85</v>
      </c>
      <c r="E38" s="152">
        <v>48812</v>
      </c>
      <c r="F38" s="153">
        <v>5.67</v>
      </c>
      <c r="G38" s="154">
        <v>0</v>
      </c>
      <c r="H38" s="155">
        <v>-0.18</v>
      </c>
      <c r="I38" s="152">
        <v>48812</v>
      </c>
      <c r="J38" s="153">
        <v>7.0737723211050918</v>
      </c>
      <c r="K38" s="154">
        <v>0</v>
      </c>
      <c r="L38" s="155">
        <v>1.4037723211050919</v>
      </c>
      <c r="N38" s="156">
        <f t="shared" si="10"/>
        <v>0</v>
      </c>
      <c r="O38" s="157">
        <f t="shared" si="11"/>
        <v>2.7755575615628914E-16</v>
      </c>
      <c r="P38" s="156">
        <f t="shared" si="12"/>
        <v>0</v>
      </c>
      <c r="Q38" s="157">
        <f t="shared" si="13"/>
        <v>0</v>
      </c>
    </row>
    <row r="39" spans="2:17" x14ac:dyDescent="0.3">
      <c r="B39" s="151" t="s">
        <v>51</v>
      </c>
      <c r="C39" s="152">
        <v>450866</v>
      </c>
      <c r="D39" s="153">
        <v>54.08</v>
      </c>
      <c r="E39" s="152">
        <v>477041</v>
      </c>
      <c r="F39" s="153">
        <v>55.37</v>
      </c>
      <c r="G39" s="154">
        <v>26175</v>
      </c>
      <c r="H39" s="155">
        <v>1.29</v>
      </c>
      <c r="I39" s="152">
        <v>303848</v>
      </c>
      <c r="J39" s="153">
        <v>44.033261743488076</v>
      </c>
      <c r="K39" s="154">
        <v>-173193</v>
      </c>
      <c r="L39" s="155">
        <v>-11.336738256511921</v>
      </c>
      <c r="N39" s="156">
        <f t="shared" si="10"/>
        <v>0</v>
      </c>
      <c r="O39" s="157">
        <f t="shared" si="11"/>
        <v>0</v>
      </c>
      <c r="P39" s="156">
        <f t="shared" si="12"/>
        <v>0</v>
      </c>
      <c r="Q39" s="157">
        <f t="shared" si="13"/>
        <v>0</v>
      </c>
    </row>
    <row r="40" spans="2:17" ht="28" x14ac:dyDescent="0.3">
      <c r="B40" s="151" t="s">
        <v>52</v>
      </c>
      <c r="C40" s="152">
        <v>833711</v>
      </c>
      <c r="D40" s="153">
        <v>100</v>
      </c>
      <c r="E40" s="152">
        <v>861510</v>
      </c>
      <c r="F40" s="153">
        <v>100</v>
      </c>
      <c r="G40" s="154">
        <v>27799</v>
      </c>
      <c r="H40" s="155">
        <v>0</v>
      </c>
      <c r="I40" s="152" t="s">
        <v>53</v>
      </c>
      <c r="J40" s="153">
        <v>100</v>
      </c>
      <c r="K40" s="154">
        <v>-171468</v>
      </c>
      <c r="L40" s="155">
        <v>0</v>
      </c>
      <c r="N40" s="156">
        <f t="shared" si="10"/>
        <v>0</v>
      </c>
      <c r="O40" s="157">
        <f t="shared" si="11"/>
        <v>0</v>
      </c>
      <c r="P40" s="156">
        <f t="shared" si="12"/>
        <v>0</v>
      </c>
      <c r="Q40" s="157">
        <f t="shared" si="13"/>
        <v>0</v>
      </c>
    </row>
    <row r="42" spans="2:17" x14ac:dyDescent="0.3">
      <c r="B42" s="147" t="s">
        <v>34</v>
      </c>
      <c r="C42" s="158">
        <f>C40-SUM(C34:C39)</f>
        <v>0</v>
      </c>
      <c r="D42" s="158">
        <f t="shared" ref="D42:L42" si="14">D40-SUM(D34:D39)</f>
        <v>0</v>
      </c>
      <c r="E42" s="158">
        <f t="shared" si="14"/>
        <v>0</v>
      </c>
      <c r="F42" s="158">
        <f t="shared" si="14"/>
        <v>0</v>
      </c>
      <c r="G42" s="158">
        <f t="shared" si="14"/>
        <v>0</v>
      </c>
      <c r="H42" s="158">
        <f t="shared" si="14"/>
        <v>0</v>
      </c>
      <c r="I42" s="158">
        <f t="shared" si="14"/>
        <v>0</v>
      </c>
      <c r="J42" s="158">
        <f t="shared" si="14"/>
        <v>0</v>
      </c>
      <c r="K42" s="158">
        <f t="shared" si="14"/>
        <v>0</v>
      </c>
      <c r="L42" s="158">
        <f t="shared" si="14"/>
        <v>0</v>
      </c>
    </row>
    <row r="45" spans="2:17" x14ac:dyDescent="0.3">
      <c r="C45" s="148">
        <v>1</v>
      </c>
      <c r="D45" s="148">
        <v>2</v>
      </c>
      <c r="E45" s="148">
        <v>3</v>
      </c>
      <c r="F45" s="148">
        <v>4</v>
      </c>
      <c r="G45" s="148">
        <v>5</v>
      </c>
      <c r="H45" s="148">
        <v>6</v>
      </c>
      <c r="I45" s="148">
        <v>7</v>
      </c>
      <c r="J45" s="148">
        <v>8</v>
      </c>
      <c r="K45" s="148">
        <v>9</v>
      </c>
      <c r="L45" s="148">
        <v>10</v>
      </c>
    </row>
    <row r="46" spans="2:17" x14ac:dyDescent="0.3">
      <c r="B46" s="213" t="s">
        <v>0</v>
      </c>
      <c r="C46" s="213" t="s">
        <v>1</v>
      </c>
      <c r="D46" s="213"/>
      <c r="E46" s="213" t="s">
        <v>2</v>
      </c>
      <c r="F46" s="213"/>
      <c r="G46" s="213" t="s">
        <v>154</v>
      </c>
      <c r="H46" s="213"/>
      <c r="I46" s="213" t="s">
        <v>20</v>
      </c>
      <c r="J46" s="213"/>
      <c r="K46" s="213" t="s">
        <v>155</v>
      </c>
      <c r="L46" s="213"/>
    </row>
    <row r="47" spans="2:17" x14ac:dyDescent="0.3">
      <c r="B47" s="213"/>
      <c r="C47" s="149" t="s">
        <v>4</v>
      </c>
      <c r="D47" s="149" t="s">
        <v>5</v>
      </c>
      <c r="E47" s="149" t="s">
        <v>4</v>
      </c>
      <c r="F47" s="149" t="s">
        <v>5</v>
      </c>
      <c r="G47" s="149" t="s">
        <v>6</v>
      </c>
      <c r="H47" s="149" t="s">
        <v>7</v>
      </c>
      <c r="I47" s="149" t="s">
        <v>4</v>
      </c>
      <c r="J47" s="149" t="s">
        <v>5</v>
      </c>
      <c r="K47" s="149" t="s">
        <v>6</v>
      </c>
      <c r="L47" s="149" t="s">
        <v>7</v>
      </c>
      <c r="N47" s="150" t="s">
        <v>30</v>
      </c>
      <c r="O47" s="150" t="s">
        <v>31</v>
      </c>
      <c r="P47" s="150" t="s">
        <v>32</v>
      </c>
      <c r="Q47" s="150" t="s">
        <v>33</v>
      </c>
    </row>
    <row r="48" spans="2:17" x14ac:dyDescent="0.3">
      <c r="B48" s="151" t="s">
        <v>62</v>
      </c>
      <c r="C48" s="152">
        <v>447613</v>
      </c>
      <c r="D48" s="153">
        <v>100</v>
      </c>
      <c r="E48" s="152">
        <v>619823</v>
      </c>
      <c r="F48" s="153">
        <v>100</v>
      </c>
      <c r="G48" s="154">
        <v>172210</v>
      </c>
      <c r="H48" s="155">
        <v>0</v>
      </c>
      <c r="I48" s="152">
        <v>1125927</v>
      </c>
      <c r="J48" s="153">
        <v>100</v>
      </c>
      <c r="K48" s="154">
        <v>506104</v>
      </c>
      <c r="L48" s="155">
        <v>0</v>
      </c>
      <c r="N48" s="156">
        <f>E48-C48-G48</f>
        <v>0</v>
      </c>
      <c r="O48" s="157">
        <f>F48-D48-H48</f>
        <v>0</v>
      </c>
      <c r="P48" s="156">
        <f>I48-E48-K48</f>
        <v>0</v>
      </c>
      <c r="Q48" s="157">
        <f>J48-F48-L48</f>
        <v>0</v>
      </c>
    </row>
    <row r="49" spans="2:17" x14ac:dyDescent="0.3">
      <c r="B49" s="151" t="s">
        <v>63</v>
      </c>
      <c r="C49" s="152">
        <v>251576</v>
      </c>
      <c r="D49" s="153">
        <v>56.2</v>
      </c>
      <c r="E49" s="152">
        <v>397535</v>
      </c>
      <c r="F49" s="153">
        <v>64.14</v>
      </c>
      <c r="G49" s="154">
        <v>145959</v>
      </c>
      <c r="H49" s="155">
        <v>7.94</v>
      </c>
      <c r="I49" s="152">
        <v>904147</v>
      </c>
      <c r="J49" s="153">
        <v>80.302453000949441</v>
      </c>
      <c r="K49" s="154">
        <v>506612</v>
      </c>
      <c r="L49" s="155">
        <v>16.162453000949441</v>
      </c>
      <c r="N49" s="156">
        <f t="shared" ref="N49:N62" si="15">E49-C49-G49</f>
        <v>0</v>
      </c>
      <c r="O49" s="157">
        <f t="shared" ref="O49:O62" si="16">F49-D49-H49</f>
        <v>0</v>
      </c>
      <c r="P49" s="156">
        <f t="shared" ref="P49:P62" si="17">I49-E49-K49</f>
        <v>0</v>
      </c>
      <c r="Q49" s="157">
        <f t="shared" ref="Q49:Q62" si="18">J49-F49-L49</f>
        <v>0</v>
      </c>
    </row>
    <row r="50" spans="2:17" ht="28" x14ac:dyDescent="0.3">
      <c r="B50" s="151" t="s">
        <v>64</v>
      </c>
      <c r="C50" s="152">
        <v>196037</v>
      </c>
      <c r="D50" s="153">
        <v>43.8</v>
      </c>
      <c r="E50" s="152">
        <v>222288</v>
      </c>
      <c r="F50" s="153">
        <v>35.86</v>
      </c>
      <c r="G50" s="154">
        <v>26251</v>
      </c>
      <c r="H50" s="155">
        <v>-7.94</v>
      </c>
      <c r="I50" s="152">
        <v>221780</v>
      </c>
      <c r="J50" s="153">
        <v>19.697546999050559</v>
      </c>
      <c r="K50" s="154">
        <v>-508</v>
      </c>
      <c r="L50" s="155">
        <v>-16.162453000949441</v>
      </c>
      <c r="N50" s="156">
        <f t="shared" si="15"/>
        <v>0</v>
      </c>
      <c r="O50" s="157">
        <f t="shared" si="16"/>
        <v>0</v>
      </c>
      <c r="P50" s="156">
        <f t="shared" si="17"/>
        <v>0</v>
      </c>
      <c r="Q50" s="157">
        <f t="shared" si="18"/>
        <v>0</v>
      </c>
    </row>
    <row r="51" spans="2:17" ht="112" x14ac:dyDescent="0.3">
      <c r="B51" s="151" t="s">
        <v>65</v>
      </c>
      <c r="C51" s="152">
        <v>-218999</v>
      </c>
      <c r="D51" s="153">
        <v>-48.93</v>
      </c>
      <c r="E51" s="152">
        <v>-36587</v>
      </c>
      <c r="F51" s="153">
        <v>-5.9</v>
      </c>
      <c r="G51" s="154">
        <v>182412</v>
      </c>
      <c r="H51" s="155">
        <v>43.03</v>
      </c>
      <c r="I51" s="152">
        <v>-208796</v>
      </c>
      <c r="J51" s="153">
        <v>-18.544363888600238</v>
      </c>
      <c r="K51" s="154">
        <v>-172209</v>
      </c>
      <c r="L51" s="155">
        <v>-12.644363888600237</v>
      </c>
      <c r="N51" s="156">
        <f t="shared" si="15"/>
        <v>0</v>
      </c>
      <c r="O51" s="157">
        <f t="shared" si="16"/>
        <v>0</v>
      </c>
      <c r="P51" s="156">
        <f t="shared" si="17"/>
        <v>0</v>
      </c>
      <c r="Q51" s="157">
        <f t="shared" si="18"/>
        <v>0</v>
      </c>
    </row>
    <row r="52" spans="2:17" ht="56" x14ac:dyDescent="0.3">
      <c r="B52" s="151" t="s">
        <v>66</v>
      </c>
      <c r="C52" s="152">
        <v>-22962</v>
      </c>
      <c r="D52" s="153">
        <v>-5.13</v>
      </c>
      <c r="E52" s="152">
        <v>185701</v>
      </c>
      <c r="F52" s="153">
        <v>29.96</v>
      </c>
      <c r="G52" s="154">
        <v>208663</v>
      </c>
      <c r="H52" s="155">
        <v>35.090000000000003</v>
      </c>
      <c r="I52" s="152">
        <v>12984</v>
      </c>
      <c r="J52" s="153">
        <v>1.1531831104503223</v>
      </c>
      <c r="K52" s="154">
        <v>-172717</v>
      </c>
      <c r="L52" s="155">
        <v>-28.80681688954968</v>
      </c>
      <c r="N52" s="156">
        <f t="shared" si="15"/>
        <v>0</v>
      </c>
      <c r="O52" s="157">
        <f t="shared" si="16"/>
        <v>0</v>
      </c>
      <c r="P52" s="156">
        <f t="shared" si="17"/>
        <v>0</v>
      </c>
      <c r="Q52" s="157">
        <f t="shared" si="18"/>
        <v>0</v>
      </c>
    </row>
    <row r="53" spans="2:17" ht="56" x14ac:dyDescent="0.3">
      <c r="B53" s="151" t="s">
        <v>67</v>
      </c>
      <c r="C53" s="152">
        <v>-49921</v>
      </c>
      <c r="D53" s="153">
        <v>-11.15</v>
      </c>
      <c r="E53" s="152">
        <v>-6818</v>
      </c>
      <c r="F53" s="153">
        <v>-1.1000000000000001</v>
      </c>
      <c r="G53" s="154">
        <v>43103</v>
      </c>
      <c r="H53" s="155">
        <v>10.050000000000001</v>
      </c>
      <c r="I53" s="152">
        <v>-90188</v>
      </c>
      <c r="J53" s="153">
        <v>-8.0101107798285316</v>
      </c>
      <c r="K53" s="154">
        <v>-83370</v>
      </c>
      <c r="L53" s="155">
        <v>-6.9101107798285319</v>
      </c>
      <c r="N53" s="156">
        <f t="shared" si="15"/>
        <v>0</v>
      </c>
      <c r="O53" s="157">
        <f t="shared" si="16"/>
        <v>0</v>
      </c>
      <c r="P53" s="156">
        <f t="shared" si="17"/>
        <v>0</v>
      </c>
      <c r="Q53" s="157">
        <f t="shared" si="18"/>
        <v>0</v>
      </c>
    </row>
    <row r="54" spans="2:17" ht="56" x14ac:dyDescent="0.3">
      <c r="B54" s="151" t="s">
        <v>68</v>
      </c>
      <c r="C54" s="152">
        <v>-2</v>
      </c>
      <c r="D54" s="153">
        <v>4.0000000000000002E-4</v>
      </c>
      <c r="E54" s="152">
        <v>-2</v>
      </c>
      <c r="F54" s="153">
        <v>2.9999999999999997E-4</v>
      </c>
      <c r="G54" s="154">
        <v>0</v>
      </c>
      <c r="H54" s="155">
        <v>-1E-4</v>
      </c>
      <c r="I54" s="152">
        <v>-2</v>
      </c>
      <c r="J54" s="153">
        <v>-1.776314094963528E-4</v>
      </c>
      <c r="K54" s="154">
        <v>0</v>
      </c>
      <c r="L54" s="155">
        <v>-4.776314094963528E-4</v>
      </c>
      <c r="N54" s="156">
        <f t="shared" si="15"/>
        <v>0</v>
      </c>
      <c r="O54" s="157">
        <f t="shared" si="16"/>
        <v>0</v>
      </c>
      <c r="P54" s="156">
        <f t="shared" si="17"/>
        <v>0</v>
      </c>
      <c r="Q54" s="157">
        <f t="shared" si="18"/>
        <v>0</v>
      </c>
    </row>
    <row r="55" spans="2:17" x14ac:dyDescent="0.3">
      <c r="B55" s="151" t="s">
        <v>69</v>
      </c>
      <c r="C55" s="152">
        <v>93021</v>
      </c>
      <c r="D55" s="153">
        <v>20.78</v>
      </c>
      <c r="E55" s="152">
        <v>95858</v>
      </c>
      <c r="F55" s="153">
        <v>15.47</v>
      </c>
      <c r="G55" s="154">
        <v>2837</v>
      </c>
      <c r="H55" s="155">
        <v>-5.31</v>
      </c>
      <c r="I55" s="152">
        <v>76942</v>
      </c>
      <c r="J55" s="153">
        <v>6.8336579547341882</v>
      </c>
      <c r="K55" s="154">
        <v>-18916</v>
      </c>
      <c r="L55" s="155">
        <v>-8.6363420452658133</v>
      </c>
      <c r="N55" s="156">
        <f t="shared" si="15"/>
        <v>0</v>
      </c>
      <c r="O55" s="157">
        <f t="shared" si="16"/>
        <v>0</v>
      </c>
      <c r="P55" s="156">
        <f t="shared" si="17"/>
        <v>0</v>
      </c>
      <c r="Q55" s="157">
        <f t="shared" si="18"/>
        <v>0</v>
      </c>
    </row>
    <row r="56" spans="2:17" x14ac:dyDescent="0.3">
      <c r="B56" s="151" t="s">
        <v>70</v>
      </c>
      <c r="C56" s="152">
        <v>24217</v>
      </c>
      <c r="D56" s="153">
        <v>5.41</v>
      </c>
      <c r="E56" s="152">
        <v>15176</v>
      </c>
      <c r="F56" s="153">
        <v>2.4500000000000002</v>
      </c>
      <c r="G56" s="154">
        <v>-9041</v>
      </c>
      <c r="H56" s="155">
        <v>-2.96</v>
      </c>
      <c r="I56" s="152">
        <v>13986</v>
      </c>
      <c r="J56" s="153">
        <v>1.242176446607995</v>
      </c>
      <c r="K56" s="154">
        <v>-1190</v>
      </c>
      <c r="L56" s="155">
        <v>-1.2078235533920052</v>
      </c>
      <c r="N56" s="156">
        <f t="shared" si="15"/>
        <v>0</v>
      </c>
      <c r="O56" s="157">
        <f t="shared" si="16"/>
        <v>0</v>
      </c>
      <c r="P56" s="156">
        <f t="shared" si="17"/>
        <v>0</v>
      </c>
      <c r="Q56" s="157">
        <f t="shared" si="18"/>
        <v>0</v>
      </c>
    </row>
    <row r="57" spans="2:17" ht="70" x14ac:dyDescent="0.3">
      <c r="B57" s="151" t="s">
        <v>71</v>
      </c>
      <c r="C57" s="152">
        <v>0</v>
      </c>
      <c r="D57" s="153">
        <v>0</v>
      </c>
      <c r="E57" s="152">
        <v>19</v>
      </c>
      <c r="F57" s="190">
        <v>3.0000000000000001E-3</v>
      </c>
      <c r="G57" s="154">
        <v>19</v>
      </c>
      <c r="H57" s="164">
        <v>3.0000000000000001E-3</v>
      </c>
      <c r="I57" s="152">
        <v>0</v>
      </c>
      <c r="J57" s="153">
        <v>0</v>
      </c>
      <c r="K57" s="154">
        <v>-19</v>
      </c>
      <c r="L57" s="164">
        <v>-3.0000000000000001E-3</v>
      </c>
      <c r="N57" s="156">
        <f t="shared" si="15"/>
        <v>0</v>
      </c>
      <c r="O57" s="157">
        <f t="shared" si="16"/>
        <v>0</v>
      </c>
      <c r="P57" s="156">
        <f t="shared" si="17"/>
        <v>0</v>
      </c>
      <c r="Q57" s="157">
        <f t="shared" si="18"/>
        <v>0</v>
      </c>
    </row>
    <row r="58" spans="2:17" ht="28" x14ac:dyDescent="0.3">
      <c r="B58" s="151" t="s">
        <v>72</v>
      </c>
      <c r="C58" s="152">
        <v>104356</v>
      </c>
      <c r="D58" s="153">
        <v>23.31</v>
      </c>
      <c r="E58" s="152">
        <v>11470</v>
      </c>
      <c r="F58" s="153">
        <v>1.85</v>
      </c>
      <c r="G58" s="154">
        <v>-92886</v>
      </c>
      <c r="H58" s="155">
        <v>-21.46</v>
      </c>
      <c r="I58" s="152">
        <v>-174955</v>
      </c>
      <c r="J58" s="153">
        <v>-15.5387516242172</v>
      </c>
      <c r="K58" s="154">
        <v>-186425</v>
      </c>
      <c r="L58" s="155">
        <v>-17.3887516242172</v>
      </c>
      <c r="N58" s="156">
        <f t="shared" si="15"/>
        <v>0</v>
      </c>
      <c r="O58" s="157">
        <f t="shared" si="16"/>
        <v>0</v>
      </c>
      <c r="P58" s="156">
        <f t="shared" si="17"/>
        <v>0</v>
      </c>
      <c r="Q58" s="157">
        <f t="shared" si="18"/>
        <v>0</v>
      </c>
    </row>
    <row r="59" spans="2:17" ht="28" x14ac:dyDescent="0.3">
      <c r="B59" s="151" t="s">
        <v>73</v>
      </c>
      <c r="C59" s="152">
        <v>37883</v>
      </c>
      <c r="D59" s="153">
        <v>8.4600000000000009</v>
      </c>
      <c r="E59" s="152">
        <v>-14705</v>
      </c>
      <c r="F59" s="153">
        <v>-2.37</v>
      </c>
      <c r="G59" s="154">
        <v>-52588</v>
      </c>
      <c r="H59" s="155">
        <v>-10.83</v>
      </c>
      <c r="I59" s="152">
        <v>0</v>
      </c>
      <c r="J59" s="153">
        <v>0</v>
      </c>
      <c r="K59" s="154">
        <v>14705</v>
      </c>
      <c r="L59" s="155">
        <v>2.37</v>
      </c>
      <c r="N59" s="156">
        <f t="shared" si="15"/>
        <v>0</v>
      </c>
      <c r="O59" s="157">
        <f t="shared" si="16"/>
        <v>0</v>
      </c>
      <c r="P59" s="156">
        <f t="shared" si="17"/>
        <v>0</v>
      </c>
      <c r="Q59" s="157">
        <f t="shared" si="18"/>
        <v>0</v>
      </c>
    </row>
    <row r="60" spans="2:17" ht="28" x14ac:dyDescent="0.3">
      <c r="B60" s="151" t="s">
        <v>74</v>
      </c>
      <c r="C60" s="152">
        <v>66473</v>
      </c>
      <c r="D60" s="153">
        <v>14.85</v>
      </c>
      <c r="E60" s="152">
        <v>25662</v>
      </c>
      <c r="F60" s="153">
        <v>4.1399999999999997</v>
      </c>
      <c r="G60" s="154">
        <v>-40811</v>
      </c>
      <c r="H60" s="155">
        <v>-10.71</v>
      </c>
      <c r="I60" s="152">
        <v>-174955</v>
      </c>
      <c r="J60" s="153">
        <v>-15.5387516242172</v>
      </c>
      <c r="K60" s="154">
        <v>-200617</v>
      </c>
      <c r="L60" s="155">
        <v>-19.678751624217199</v>
      </c>
      <c r="N60" s="156">
        <f t="shared" si="15"/>
        <v>0</v>
      </c>
      <c r="O60" s="157">
        <f t="shared" si="16"/>
        <v>0</v>
      </c>
      <c r="P60" s="156">
        <f t="shared" si="17"/>
        <v>0</v>
      </c>
      <c r="Q60" s="157">
        <f t="shared" si="18"/>
        <v>0</v>
      </c>
    </row>
    <row r="61" spans="2:17" ht="28" x14ac:dyDescent="0.3">
      <c r="B61" s="151" t="s">
        <v>75</v>
      </c>
      <c r="C61" s="152">
        <v>0</v>
      </c>
      <c r="D61" s="153">
        <v>0</v>
      </c>
      <c r="E61" s="152">
        <v>513</v>
      </c>
      <c r="F61" s="153">
        <v>0.08</v>
      </c>
      <c r="G61" s="154">
        <v>513</v>
      </c>
      <c r="H61" s="155">
        <v>0.08</v>
      </c>
      <c r="I61" s="152">
        <v>0</v>
      </c>
      <c r="J61" s="153">
        <v>0</v>
      </c>
      <c r="K61" s="154">
        <v>-513</v>
      </c>
      <c r="L61" s="155">
        <v>-0.08</v>
      </c>
      <c r="N61" s="156">
        <f t="shared" si="15"/>
        <v>0</v>
      </c>
      <c r="O61" s="157">
        <f t="shared" si="16"/>
        <v>0</v>
      </c>
      <c r="P61" s="156">
        <f t="shared" si="17"/>
        <v>0</v>
      </c>
      <c r="Q61" s="157">
        <f t="shared" si="18"/>
        <v>0</v>
      </c>
    </row>
    <row r="62" spans="2:17" ht="28" x14ac:dyDescent="0.3">
      <c r="B62" s="151" t="s">
        <v>76</v>
      </c>
      <c r="C62" s="152">
        <v>66473</v>
      </c>
      <c r="D62" s="153">
        <v>14.85</v>
      </c>
      <c r="E62" s="152">
        <v>26175</v>
      </c>
      <c r="F62" s="153">
        <v>4.22</v>
      </c>
      <c r="G62" s="154">
        <v>-40298</v>
      </c>
      <c r="H62" s="155">
        <v>-10.63</v>
      </c>
      <c r="I62" s="152">
        <v>-174955</v>
      </c>
      <c r="J62" s="153">
        <v>-15.5387516242172</v>
      </c>
      <c r="K62" s="154">
        <v>-201130</v>
      </c>
      <c r="L62" s="155">
        <v>-19.758751624217201</v>
      </c>
      <c r="N62" s="156">
        <f t="shared" si="15"/>
        <v>0</v>
      </c>
      <c r="O62" s="157">
        <f t="shared" si="16"/>
        <v>0</v>
      </c>
      <c r="P62" s="156">
        <f t="shared" si="17"/>
        <v>0</v>
      </c>
      <c r="Q62" s="157">
        <f t="shared" si="18"/>
        <v>0</v>
      </c>
    </row>
    <row r="63" spans="2:17" ht="15" thickBot="1" x14ac:dyDescent="0.4">
      <c r="B63" s="192" t="s">
        <v>84</v>
      </c>
      <c r="C63" s="193">
        <v>2226</v>
      </c>
      <c r="D63" s="194">
        <f>C63*100/$C$48</f>
        <v>0.49730459124288168</v>
      </c>
      <c r="E63" s="193">
        <v>-27083</v>
      </c>
      <c r="F63" s="194">
        <f>E63*100/$E$48</f>
        <v>-4.3694732205807139</v>
      </c>
      <c r="G63" s="195">
        <f t="shared" ref="G63:H66" si="19">E63-C63</f>
        <v>-29309</v>
      </c>
      <c r="H63" s="195">
        <f t="shared" si="19"/>
        <v>-4.8667778118235958</v>
      </c>
      <c r="I63" s="137">
        <v>40843</v>
      </c>
      <c r="J63" s="196">
        <f>I63*100/$I$48</f>
        <v>3.6274998290297682</v>
      </c>
      <c r="K63" s="195">
        <f t="shared" ref="K63:L66" si="20">I63-E63</f>
        <v>67926</v>
      </c>
      <c r="L63" s="197">
        <f t="shared" si="20"/>
        <v>7.9969730496104816</v>
      </c>
    </row>
    <row r="64" spans="2:17" ht="15" thickBot="1" x14ac:dyDescent="0.4">
      <c r="B64" s="147" t="s">
        <v>85</v>
      </c>
      <c r="C64" s="148">
        <v>386133</v>
      </c>
      <c r="D64" s="194">
        <f>C64*100/$C$48</f>
        <v>86.264920813291837</v>
      </c>
      <c r="E64" s="148">
        <v>208803</v>
      </c>
      <c r="F64" s="194">
        <f>E64*100/$E$48</f>
        <v>33.687520469553405</v>
      </c>
      <c r="G64" s="148">
        <f t="shared" si="19"/>
        <v>-177330</v>
      </c>
      <c r="H64" s="148">
        <f t="shared" si="19"/>
        <v>-52.577400343738432</v>
      </c>
      <c r="I64" s="198" t="s">
        <v>159</v>
      </c>
      <c r="J64" s="196">
        <f>I64*100/$I$48</f>
        <v>9.4306291615708648</v>
      </c>
      <c r="K64" s="160">
        <f t="shared" si="20"/>
        <v>-102621</v>
      </c>
      <c r="L64" s="148">
        <f t="shared" si="20"/>
        <v>-24.256891307982542</v>
      </c>
    </row>
    <row r="65" spans="2:24" ht="15" thickBot="1" x14ac:dyDescent="0.4">
      <c r="B65" s="147" t="s">
        <v>86</v>
      </c>
      <c r="C65" s="148">
        <v>396293</v>
      </c>
      <c r="D65" s="194">
        <f>C65*100/$C$48</f>
        <v>88.53473871402305</v>
      </c>
      <c r="E65" s="148">
        <v>451005</v>
      </c>
      <c r="F65" s="194">
        <f>E65*100/$E$48</f>
        <v>72.763514745338583</v>
      </c>
      <c r="G65" s="148">
        <f t="shared" si="19"/>
        <v>54712</v>
      </c>
      <c r="H65" s="148">
        <f t="shared" si="19"/>
        <v>-15.771223968684467</v>
      </c>
      <c r="I65" s="137">
        <v>145208</v>
      </c>
      <c r="J65" s="196">
        <f>I65*100/$I$48</f>
        <v>12.896750855073197</v>
      </c>
      <c r="K65" s="160">
        <f t="shared" si="20"/>
        <v>-305797</v>
      </c>
      <c r="L65" s="148">
        <f t="shared" si="20"/>
        <v>-59.866763890265389</v>
      </c>
    </row>
    <row r="66" spans="2:24" ht="15" thickBot="1" x14ac:dyDescent="0.4">
      <c r="B66" s="147" t="s">
        <v>87</v>
      </c>
      <c r="C66" s="148">
        <v>291937</v>
      </c>
      <c r="D66" s="194">
        <f>C66*100/$C$48</f>
        <v>65.220849260410219</v>
      </c>
      <c r="E66" s="148">
        <v>439535</v>
      </c>
      <c r="F66" s="194">
        <f>E66*100/$E$48</f>
        <v>70.912986449357319</v>
      </c>
      <c r="G66" s="148">
        <f t="shared" si="19"/>
        <v>147598</v>
      </c>
      <c r="H66" s="148">
        <f t="shared" si="19"/>
        <v>5.6921371889471004</v>
      </c>
      <c r="I66" s="137">
        <v>320163</v>
      </c>
      <c r="J66" s="196">
        <f>I66*100/$I$48</f>
        <v>28.435502479290399</v>
      </c>
      <c r="K66" s="160">
        <f t="shared" si="20"/>
        <v>-119372</v>
      </c>
      <c r="L66" s="148">
        <f t="shared" si="20"/>
        <v>-42.47748397006692</v>
      </c>
    </row>
    <row r="67" spans="2:24" ht="14.5" x14ac:dyDescent="0.35">
      <c r="D67" s="199"/>
      <c r="F67" s="199"/>
      <c r="I67" s="200"/>
      <c r="J67" s="201"/>
      <c r="K67" s="160"/>
    </row>
    <row r="68" spans="2:24" ht="14.5" x14ac:dyDescent="0.35">
      <c r="D68" s="199"/>
      <c r="F68" s="199"/>
      <c r="I68" s="200"/>
      <c r="J68" s="201"/>
      <c r="K68" s="160"/>
    </row>
    <row r="69" spans="2:24" ht="14.5" x14ac:dyDescent="0.35">
      <c r="D69" s="199"/>
      <c r="F69" s="199"/>
      <c r="I69" s="200"/>
      <c r="J69" s="201"/>
      <c r="K69" s="160"/>
    </row>
    <row r="72" spans="2:24" x14ac:dyDescent="0.3">
      <c r="B72" s="149" t="s">
        <v>0</v>
      </c>
      <c r="C72" s="149" t="s">
        <v>1</v>
      </c>
      <c r="D72" s="149" t="s">
        <v>2</v>
      </c>
      <c r="E72" s="149" t="s">
        <v>154</v>
      </c>
      <c r="F72" s="149" t="s">
        <v>20</v>
      </c>
      <c r="G72" s="149" t="s">
        <v>155</v>
      </c>
      <c r="I72" s="159" t="s">
        <v>98</v>
      </c>
      <c r="J72" s="160"/>
      <c r="K72" s="160"/>
      <c r="L72" s="160"/>
      <c r="M72" s="160"/>
      <c r="N72" s="160"/>
      <c r="O72" s="159" t="s">
        <v>104</v>
      </c>
      <c r="P72" s="160"/>
      <c r="Q72" s="160"/>
      <c r="R72" s="160"/>
      <c r="S72" s="160"/>
    </row>
    <row r="73" spans="2:24" x14ac:dyDescent="0.3">
      <c r="B73" s="151" t="s">
        <v>92</v>
      </c>
      <c r="C73" s="161">
        <v>1.2999999999999999E-2</v>
      </c>
      <c r="D73" s="161">
        <v>3.0000000000000001E-3</v>
      </c>
      <c r="E73" s="162">
        <v>-0.01</v>
      </c>
      <c r="F73" s="163">
        <v>-1.6358803622639789E-2</v>
      </c>
      <c r="G73" s="164">
        <f>F73-D73</f>
        <v>-1.9358803622639788E-2</v>
      </c>
      <c r="I73" s="165">
        <v>1125927</v>
      </c>
      <c r="J73" s="166"/>
      <c r="K73" s="160"/>
      <c r="L73" s="160"/>
      <c r="M73" s="160"/>
      <c r="N73" s="160"/>
      <c r="O73" s="165">
        <v>904147</v>
      </c>
      <c r="P73" s="160"/>
      <c r="Q73" s="160"/>
      <c r="R73" s="160"/>
      <c r="S73" s="160"/>
    </row>
    <row r="74" spans="2:24" x14ac:dyDescent="0.3">
      <c r="B74" s="151" t="s">
        <v>93</v>
      </c>
      <c r="C74" s="161">
        <v>0.08</v>
      </c>
      <c r="D74" s="161">
        <v>0.03</v>
      </c>
      <c r="E74" s="162">
        <v>-0.05</v>
      </c>
      <c r="F74" s="163">
        <v>-0.25354253799044119</v>
      </c>
      <c r="G74" s="164">
        <f t="shared" ref="G74:G77" si="21">F74-D74</f>
        <v>-0.28354253799044116</v>
      </c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7"/>
      <c r="T74" s="168">
        <f>I73/J77</f>
        <v>0.11303365559383712</v>
      </c>
      <c r="U74" s="167"/>
      <c r="V74" s="168">
        <f>O73/P77</f>
        <v>9.0800110147532212E-2</v>
      </c>
      <c r="W74" s="167"/>
      <c r="X74" s="167"/>
    </row>
    <row r="75" spans="2:24" x14ac:dyDescent="0.3">
      <c r="B75" s="151" t="s">
        <v>94</v>
      </c>
      <c r="C75" s="161">
        <v>0.04</v>
      </c>
      <c r="D75" s="161">
        <v>2.5000000000000001E-2</v>
      </c>
      <c r="E75" s="162">
        <v>-1.4999999999999999E-2</v>
      </c>
      <c r="F75" s="169">
        <v>2.2200000000000001E-2</v>
      </c>
      <c r="G75" s="164">
        <f>F75-D75</f>
        <v>-2.8000000000000004E-3</v>
      </c>
      <c r="I75" s="170" t="s">
        <v>99</v>
      </c>
      <c r="J75" s="171" t="s">
        <v>100</v>
      </c>
      <c r="K75" s="170" t="s">
        <v>101</v>
      </c>
      <c r="L75" s="171" t="s">
        <v>102</v>
      </c>
      <c r="M75" s="170" t="s">
        <v>103</v>
      </c>
      <c r="N75" s="160"/>
      <c r="O75" s="159" t="s">
        <v>105</v>
      </c>
      <c r="P75" s="159" t="s">
        <v>106</v>
      </c>
      <c r="Q75" s="159" t="s">
        <v>107</v>
      </c>
      <c r="R75" s="159" t="s">
        <v>108</v>
      </c>
      <c r="S75" s="160"/>
    </row>
    <row r="76" spans="2:24" x14ac:dyDescent="0.3">
      <c r="B76" s="151" t="s">
        <v>95</v>
      </c>
      <c r="C76" s="161">
        <v>3.7999999999999999E-2</v>
      </c>
      <c r="D76" s="161">
        <v>2.4E-2</v>
      </c>
      <c r="E76" s="162">
        <v>-1.4E-2</v>
      </c>
      <c r="F76" s="163">
        <v>2.0737077919631058E-2</v>
      </c>
      <c r="G76" s="164">
        <f t="shared" si="21"/>
        <v>-3.2629220803689421E-3</v>
      </c>
      <c r="I76" s="172">
        <v>157966</v>
      </c>
      <c r="J76" s="173">
        <v>297329</v>
      </c>
      <c r="K76" s="174">
        <v>9505694</v>
      </c>
      <c r="L76" s="174">
        <v>0</v>
      </c>
      <c r="M76" s="172" t="s">
        <v>157</v>
      </c>
      <c r="N76" s="158"/>
      <c r="O76" s="174">
        <v>0</v>
      </c>
      <c r="P76" s="174">
        <v>9957554</v>
      </c>
      <c r="Q76" s="175" t="s">
        <v>157</v>
      </c>
      <c r="R76" s="175" t="s">
        <v>157</v>
      </c>
      <c r="S76" s="160"/>
    </row>
    <row r="77" spans="2:24" ht="28" x14ac:dyDescent="0.3">
      <c r="B77" s="151" t="s">
        <v>96</v>
      </c>
      <c r="C77" s="161">
        <v>0.75600000000000001</v>
      </c>
      <c r="D77" s="161">
        <v>2.105</v>
      </c>
      <c r="E77" s="162">
        <v>1.349</v>
      </c>
      <c r="F77" s="163">
        <v>3.0150000000000001</v>
      </c>
      <c r="G77" s="164">
        <f t="shared" si="21"/>
        <v>0.91000000000000014</v>
      </c>
      <c r="I77" s="158"/>
      <c r="J77" s="176">
        <f>SUM(I76:M76)</f>
        <v>9960989</v>
      </c>
      <c r="K77" s="158"/>
      <c r="L77" s="158"/>
      <c r="M77" s="158"/>
      <c r="N77" s="158"/>
      <c r="O77" s="158"/>
      <c r="P77" s="158">
        <f>SUM(O76:R76)</f>
        <v>9957554</v>
      </c>
      <c r="Q77" s="158"/>
      <c r="R77" s="158"/>
      <c r="S77" s="160"/>
      <c r="U77" s="177">
        <f>T74-V74</f>
        <v>2.2233545446304903E-2</v>
      </c>
    </row>
    <row r="78" spans="2:24" x14ac:dyDescent="0.3">
      <c r="I78" s="176"/>
      <c r="J78" s="158"/>
      <c r="K78" s="158"/>
      <c r="L78" s="158"/>
      <c r="M78" s="158"/>
      <c r="N78" s="158"/>
      <c r="O78" s="158"/>
      <c r="P78" s="158"/>
      <c r="Q78" s="158"/>
      <c r="R78" s="158"/>
      <c r="S78" s="160"/>
    </row>
    <row r="79" spans="2:24" x14ac:dyDescent="0.3"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</row>
    <row r="84" spans="2:10" x14ac:dyDescent="0.3">
      <c r="B84" s="219" t="s">
        <v>0</v>
      </c>
      <c r="C84" s="219" t="s">
        <v>112</v>
      </c>
      <c r="D84" s="221" t="s">
        <v>113</v>
      </c>
      <c r="E84" s="222"/>
      <c r="F84" s="221" t="s">
        <v>154</v>
      </c>
      <c r="G84" s="222"/>
      <c r="H84" s="178" t="s">
        <v>113</v>
      </c>
      <c r="I84" s="221" t="s">
        <v>155</v>
      </c>
      <c r="J84" s="222"/>
    </row>
    <row r="85" spans="2:10" ht="42" x14ac:dyDescent="0.3">
      <c r="B85" s="220"/>
      <c r="C85" s="220"/>
      <c r="D85" s="149" t="s">
        <v>1</v>
      </c>
      <c r="E85" s="149" t="s">
        <v>2</v>
      </c>
      <c r="F85" s="149" t="s">
        <v>114</v>
      </c>
      <c r="G85" s="149" t="s">
        <v>115</v>
      </c>
      <c r="H85" s="149" t="s">
        <v>20</v>
      </c>
      <c r="I85" s="149" t="s">
        <v>128</v>
      </c>
      <c r="J85" s="149" t="s">
        <v>129</v>
      </c>
    </row>
    <row r="86" spans="2:10" ht="28" x14ac:dyDescent="0.3">
      <c r="B86" s="151" t="s">
        <v>116</v>
      </c>
      <c r="C86" s="178" t="s">
        <v>117</v>
      </c>
      <c r="D86" s="179">
        <v>11.79</v>
      </c>
      <c r="E86" s="179">
        <v>10.99</v>
      </c>
      <c r="F86" s="155">
        <v>-0.8</v>
      </c>
      <c r="G86" s="155">
        <v>6.49</v>
      </c>
      <c r="H86" s="179" t="s">
        <v>158</v>
      </c>
      <c r="I86" s="155" t="e">
        <f>H86-E86</f>
        <v>#VALUE!</v>
      </c>
      <c r="J86" s="155" t="e">
        <f>H86-4.5</f>
        <v>#VALUE!</v>
      </c>
    </row>
    <row r="87" spans="2:10" ht="28" x14ac:dyDescent="0.3">
      <c r="B87" s="151" t="s">
        <v>118</v>
      </c>
      <c r="C87" s="178" t="s">
        <v>119</v>
      </c>
      <c r="D87" s="179">
        <v>11.94</v>
      </c>
      <c r="E87" s="179">
        <v>11.12</v>
      </c>
      <c r="F87" s="155">
        <v>-0.82</v>
      </c>
      <c r="G87" s="155">
        <v>5.12</v>
      </c>
      <c r="H87" s="179" t="s">
        <v>158</v>
      </c>
      <c r="I87" s="155" t="e">
        <f t="shared" ref="I87:I91" si="22">H87-E87</f>
        <v>#VALUE!</v>
      </c>
      <c r="J87" s="155" t="e">
        <f>H87-6</f>
        <v>#VALUE!</v>
      </c>
    </row>
    <row r="88" spans="2:10" ht="28" x14ac:dyDescent="0.3">
      <c r="B88" s="151" t="s">
        <v>120</v>
      </c>
      <c r="C88" s="178" t="s">
        <v>121</v>
      </c>
      <c r="D88" s="179">
        <v>18.75</v>
      </c>
      <c r="E88" s="179">
        <v>16.88</v>
      </c>
      <c r="F88" s="155">
        <v>-1.87</v>
      </c>
      <c r="G88" s="155">
        <v>8.8800000000000008</v>
      </c>
      <c r="H88" s="179" t="s">
        <v>158</v>
      </c>
      <c r="I88" s="155" t="e">
        <f t="shared" si="22"/>
        <v>#VALUE!</v>
      </c>
      <c r="J88" s="155" t="e">
        <f>H88-8</f>
        <v>#VALUE!</v>
      </c>
    </row>
    <row r="89" spans="2:10" ht="28" x14ac:dyDescent="0.3">
      <c r="B89" s="151" t="s">
        <v>122</v>
      </c>
      <c r="C89" s="178" t="s">
        <v>123</v>
      </c>
      <c r="D89" s="179">
        <v>129.28</v>
      </c>
      <c r="E89" s="179">
        <v>56.03</v>
      </c>
      <c r="F89" s="155">
        <v>-73.25</v>
      </c>
      <c r="G89" s="155">
        <v>41.03</v>
      </c>
      <c r="H89" s="179" t="s">
        <v>158</v>
      </c>
      <c r="I89" s="155" t="e">
        <f t="shared" si="22"/>
        <v>#VALUE!</v>
      </c>
      <c r="J89" s="155" t="e">
        <f>H89-15</f>
        <v>#VALUE!</v>
      </c>
    </row>
    <row r="90" spans="2:10" x14ac:dyDescent="0.3">
      <c r="B90" s="151" t="s">
        <v>124</v>
      </c>
      <c r="C90" s="178" t="s">
        <v>125</v>
      </c>
      <c r="D90" s="179">
        <v>125.43</v>
      </c>
      <c r="E90" s="179">
        <v>125.03</v>
      </c>
      <c r="F90" s="155">
        <v>-0.4</v>
      </c>
      <c r="G90" s="155">
        <v>75.03</v>
      </c>
      <c r="H90" s="179" t="s">
        <v>158</v>
      </c>
      <c r="I90" s="155" t="e">
        <f t="shared" si="22"/>
        <v>#VALUE!</v>
      </c>
      <c r="J90" s="155" t="e">
        <f>H90-50</f>
        <v>#VALUE!</v>
      </c>
    </row>
    <row r="91" spans="2:10" ht="28" x14ac:dyDescent="0.3">
      <c r="B91" s="151" t="s">
        <v>126</v>
      </c>
      <c r="C91" s="178" t="s">
        <v>127</v>
      </c>
      <c r="D91" s="179">
        <v>67.78</v>
      </c>
      <c r="E91" s="179">
        <v>55.24</v>
      </c>
      <c r="F91" s="155">
        <v>-12.54</v>
      </c>
      <c r="G91" s="155">
        <v>-64.760000000000005</v>
      </c>
      <c r="H91" s="179" t="s">
        <v>158</v>
      </c>
      <c r="I91" s="155" t="e">
        <f t="shared" si="22"/>
        <v>#VALUE!</v>
      </c>
      <c r="J91" s="155" t="e">
        <f>H91-120</f>
        <v>#VALUE!</v>
      </c>
    </row>
    <row r="94" spans="2:10" x14ac:dyDescent="0.3">
      <c r="B94" s="218" t="s">
        <v>35</v>
      </c>
      <c r="C94" s="178" t="s">
        <v>1</v>
      </c>
      <c r="D94" s="178" t="s">
        <v>2</v>
      </c>
      <c r="E94" s="219" t="s">
        <v>154</v>
      </c>
      <c r="F94" s="149" t="s">
        <v>20</v>
      </c>
      <c r="G94" s="219" t="s">
        <v>155</v>
      </c>
      <c r="H94" s="180"/>
    </row>
    <row r="95" spans="2:10" x14ac:dyDescent="0.3">
      <c r="B95" s="218"/>
      <c r="C95" s="178" t="s">
        <v>4</v>
      </c>
      <c r="D95" s="178" t="s">
        <v>4</v>
      </c>
      <c r="E95" s="220"/>
      <c r="F95" s="178" t="s">
        <v>4</v>
      </c>
      <c r="G95" s="220"/>
    </row>
    <row r="96" spans="2:10" x14ac:dyDescent="0.3">
      <c r="B96" s="151" t="s">
        <v>130</v>
      </c>
      <c r="C96" s="181">
        <v>5163742</v>
      </c>
      <c r="D96" s="181">
        <v>9442787</v>
      </c>
      <c r="E96" s="162">
        <v>4279045</v>
      </c>
      <c r="F96" s="181">
        <v>10694853</v>
      </c>
      <c r="G96" s="162">
        <v>1252066</v>
      </c>
    </row>
    <row r="97" spans="2:7" x14ac:dyDescent="0.3">
      <c r="B97" s="151" t="s">
        <v>131</v>
      </c>
      <c r="C97" s="181">
        <v>3948238</v>
      </c>
      <c r="D97" s="181">
        <v>8119130</v>
      </c>
      <c r="E97" s="162">
        <v>4170892</v>
      </c>
      <c r="F97" s="181">
        <v>9505694</v>
      </c>
      <c r="G97" s="162">
        <v>1386564</v>
      </c>
    </row>
    <row r="98" spans="2:7" x14ac:dyDescent="0.3">
      <c r="B98" s="151" t="s">
        <v>132</v>
      </c>
      <c r="C98" s="181">
        <v>8776</v>
      </c>
      <c r="D98" s="181">
        <v>0</v>
      </c>
      <c r="E98" s="162">
        <v>-8776</v>
      </c>
      <c r="F98" s="181">
        <v>0</v>
      </c>
      <c r="G98" s="162">
        <v>0</v>
      </c>
    </row>
    <row r="99" spans="2:7" x14ac:dyDescent="0.3">
      <c r="B99" s="151" t="s">
        <v>133</v>
      </c>
      <c r="C99" s="181">
        <v>3957014</v>
      </c>
      <c r="D99" s="181">
        <v>8119130</v>
      </c>
      <c r="E99" s="162">
        <v>4162116</v>
      </c>
      <c r="F99" s="181">
        <v>9505694</v>
      </c>
      <c r="G99" s="162">
        <v>1386564</v>
      </c>
    </row>
    <row r="100" spans="2:7" x14ac:dyDescent="0.3">
      <c r="B100" s="182" t="s">
        <v>134</v>
      </c>
      <c r="C100" s="183">
        <v>76.63</v>
      </c>
      <c r="D100" s="183">
        <v>85.98</v>
      </c>
      <c r="E100" s="183">
        <v>9.35</v>
      </c>
      <c r="F100" s="183">
        <v>88.881015942902621</v>
      </c>
      <c r="G100" s="183">
        <v>2.9010159429026174</v>
      </c>
    </row>
    <row r="101" spans="2:7" x14ac:dyDescent="0.3">
      <c r="B101" s="151" t="s">
        <v>135</v>
      </c>
      <c r="C101" s="181">
        <v>5683541</v>
      </c>
      <c r="D101" s="181">
        <v>5390980</v>
      </c>
      <c r="E101" s="162">
        <v>-292561</v>
      </c>
      <c r="F101" s="179" t="s">
        <v>158</v>
      </c>
      <c r="G101" s="162">
        <v>-5390980</v>
      </c>
    </row>
    <row r="102" spans="2:7" x14ac:dyDescent="0.3">
      <c r="B102" s="182" t="s">
        <v>134</v>
      </c>
      <c r="C102" s="183">
        <v>110.07</v>
      </c>
      <c r="D102" s="183">
        <v>57.09</v>
      </c>
      <c r="E102" s="183">
        <v>-52.98</v>
      </c>
      <c r="F102" s="153" t="s">
        <v>158</v>
      </c>
      <c r="G102" s="183">
        <v>-57.09</v>
      </c>
    </row>
    <row r="103" spans="2:7" ht="28" x14ac:dyDescent="0.3">
      <c r="B103" s="151" t="s">
        <v>76</v>
      </c>
      <c r="C103" s="181">
        <v>66473</v>
      </c>
      <c r="D103" s="181">
        <v>26175</v>
      </c>
      <c r="E103" s="162">
        <v>-40298</v>
      </c>
      <c r="F103" s="181">
        <v>-174955</v>
      </c>
      <c r="G103" s="162">
        <v>-201130</v>
      </c>
    </row>
    <row r="104" spans="2:7" x14ac:dyDescent="0.3">
      <c r="B104" s="182" t="s">
        <v>136</v>
      </c>
      <c r="C104" s="183">
        <v>1.29</v>
      </c>
      <c r="D104" s="183">
        <v>0.28000000000000003</v>
      </c>
      <c r="E104" s="183">
        <v>-1.01</v>
      </c>
      <c r="F104" s="153" t="s">
        <v>158</v>
      </c>
      <c r="G104" s="183">
        <v>-0.28000000000000003</v>
      </c>
    </row>
    <row r="105" spans="2:7" ht="28" x14ac:dyDescent="0.3">
      <c r="B105" s="151" t="s">
        <v>64</v>
      </c>
      <c r="C105" s="181">
        <v>196037</v>
      </c>
      <c r="D105" s="181">
        <v>222288</v>
      </c>
      <c r="E105" s="162">
        <v>26251</v>
      </c>
      <c r="F105" s="181">
        <v>221780</v>
      </c>
      <c r="G105" s="162">
        <v>-508</v>
      </c>
    </row>
    <row r="106" spans="2:7" x14ac:dyDescent="0.3">
      <c r="B106" s="182" t="s">
        <v>137</v>
      </c>
      <c r="C106" s="183">
        <v>3.45</v>
      </c>
      <c r="D106" s="183">
        <v>4.12</v>
      </c>
      <c r="E106" s="183">
        <v>0.67</v>
      </c>
      <c r="F106" s="153" t="s">
        <v>158</v>
      </c>
      <c r="G106" s="183">
        <v>-4.12</v>
      </c>
    </row>
    <row r="111" spans="2:7" x14ac:dyDescent="0.3">
      <c r="B111" s="218" t="s">
        <v>35</v>
      </c>
      <c r="C111" s="178" t="s">
        <v>1</v>
      </c>
      <c r="D111" s="178" t="s">
        <v>2</v>
      </c>
      <c r="E111" s="219" t="s">
        <v>154</v>
      </c>
      <c r="F111" s="149" t="s">
        <v>20</v>
      </c>
      <c r="G111" s="219" t="s">
        <v>155</v>
      </c>
    </row>
    <row r="112" spans="2:7" x14ac:dyDescent="0.3">
      <c r="B112" s="218"/>
      <c r="C112" s="178" t="s">
        <v>4</v>
      </c>
      <c r="D112" s="178" t="s">
        <v>4</v>
      </c>
      <c r="E112" s="220"/>
      <c r="F112" s="178" t="s">
        <v>4</v>
      </c>
      <c r="G112" s="220"/>
    </row>
    <row r="113" spans="2:12" x14ac:dyDescent="0.3">
      <c r="B113" s="151" t="s">
        <v>140</v>
      </c>
      <c r="C113" s="181">
        <v>959592</v>
      </c>
      <c r="D113" s="181">
        <v>1010982</v>
      </c>
      <c r="E113" s="162">
        <v>51390</v>
      </c>
      <c r="F113" s="184" t="s">
        <v>158</v>
      </c>
      <c r="G113" s="162">
        <v>-1010982</v>
      </c>
    </row>
    <row r="114" spans="2:12" x14ac:dyDescent="0.3">
      <c r="B114" s="151" t="s">
        <v>130</v>
      </c>
      <c r="C114" s="181">
        <v>5163742</v>
      </c>
      <c r="D114" s="181">
        <v>9442787</v>
      </c>
      <c r="E114" s="162">
        <v>4279045</v>
      </c>
      <c r="F114" s="181">
        <v>10694853</v>
      </c>
      <c r="G114" s="162">
        <v>1252066</v>
      </c>
    </row>
    <row r="115" spans="2:12" x14ac:dyDescent="0.3">
      <c r="B115" s="182" t="s">
        <v>141</v>
      </c>
      <c r="C115" s="183">
        <v>0.19</v>
      </c>
      <c r="D115" s="183">
        <v>0.11</v>
      </c>
      <c r="E115" s="183">
        <v>-0.08</v>
      </c>
      <c r="F115" s="184" t="s">
        <v>158</v>
      </c>
      <c r="G115" s="183">
        <v>-0.11</v>
      </c>
    </row>
    <row r="116" spans="2:12" x14ac:dyDescent="0.3">
      <c r="B116" s="151" t="s">
        <v>39</v>
      </c>
      <c r="C116" s="181">
        <v>4330031</v>
      </c>
      <c r="D116" s="181">
        <v>8581277</v>
      </c>
      <c r="E116" s="162">
        <v>4251246</v>
      </c>
      <c r="F116" s="181">
        <v>10004811</v>
      </c>
      <c r="G116" s="162">
        <v>1423534</v>
      </c>
    </row>
    <row r="117" spans="2:12" x14ac:dyDescent="0.3">
      <c r="B117" s="182" t="s">
        <v>142</v>
      </c>
      <c r="C117" s="183">
        <v>4.51</v>
      </c>
      <c r="D117" s="183">
        <v>8.49</v>
      </c>
      <c r="E117" s="183">
        <v>3.98</v>
      </c>
      <c r="F117" s="184" t="s">
        <v>158</v>
      </c>
      <c r="G117" s="183" t="e">
        <v>#DIV/0!</v>
      </c>
    </row>
    <row r="118" spans="2:12" x14ac:dyDescent="0.3">
      <c r="B118" s="151" t="s">
        <v>86</v>
      </c>
      <c r="C118" s="181">
        <v>396293</v>
      </c>
      <c r="D118" s="181">
        <v>451005</v>
      </c>
      <c r="E118" s="162">
        <v>54712</v>
      </c>
      <c r="F118" s="181">
        <v>145208</v>
      </c>
      <c r="G118" s="162">
        <v>-305797</v>
      </c>
    </row>
    <row r="119" spans="2:12" ht="28" x14ac:dyDescent="0.3">
      <c r="B119" s="151" t="s">
        <v>76</v>
      </c>
      <c r="C119" s="181">
        <v>66473</v>
      </c>
      <c r="D119" s="181">
        <v>26175</v>
      </c>
      <c r="E119" s="162">
        <v>-40298</v>
      </c>
      <c r="F119" s="181">
        <v>-174955</v>
      </c>
      <c r="G119" s="162">
        <v>-201130</v>
      </c>
    </row>
    <row r="120" spans="2:12" x14ac:dyDescent="0.3">
      <c r="B120" s="182" t="s">
        <v>143</v>
      </c>
      <c r="C120" s="183">
        <v>16.77</v>
      </c>
      <c r="D120" s="183">
        <v>5.8</v>
      </c>
      <c r="E120" s="183">
        <v>-10.97</v>
      </c>
      <c r="F120" s="184" t="s">
        <v>158</v>
      </c>
      <c r="G120" s="183">
        <v>-5.8</v>
      </c>
    </row>
    <row r="124" spans="2:12" x14ac:dyDescent="0.3">
      <c r="B124" s="214" t="s">
        <v>35</v>
      </c>
      <c r="C124" s="216" t="s">
        <v>1</v>
      </c>
      <c r="D124" s="217"/>
      <c r="E124" s="216" t="s">
        <v>2</v>
      </c>
      <c r="F124" s="217"/>
      <c r="G124" s="216" t="s">
        <v>58</v>
      </c>
      <c r="H124" s="217"/>
      <c r="I124" s="216" t="s">
        <v>150</v>
      </c>
      <c r="J124" s="217"/>
      <c r="K124" s="216" t="s">
        <v>58</v>
      </c>
      <c r="L124" s="217"/>
    </row>
    <row r="125" spans="2:12" x14ac:dyDescent="0.3">
      <c r="B125" s="215"/>
      <c r="C125" s="178" t="s">
        <v>4</v>
      </c>
      <c r="D125" s="178" t="s">
        <v>5</v>
      </c>
      <c r="E125" s="178" t="s">
        <v>4</v>
      </c>
      <c r="F125" s="178" t="s">
        <v>5</v>
      </c>
      <c r="G125" s="178" t="s">
        <v>59</v>
      </c>
      <c r="H125" s="178" t="s">
        <v>7</v>
      </c>
      <c r="I125" s="178" t="s">
        <v>4</v>
      </c>
      <c r="J125" s="178" t="s">
        <v>5</v>
      </c>
      <c r="K125" s="178" t="s">
        <v>59</v>
      </c>
      <c r="L125" s="178" t="s">
        <v>7</v>
      </c>
    </row>
    <row r="126" spans="2:12" x14ac:dyDescent="0.3">
      <c r="B126" s="151" t="s">
        <v>62</v>
      </c>
      <c r="C126" s="185">
        <v>447613</v>
      </c>
      <c r="D126" s="153">
        <v>100</v>
      </c>
      <c r="E126" s="185">
        <v>619823</v>
      </c>
      <c r="F126" s="153">
        <v>100</v>
      </c>
      <c r="G126" s="154">
        <v>172210</v>
      </c>
      <c r="H126" s="155">
        <v>0</v>
      </c>
      <c r="I126" s="185">
        <v>1125927</v>
      </c>
      <c r="J126" s="153">
        <v>100</v>
      </c>
      <c r="K126" s="154">
        <v>506104</v>
      </c>
      <c r="L126" s="155">
        <v>0</v>
      </c>
    </row>
    <row r="127" spans="2:12" ht="28" x14ac:dyDescent="0.3">
      <c r="B127" s="151" t="s">
        <v>145</v>
      </c>
      <c r="C127" s="185">
        <v>83296</v>
      </c>
      <c r="D127" s="153">
        <v>18.61</v>
      </c>
      <c r="E127" s="185">
        <v>197705</v>
      </c>
      <c r="F127" s="153">
        <v>31.9</v>
      </c>
      <c r="G127" s="154">
        <v>114409</v>
      </c>
      <c r="H127" s="155">
        <v>13.29</v>
      </c>
      <c r="I127" s="185">
        <v>770877</v>
      </c>
      <c r="J127" s="153">
        <v>68.465984029159969</v>
      </c>
      <c r="K127" s="154">
        <v>573172</v>
      </c>
      <c r="L127" s="155">
        <v>36.565984029159971</v>
      </c>
    </row>
    <row r="128" spans="2:12" ht="42" x14ac:dyDescent="0.3">
      <c r="B128" s="151" t="s">
        <v>146</v>
      </c>
      <c r="C128" s="185">
        <v>363921</v>
      </c>
      <c r="D128" s="153">
        <v>81.3</v>
      </c>
      <c r="E128" s="185">
        <v>421383</v>
      </c>
      <c r="F128" s="153">
        <v>67.98</v>
      </c>
      <c r="G128" s="154">
        <v>57462</v>
      </c>
      <c r="H128" s="155">
        <v>-13.32</v>
      </c>
      <c r="I128" s="185">
        <v>355050</v>
      </c>
      <c r="J128" s="153">
        <v>31.534015970840027</v>
      </c>
      <c r="K128" s="154">
        <v>-66333</v>
      </c>
      <c r="L128" s="155">
        <v>-36.445984029159973</v>
      </c>
    </row>
    <row r="129" spans="2:12" x14ac:dyDescent="0.3">
      <c r="B129" s="151" t="s">
        <v>147</v>
      </c>
      <c r="C129" s="185">
        <v>396</v>
      </c>
      <c r="D129" s="153">
        <v>0.09</v>
      </c>
      <c r="E129" s="185">
        <v>735</v>
      </c>
      <c r="F129" s="153">
        <v>0.12</v>
      </c>
      <c r="G129" s="154">
        <v>339</v>
      </c>
      <c r="H129" s="155">
        <v>0.03</v>
      </c>
      <c r="I129" s="185">
        <v>0</v>
      </c>
      <c r="J129" s="153">
        <v>0</v>
      </c>
      <c r="K129" s="154">
        <v>-735</v>
      </c>
      <c r="L129" s="155">
        <v>-0.12</v>
      </c>
    </row>
    <row r="130" spans="2:12" x14ac:dyDescent="0.3">
      <c r="B130" s="151" t="s">
        <v>63</v>
      </c>
      <c r="C130" s="185">
        <v>251576</v>
      </c>
      <c r="D130" s="153">
        <v>100</v>
      </c>
      <c r="E130" s="185">
        <v>397535</v>
      </c>
      <c r="F130" s="153">
        <v>100</v>
      </c>
      <c r="G130" s="154">
        <v>145959</v>
      </c>
      <c r="H130" s="155">
        <v>0</v>
      </c>
      <c r="I130" s="185">
        <v>904147</v>
      </c>
      <c r="J130" s="153">
        <v>80.302453000949441</v>
      </c>
      <c r="K130" s="154">
        <v>506612</v>
      </c>
      <c r="L130" s="155">
        <v>-19.697546999050559</v>
      </c>
    </row>
    <row r="131" spans="2:12" ht="42" x14ac:dyDescent="0.3">
      <c r="B131" s="151" t="s">
        <v>148</v>
      </c>
      <c r="C131" s="185">
        <v>246593</v>
      </c>
      <c r="D131" s="153">
        <v>98.02</v>
      </c>
      <c r="E131" s="185">
        <v>397535</v>
      </c>
      <c r="F131" s="153">
        <v>100</v>
      </c>
      <c r="G131" s="154">
        <v>150942</v>
      </c>
      <c r="H131" s="155">
        <v>1.98</v>
      </c>
      <c r="I131" s="185">
        <v>904147</v>
      </c>
      <c r="J131" s="153">
        <v>80.302453000949441</v>
      </c>
      <c r="K131" s="154">
        <v>506612</v>
      </c>
      <c r="L131" s="155">
        <v>-19.697546999050559</v>
      </c>
    </row>
    <row r="132" spans="2:12" x14ac:dyDescent="0.3">
      <c r="B132" s="151" t="s">
        <v>149</v>
      </c>
      <c r="C132" s="185">
        <v>4983</v>
      </c>
      <c r="D132" s="153">
        <v>1.98</v>
      </c>
      <c r="E132" s="185">
        <v>0</v>
      </c>
      <c r="F132" s="153">
        <v>0</v>
      </c>
      <c r="G132" s="154">
        <v>-4983</v>
      </c>
      <c r="H132" s="155">
        <v>-1.98</v>
      </c>
      <c r="I132" s="185">
        <v>0</v>
      </c>
      <c r="J132" s="153">
        <v>0</v>
      </c>
      <c r="K132" s="154">
        <v>0</v>
      </c>
      <c r="L132" s="155">
        <v>0</v>
      </c>
    </row>
  </sheetData>
  <mergeCells count="41">
    <mergeCell ref="I124:J124"/>
    <mergeCell ref="K124:L124"/>
    <mergeCell ref="E94:E95"/>
    <mergeCell ref="G94:G95"/>
    <mergeCell ref="G111:G112"/>
    <mergeCell ref="I84:J84"/>
    <mergeCell ref="I32:J32"/>
    <mergeCell ref="B46:B47"/>
    <mergeCell ref="C46:D46"/>
    <mergeCell ref="E46:F46"/>
    <mergeCell ref="I46:J46"/>
    <mergeCell ref="G32:H32"/>
    <mergeCell ref="B124:B125"/>
    <mergeCell ref="C124:D124"/>
    <mergeCell ref="E124:F124"/>
    <mergeCell ref="B94:B95"/>
    <mergeCell ref="B32:B33"/>
    <mergeCell ref="B111:B112"/>
    <mergeCell ref="E111:E112"/>
    <mergeCell ref="B84:B85"/>
    <mergeCell ref="C84:C85"/>
    <mergeCell ref="D84:E84"/>
    <mergeCell ref="F84:G84"/>
    <mergeCell ref="G124:H124"/>
    <mergeCell ref="K32:L32"/>
    <mergeCell ref="G46:H46"/>
    <mergeCell ref="K46:L46"/>
    <mergeCell ref="C32:D32"/>
    <mergeCell ref="E32:F32"/>
    <mergeCell ref="B2:B3"/>
    <mergeCell ref="G2:H2"/>
    <mergeCell ref="K2:L2"/>
    <mergeCell ref="B22:B23"/>
    <mergeCell ref="G22:H22"/>
    <mergeCell ref="K22:L22"/>
    <mergeCell ref="C2:D2"/>
    <mergeCell ref="E2:F2"/>
    <mergeCell ref="I2:J2"/>
    <mergeCell ref="C22:D22"/>
    <mergeCell ref="E22:F22"/>
    <mergeCell ref="I22:J22"/>
  </mergeCells>
  <conditionalFormatting sqref="G4:G15">
    <cfRule type="cellIs" dxfId="69" priority="7" operator="greaterThan">
      <formula>0</formula>
    </cfRule>
    <cfRule type="cellIs" dxfId="68" priority="8" operator="lessThan">
      <formula>0</formula>
    </cfRule>
  </conditionalFormatting>
  <conditionalFormatting sqref="H4:H15">
    <cfRule type="cellIs" dxfId="67" priority="5" operator="lessThan">
      <formula>0</formula>
    </cfRule>
  </conditionalFormatting>
  <conditionalFormatting sqref="L4:L15">
    <cfRule type="cellIs" dxfId="66" priority="4" operator="lessThan">
      <formula>0</formula>
    </cfRule>
  </conditionalFormatting>
  <conditionalFormatting sqref="K48:L66">
    <cfRule type="cellIs" dxfId="65" priority="3" operator="greaterThan">
      <formula>0</formula>
    </cfRule>
    <cfRule type="cellIs" dxfId="64" priority="2" operator="greaterThan">
      <formula>0</formula>
    </cfRule>
  </conditionalFormatting>
  <conditionalFormatting sqref="G48:H66">
    <cfRule type="cellIs" dxfId="6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Венец</vt:lpstr>
      <vt:lpstr>Хлынов</vt:lpstr>
      <vt:lpstr>Хлынов без формул</vt:lpstr>
      <vt:lpstr>Венец без формул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2024-04-18T17:03:08Z</dcterms:modified>
</cp:coreProperties>
</file>