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lma\OneDrive\Documents\School\Winter 2023\ENEL 371\Project\"/>
    </mc:Choice>
  </mc:AlternateContent>
  <xr:revisionPtr revIDLastSave="0" documentId="13_ncr:1_{9CAB1D85-901B-40D3-9378-2155B4BD21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tor Load List" sheetId="1" r:id="rId1"/>
    <sheet name="Transformer Chart" sheetId="2" r:id="rId2"/>
    <sheet name="Lumped Load Lis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4" i="2"/>
  <c r="J5" i="2"/>
  <c r="J6" i="2"/>
  <c r="J7" i="2"/>
  <c r="J8" i="2"/>
  <c r="J4" i="2"/>
  <c r="G5" i="2"/>
  <c r="G6" i="2"/>
  <c r="G7" i="2"/>
  <c r="G8" i="2"/>
  <c r="G4" i="2"/>
  <c r="F8" i="2"/>
  <c r="F5" i="2"/>
  <c r="F6" i="2"/>
  <c r="F7" i="2"/>
  <c r="F4" i="2"/>
  <c r="N14" i="1"/>
  <c r="N13" i="1"/>
  <c r="N12" i="1"/>
  <c r="N11" i="1"/>
  <c r="N10" i="1"/>
  <c r="N9" i="1"/>
  <c r="N8" i="1"/>
  <c r="N7" i="1"/>
  <c r="N6" i="1"/>
  <c r="N5" i="1"/>
  <c r="N4" i="1"/>
  <c r="N3" i="1"/>
  <c r="C4" i="1"/>
  <c r="C5" i="1"/>
  <c r="C6" i="1"/>
  <c r="C7" i="1"/>
  <c r="C8" i="1"/>
  <c r="C9" i="1"/>
  <c r="C10" i="1"/>
  <c r="C11" i="1"/>
  <c r="C12" i="1"/>
  <c r="C13" i="1"/>
  <c r="C14" i="1"/>
  <c r="C3" i="1"/>
  <c r="L4" i="3"/>
  <c r="L3" i="3"/>
  <c r="L5" i="3"/>
  <c r="L6" i="3"/>
  <c r="L7" i="3"/>
  <c r="F4" i="3"/>
  <c r="F5" i="3"/>
  <c r="F6" i="3"/>
  <c r="F7" i="3"/>
  <c r="F3" i="3"/>
  <c r="H4" i="1"/>
  <c r="H5" i="1"/>
  <c r="H6" i="1"/>
  <c r="H7" i="1"/>
  <c r="H8" i="1"/>
  <c r="H9" i="1"/>
  <c r="H10" i="1"/>
  <c r="H11" i="1"/>
  <c r="H12" i="1"/>
  <c r="H13" i="1"/>
  <c r="H14" i="1"/>
  <c r="I14" i="1"/>
  <c r="I4" i="1"/>
  <c r="I5" i="1"/>
  <c r="I6" i="1"/>
  <c r="I7" i="1"/>
  <c r="I8" i="1"/>
  <c r="I9" i="1"/>
  <c r="I10" i="1"/>
  <c r="I11" i="1"/>
  <c r="I12" i="1"/>
  <c r="I13" i="1"/>
  <c r="I3" i="1"/>
  <c r="H3" i="1"/>
</calcChain>
</file>

<file path=xl/sharedStrings.xml><?xml version="1.0" encoding="utf-8"?>
<sst xmlns="http://schemas.openxmlformats.org/spreadsheetml/2006/main" count="203" uniqueCount="126">
  <si>
    <t xml:space="preserve">Equipment ID </t>
  </si>
  <si>
    <t>HP</t>
  </si>
  <si>
    <t xml:space="preserve">V </t>
  </si>
  <si>
    <t>PH</t>
  </si>
  <si>
    <t>FLA</t>
  </si>
  <si>
    <t>MCA</t>
  </si>
  <si>
    <t>BREAKER</t>
  </si>
  <si>
    <t>KVA</t>
  </si>
  <si>
    <t>V(p)</t>
  </si>
  <si>
    <t>V(s)</t>
  </si>
  <si>
    <t>XFMR CONFIG</t>
  </si>
  <si>
    <t>FLA(p)</t>
  </si>
  <si>
    <t>MCA(p)</t>
  </si>
  <si>
    <t>CONDUCTORS (p)</t>
  </si>
  <si>
    <t>FLA(s)</t>
  </si>
  <si>
    <t>MCA(s)</t>
  </si>
  <si>
    <t>Example calculations:</t>
  </si>
  <si>
    <t>XFMR Primary FLA:</t>
  </si>
  <si>
    <t>kVA = Vp*Ip*√3</t>
  </si>
  <si>
    <t>(kVA/Vp)/√3 = Ip   =&gt; FLA</t>
  </si>
  <si>
    <t>MCA = FLA*1.25</t>
  </si>
  <si>
    <t>XFMR Secondary FLA:</t>
  </si>
  <si>
    <t>kVA = Vs*Is*√3</t>
  </si>
  <si>
    <t>(kVA/Vs)/√3 = Is   =&gt; FLA</t>
  </si>
  <si>
    <t>PROCESS</t>
  </si>
  <si>
    <t>EMERGENCY POWER REQ'D</t>
  </si>
  <si>
    <r>
      <t xml:space="preserve">Max Breaker = FLA*250 </t>
    </r>
    <r>
      <rPr>
        <i/>
        <sz val="11"/>
        <color theme="1"/>
        <rFont val="Calibri"/>
        <family val="2"/>
        <scheme val="minor"/>
      </rPr>
      <t>FOR MOTORS ONLY!</t>
    </r>
  </si>
  <si>
    <t>Standard Sizes of Breakers (a 241A breaker is not manufactured):</t>
  </si>
  <si>
    <r>
      <rPr>
        <b/>
        <sz val="11"/>
        <color theme="1"/>
        <rFont val="Calibri"/>
        <family val="2"/>
        <scheme val="minor"/>
      </rPr>
      <t>0-100A</t>
    </r>
    <r>
      <rPr>
        <sz val="11"/>
        <color theme="1"/>
        <rFont val="Calibri"/>
        <family val="2"/>
        <scheme val="minor"/>
      </rPr>
      <t>: 15, 20, 25, 30, 40, 50, 60, 75, 80, 90, 100</t>
    </r>
  </si>
  <si>
    <r>
      <rPr>
        <b/>
        <sz val="11"/>
        <color theme="1"/>
        <rFont val="Calibri"/>
        <family val="2"/>
        <scheme val="minor"/>
      </rPr>
      <t>&gt; 100A:</t>
    </r>
    <r>
      <rPr>
        <sz val="11"/>
        <color theme="1"/>
        <rFont val="Calibri"/>
        <family val="2"/>
        <scheme val="minor"/>
      </rPr>
      <t xml:space="preserve"> Start at 100 and increase by increments of 25A (ex: 125, 150, 175, 200, 225 etc.)</t>
    </r>
  </si>
  <si>
    <t>GPA (Grain Processing Area)</t>
  </si>
  <si>
    <t>GPA</t>
  </si>
  <si>
    <t>Unloading conveyor motor</t>
  </si>
  <si>
    <t>Unloading auger</t>
  </si>
  <si>
    <t>LOCATION (BUILDING)</t>
  </si>
  <si>
    <t>Quantitiy of motors</t>
  </si>
  <si>
    <t>BREAKER Info:</t>
  </si>
  <si>
    <t>1Ph</t>
  </si>
  <si>
    <t>Loading conveyor motor</t>
  </si>
  <si>
    <t>Loading auger</t>
  </si>
  <si>
    <t>N</t>
  </si>
  <si>
    <t>-</t>
  </si>
  <si>
    <t>"From Field To Table" Transformer Chart</t>
  </si>
  <si>
    <t>BREAKER (p)</t>
  </si>
  <si>
    <t>Primary</t>
  </si>
  <si>
    <t>Secondary</t>
  </si>
  <si>
    <t>CONDUCTORS SPECS (s)</t>
  </si>
  <si>
    <t>Delta or Wye 
(Primary &amp; Secondary)</t>
  </si>
  <si>
    <t>kVA Rating</t>
  </si>
  <si>
    <t>Transformer Name</t>
  </si>
  <si>
    <t>Quantitiy of Loads</t>
  </si>
  <si>
    <t>kW</t>
  </si>
  <si>
    <r>
      <t xml:space="preserve">BREAKER
</t>
    </r>
    <r>
      <rPr>
        <i/>
        <sz val="11"/>
        <color theme="1"/>
        <rFont val="Calibri"/>
        <family val="2"/>
        <scheme val="minor"/>
      </rPr>
      <t>(see below)</t>
    </r>
  </si>
  <si>
    <t xml:space="preserve">General Purpose </t>
  </si>
  <si>
    <t>To determine breaker size for lumped load:</t>
  </si>
  <si>
    <t>Lumped Load FLA:</t>
  </si>
  <si>
    <t>kVA = V*I*√3</t>
  </si>
  <si>
    <t>Three Phase:</t>
  </si>
  <si>
    <t>Single Phase:</t>
  </si>
  <si>
    <t>kVA = V*I</t>
  </si>
  <si>
    <t>Office Building</t>
  </si>
  <si>
    <t>Workstations, plugs etc.</t>
  </si>
  <si>
    <t>Lighting</t>
  </si>
  <si>
    <t>Y</t>
  </si>
  <si>
    <t>Office Kitchen</t>
  </si>
  <si>
    <t>Lighting in building</t>
  </si>
  <si>
    <t>Lighting in office</t>
  </si>
  <si>
    <t>FLA * 125% = Minimum breaker size</t>
  </si>
  <si>
    <r>
      <t xml:space="preserve">CONDUCTOR SPECIFICATIONS
</t>
    </r>
    <r>
      <rPr>
        <i/>
        <sz val="11"/>
        <color theme="1"/>
        <rFont val="Calibri"/>
        <family val="2"/>
        <scheme val="minor"/>
      </rPr>
      <t>(conductors must match breaker size)</t>
    </r>
  </si>
  <si>
    <t>Kitchen area in office building</t>
  </si>
  <si>
    <t>Interior and exterior plugs</t>
  </si>
  <si>
    <t>"From Field to Table" Lumped Load List</t>
  </si>
  <si>
    <t>Washing Process</t>
  </si>
  <si>
    <t>Drying Process</t>
  </si>
  <si>
    <t>Hulling Process</t>
  </si>
  <si>
    <t>Milling Process</t>
  </si>
  <si>
    <t>Air conditioning/Heating System</t>
  </si>
  <si>
    <t>Exhaust Fan</t>
  </si>
  <si>
    <t>Water Pump</t>
  </si>
  <si>
    <t>3Ph</t>
  </si>
  <si>
    <t>"From Field to Table" Motor List</t>
  </si>
  <si>
    <r>
      <rPr>
        <b/>
        <sz val="11"/>
        <color theme="1"/>
        <rFont val="Calibri"/>
        <family val="2"/>
        <scheme val="minor"/>
      </rPr>
      <t>0-100kVA</t>
    </r>
    <r>
      <rPr>
        <sz val="11"/>
        <color theme="1"/>
        <rFont val="Calibri"/>
        <family val="2"/>
        <scheme val="minor"/>
      </rPr>
      <t>: 15, 30, 45, 50, 75, 100</t>
    </r>
  </si>
  <si>
    <t>CONV-UL</t>
  </si>
  <si>
    <t>AU-UL</t>
  </si>
  <si>
    <t>Add: "-1" or "-2" to identify quantities of motors EX: CONV-UL-1 (Motor 1) CONV-UL-2 (Motor 2)</t>
  </si>
  <si>
    <t>DRYER</t>
  </si>
  <si>
    <t>WASHER</t>
  </si>
  <si>
    <t>CONV-LO</t>
  </si>
  <si>
    <t>AU-LO</t>
  </si>
  <si>
    <t>3/4</t>
  </si>
  <si>
    <t>WATER-OFF</t>
  </si>
  <si>
    <t>EX-FAN</t>
  </si>
  <si>
    <t>MUA-OFF</t>
  </si>
  <si>
    <t>MUA-GPA</t>
  </si>
  <si>
    <t>MILL</t>
  </si>
  <si>
    <t>HULL</t>
  </si>
  <si>
    <t>Motor ID Info:</t>
  </si>
  <si>
    <t>Standard' Transformer Sizes</t>
  </si>
  <si>
    <t>TOTAL CONNECTED LOAD</t>
  </si>
  <si>
    <t>kW
(Primary = Secondary)</t>
  </si>
  <si>
    <t>CONDUCTOR SPECIFICATIONS (use MCA)</t>
  </si>
  <si>
    <t>3 x #00 + bond</t>
  </si>
  <si>
    <t>3 x #8 + bond</t>
  </si>
  <si>
    <t>1 x #12 + bond</t>
  </si>
  <si>
    <t>3 x #3 + bond</t>
  </si>
  <si>
    <t>3 x #0 + bond</t>
  </si>
  <si>
    <t>3 x #6 + bond</t>
  </si>
  <si>
    <t>1 x #14 + bond</t>
  </si>
  <si>
    <t>3 x #20 + bond</t>
  </si>
  <si>
    <t>3 x #10 + bond</t>
  </si>
  <si>
    <t>1 x #10 + bond</t>
  </si>
  <si>
    <t>Transformer 1</t>
  </si>
  <si>
    <t>Transfomer 2</t>
  </si>
  <si>
    <t>Transformer 3</t>
  </si>
  <si>
    <t>Delta-Wye</t>
  </si>
  <si>
    <t>Transformer 4</t>
  </si>
  <si>
    <t>Transformer 5</t>
  </si>
  <si>
    <t>Combined kVA</t>
  </si>
  <si>
    <t>Delta-Delta</t>
  </si>
  <si>
    <t>3 x #000 + bond</t>
  </si>
  <si>
    <t>3 x #1000 + bond</t>
  </si>
  <si>
    <t>3 x #500 + bond</t>
  </si>
  <si>
    <t>3 x #700 + bond</t>
  </si>
  <si>
    <t>3 x #14 + bond</t>
  </si>
  <si>
    <t>3 x #2 + bond</t>
  </si>
  <si>
    <t>3 x #4 +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</si>
</sst>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B979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49" fontId="3" fillId="0" borderId="1" xfId="0" applyNumberFormat="1" applyFont="1" applyBorder="1" applyAlignment="1">
      <alignment horizontal="center"/>
    </xf>
    <xf numFmtId="0" fontId="12" fillId="0" borderId="0" xfId="0" applyFont="1"/>
    <xf numFmtId="0" fontId="8" fillId="0" borderId="0" xfId="0" quotePrefix="1" applyFont="1"/>
    <xf numFmtId="0" fontId="10" fillId="3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0" fillId="0" borderId="0" xfId="0" applyNumberFormat="1"/>
    <xf numFmtId="0" fontId="1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358140</xdr:colOff>
      <xdr:row>9</xdr:row>
      <xdr:rowOff>160020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AE36A6-89C7-F234-ECB6-0DF1E67B99C9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8</xdr:col>
      <xdr:colOff>358140</xdr:colOff>
      <xdr:row>9</xdr:row>
      <xdr:rowOff>160020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689DCD-5B74-552B-916D-F7E55038E9EE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G2" zoomScaleNormal="100" workbookViewId="0">
      <selection activeCell="M10" sqref="M10"/>
    </sheetView>
  </sheetViews>
  <sheetFormatPr defaultRowHeight="14.4" x14ac:dyDescent="0.3"/>
  <cols>
    <col min="1" max="1" width="24.6640625" customWidth="1"/>
    <col min="2" max="2" width="12.44140625" customWidth="1"/>
    <col min="3" max="3" width="8.77734375" customWidth="1"/>
    <col min="5" max="5" width="10.21875" customWidth="1"/>
    <col min="8" max="8" width="8.6640625" bestFit="1" customWidth="1"/>
    <col min="9" max="9" width="10.44140625" customWidth="1"/>
    <col min="10" max="10" width="17.33203125" customWidth="1"/>
    <col min="11" max="11" width="24.21875" customWidth="1"/>
    <col min="12" max="12" width="31.109375" customWidth="1"/>
    <col min="13" max="13" width="37" customWidth="1"/>
    <col min="14" max="14" width="16.33203125" customWidth="1"/>
  </cols>
  <sheetData>
    <row r="1" spans="1:14" x14ac:dyDescent="0.3">
      <c r="A1" s="21" t="s">
        <v>80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43.2" customHeight="1" x14ac:dyDescent="0.3">
      <c r="A2" s="9" t="s">
        <v>0</v>
      </c>
      <c r="B2" s="9" t="s">
        <v>35</v>
      </c>
      <c r="C2" s="9" t="s">
        <v>51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25</v>
      </c>
      <c r="K2" s="9" t="s">
        <v>34</v>
      </c>
      <c r="L2" s="9" t="s">
        <v>24</v>
      </c>
      <c r="M2" s="9" t="s">
        <v>100</v>
      </c>
      <c r="N2" s="9" t="s">
        <v>117</v>
      </c>
    </row>
    <row r="3" spans="1:14" x14ac:dyDescent="0.3">
      <c r="A3" s="3" t="s">
        <v>82</v>
      </c>
      <c r="B3" s="3">
        <v>2</v>
      </c>
      <c r="C3" s="18">
        <f>SQRT(3)*(G3*E3)/1000</f>
        <v>11.600583488773312</v>
      </c>
      <c r="D3" s="3">
        <v>10</v>
      </c>
      <c r="E3" s="3">
        <v>208</v>
      </c>
      <c r="F3" s="3" t="s">
        <v>79</v>
      </c>
      <c r="G3" s="3">
        <v>32.200000000000003</v>
      </c>
      <c r="H3" s="18">
        <f>G3*1.25</f>
        <v>40.25</v>
      </c>
      <c r="I3" s="18">
        <f>G3*2.5</f>
        <v>80.5</v>
      </c>
      <c r="J3" s="3" t="s">
        <v>40</v>
      </c>
      <c r="K3" s="3" t="s">
        <v>30</v>
      </c>
      <c r="L3" s="3" t="s">
        <v>32</v>
      </c>
      <c r="M3" s="3" t="s">
        <v>109</v>
      </c>
      <c r="N3" s="20">
        <f>(C3*2)</f>
        <v>23.201166977546624</v>
      </c>
    </row>
    <row r="4" spans="1:14" x14ac:dyDescent="0.3">
      <c r="A4" s="3" t="s">
        <v>83</v>
      </c>
      <c r="B4" s="3">
        <v>3</v>
      </c>
      <c r="C4" s="18">
        <f t="shared" ref="C4:C14" si="0">SQRT(3)*(G4*E4)/1000</f>
        <v>6.3185213460112637</v>
      </c>
      <c r="D4" s="3">
        <v>5</v>
      </c>
      <c r="E4" s="3">
        <v>120</v>
      </c>
      <c r="F4" s="3" t="s">
        <v>37</v>
      </c>
      <c r="G4" s="3">
        <v>30.4</v>
      </c>
      <c r="H4" s="18">
        <f t="shared" ref="H4:H14" si="1">G4*1.25</f>
        <v>38</v>
      </c>
      <c r="I4" s="18">
        <f t="shared" ref="I4:I13" si="2">G4*2.5</f>
        <v>76</v>
      </c>
      <c r="J4" s="3" t="s">
        <v>40</v>
      </c>
      <c r="K4" s="3" t="s">
        <v>31</v>
      </c>
      <c r="L4" s="3" t="s">
        <v>33</v>
      </c>
      <c r="M4" s="3" t="s">
        <v>110</v>
      </c>
      <c r="N4" s="20">
        <f xml:space="preserve"> (C4*3)</f>
        <v>18.955564038033792</v>
      </c>
    </row>
    <row r="5" spans="1:14" x14ac:dyDescent="0.3">
      <c r="A5" s="3" t="s">
        <v>87</v>
      </c>
      <c r="B5" s="3">
        <v>2</v>
      </c>
      <c r="C5" s="18">
        <f t="shared" si="0"/>
        <v>11.096210293609255</v>
      </c>
      <c r="D5" s="3">
        <v>10</v>
      </c>
      <c r="E5" s="3">
        <v>208</v>
      </c>
      <c r="F5" s="3" t="s">
        <v>79</v>
      </c>
      <c r="G5" s="3">
        <v>30.8</v>
      </c>
      <c r="H5" s="18">
        <f t="shared" si="1"/>
        <v>38.5</v>
      </c>
      <c r="I5" s="18">
        <f t="shared" si="2"/>
        <v>77</v>
      </c>
      <c r="J5" s="3" t="s">
        <v>40</v>
      </c>
      <c r="K5" s="3" t="s">
        <v>31</v>
      </c>
      <c r="L5" s="3" t="s">
        <v>38</v>
      </c>
      <c r="M5" s="3" t="s">
        <v>109</v>
      </c>
      <c r="N5" s="20">
        <f>C5*2</f>
        <v>22.192420587218511</v>
      </c>
    </row>
    <row r="6" spans="1:14" x14ac:dyDescent="0.3">
      <c r="A6" s="3" t="s">
        <v>88</v>
      </c>
      <c r="B6" s="3">
        <v>3</v>
      </c>
      <c r="C6" s="18">
        <f t="shared" si="0"/>
        <v>6.3185213460112637</v>
      </c>
      <c r="D6" s="3">
        <v>5</v>
      </c>
      <c r="E6" s="3">
        <v>120</v>
      </c>
      <c r="F6" s="3" t="s">
        <v>37</v>
      </c>
      <c r="G6" s="3">
        <v>30.4</v>
      </c>
      <c r="H6" s="18">
        <f t="shared" si="1"/>
        <v>38</v>
      </c>
      <c r="I6" s="18">
        <f t="shared" si="2"/>
        <v>76</v>
      </c>
      <c r="J6" s="3" t="s">
        <v>40</v>
      </c>
      <c r="K6" s="3" t="s">
        <v>31</v>
      </c>
      <c r="L6" s="3" t="s">
        <v>39</v>
      </c>
      <c r="M6" s="3" t="s">
        <v>103</v>
      </c>
      <c r="N6" s="20">
        <f>C6*3</f>
        <v>18.955564038033792</v>
      </c>
    </row>
    <row r="7" spans="1:14" x14ac:dyDescent="0.3">
      <c r="A7" s="3" t="s">
        <v>86</v>
      </c>
      <c r="B7" s="3">
        <v>2</v>
      </c>
      <c r="C7" s="18">
        <f t="shared" si="0"/>
        <v>26.604300404257952</v>
      </c>
      <c r="D7" s="3">
        <v>30</v>
      </c>
      <c r="E7" s="3">
        <v>480</v>
      </c>
      <c r="F7" s="3" t="s">
        <v>79</v>
      </c>
      <c r="G7" s="3">
        <v>32</v>
      </c>
      <c r="H7" s="18">
        <f t="shared" si="1"/>
        <v>40</v>
      </c>
      <c r="I7" s="18">
        <f t="shared" si="2"/>
        <v>80</v>
      </c>
      <c r="J7" s="3" t="s">
        <v>40</v>
      </c>
      <c r="K7" s="3" t="s">
        <v>31</v>
      </c>
      <c r="L7" s="3" t="s">
        <v>72</v>
      </c>
      <c r="M7" s="3" t="s">
        <v>102</v>
      </c>
      <c r="N7" s="20">
        <f>C7*2</f>
        <v>53.208600808515904</v>
      </c>
    </row>
    <row r="8" spans="1:14" x14ac:dyDescent="0.3">
      <c r="A8" s="3" t="s">
        <v>85</v>
      </c>
      <c r="B8" s="3">
        <v>2</v>
      </c>
      <c r="C8" s="18">
        <f t="shared" si="0"/>
        <v>49.883063257983657</v>
      </c>
      <c r="D8" s="3" t="s">
        <v>41</v>
      </c>
      <c r="E8" s="3">
        <v>480</v>
      </c>
      <c r="F8" s="3" t="s">
        <v>79</v>
      </c>
      <c r="G8" s="3">
        <v>60</v>
      </c>
      <c r="H8" s="18">
        <f t="shared" si="1"/>
        <v>75</v>
      </c>
      <c r="I8" s="18">
        <f t="shared" si="2"/>
        <v>150</v>
      </c>
      <c r="J8" s="3" t="s">
        <v>40</v>
      </c>
      <c r="K8" s="3" t="s">
        <v>31</v>
      </c>
      <c r="L8" s="3" t="s">
        <v>73</v>
      </c>
      <c r="M8" s="3" t="s">
        <v>125</v>
      </c>
      <c r="N8" s="20">
        <f>C8*2</f>
        <v>99.766126515967315</v>
      </c>
    </row>
    <row r="9" spans="1:14" x14ac:dyDescent="0.3">
      <c r="A9" s="3" t="s">
        <v>95</v>
      </c>
      <c r="B9" s="3">
        <v>2</v>
      </c>
      <c r="C9" s="18">
        <f t="shared" si="0"/>
        <v>129.9038105676658</v>
      </c>
      <c r="D9" s="3">
        <v>125</v>
      </c>
      <c r="E9" s="3">
        <v>600</v>
      </c>
      <c r="F9" s="3" t="s">
        <v>79</v>
      </c>
      <c r="G9" s="3">
        <v>125</v>
      </c>
      <c r="H9" s="18">
        <f t="shared" si="1"/>
        <v>156.25</v>
      </c>
      <c r="I9" s="18">
        <f t="shared" si="2"/>
        <v>312.5</v>
      </c>
      <c r="J9" s="3" t="s">
        <v>40</v>
      </c>
      <c r="K9" s="3" t="s">
        <v>31</v>
      </c>
      <c r="L9" s="3" t="s">
        <v>74</v>
      </c>
      <c r="M9" s="3" t="s">
        <v>101</v>
      </c>
      <c r="N9" s="20">
        <f>C9*2</f>
        <v>259.8076211353316</v>
      </c>
    </row>
    <row r="10" spans="1:14" x14ac:dyDescent="0.3">
      <c r="A10" s="3" t="s">
        <v>94</v>
      </c>
      <c r="B10" s="3">
        <v>2</v>
      </c>
      <c r="C10" s="18">
        <f t="shared" si="0"/>
        <v>80.020747309682122</v>
      </c>
      <c r="D10" s="3">
        <v>75</v>
      </c>
      <c r="E10" s="3">
        <v>600</v>
      </c>
      <c r="F10" s="3" t="s">
        <v>79</v>
      </c>
      <c r="G10" s="3">
        <v>77</v>
      </c>
      <c r="H10" s="18">
        <f t="shared" si="1"/>
        <v>96.25</v>
      </c>
      <c r="I10" s="18">
        <f t="shared" si="2"/>
        <v>192.5</v>
      </c>
      <c r="J10" s="11" t="s">
        <v>63</v>
      </c>
      <c r="K10" s="3" t="s">
        <v>31</v>
      </c>
      <c r="L10" s="3" t="s">
        <v>75</v>
      </c>
      <c r="M10" s="3" t="s">
        <v>104</v>
      </c>
      <c r="N10" s="20">
        <f>C10*2</f>
        <v>160.04149461936424</v>
      </c>
    </row>
    <row r="11" spans="1:14" x14ac:dyDescent="0.3">
      <c r="A11" s="3" t="s">
        <v>93</v>
      </c>
      <c r="B11" s="3">
        <v>1</v>
      </c>
      <c r="C11" s="18">
        <f t="shared" si="0"/>
        <v>102.88381796959131</v>
      </c>
      <c r="D11" s="3">
        <v>100</v>
      </c>
      <c r="E11" s="3">
        <v>600</v>
      </c>
      <c r="F11" s="3" t="s">
        <v>79</v>
      </c>
      <c r="G11" s="3">
        <v>99</v>
      </c>
      <c r="H11" s="18">
        <f t="shared" si="1"/>
        <v>123.75</v>
      </c>
      <c r="I11" s="18">
        <f t="shared" si="2"/>
        <v>247.5</v>
      </c>
      <c r="J11" s="3" t="s">
        <v>40</v>
      </c>
      <c r="K11" s="3" t="s">
        <v>31</v>
      </c>
      <c r="L11" s="3" t="s">
        <v>76</v>
      </c>
      <c r="M11" s="3" t="s">
        <v>105</v>
      </c>
      <c r="N11" s="20">
        <f>C11*1</f>
        <v>102.88381796959131</v>
      </c>
    </row>
    <row r="12" spans="1:14" x14ac:dyDescent="0.3">
      <c r="A12" s="3" t="s">
        <v>92</v>
      </c>
      <c r="B12" s="3">
        <v>1</v>
      </c>
      <c r="C12" s="18">
        <f t="shared" si="0"/>
        <v>54.039985196148969</v>
      </c>
      <c r="D12" s="3">
        <v>50</v>
      </c>
      <c r="E12" s="3">
        <v>600</v>
      </c>
      <c r="F12" s="3" t="s">
        <v>79</v>
      </c>
      <c r="G12" s="3">
        <v>52</v>
      </c>
      <c r="H12" s="18">
        <f t="shared" si="1"/>
        <v>65</v>
      </c>
      <c r="I12" s="18">
        <f t="shared" si="2"/>
        <v>130</v>
      </c>
      <c r="J12" s="3" t="s">
        <v>40</v>
      </c>
      <c r="K12" s="3" t="s">
        <v>60</v>
      </c>
      <c r="L12" s="3" t="s">
        <v>76</v>
      </c>
      <c r="M12" s="3" t="s">
        <v>106</v>
      </c>
      <c r="N12" s="20">
        <f>C12*1</f>
        <v>54.039985196148969</v>
      </c>
    </row>
    <row r="13" spans="1:14" x14ac:dyDescent="0.3">
      <c r="A13" s="3" t="s">
        <v>91</v>
      </c>
      <c r="B13" s="3">
        <v>3</v>
      </c>
      <c r="C13" s="18">
        <f t="shared" si="0"/>
        <v>1.3302150202128977</v>
      </c>
      <c r="D13" s="14" t="s">
        <v>89</v>
      </c>
      <c r="E13" s="3">
        <v>120</v>
      </c>
      <c r="F13" s="3" t="s">
        <v>37</v>
      </c>
      <c r="G13" s="3">
        <v>6.4</v>
      </c>
      <c r="H13" s="18">
        <f t="shared" si="1"/>
        <v>8</v>
      </c>
      <c r="I13" s="18">
        <f t="shared" si="2"/>
        <v>16</v>
      </c>
      <c r="J13" s="3" t="s">
        <v>40</v>
      </c>
      <c r="K13" s="3" t="s">
        <v>60</v>
      </c>
      <c r="L13" s="3" t="s">
        <v>77</v>
      </c>
      <c r="M13" s="3" t="s">
        <v>107</v>
      </c>
      <c r="N13" s="20">
        <f>(C13*3)</f>
        <v>3.990645060638693</v>
      </c>
    </row>
    <row r="14" spans="1:14" x14ac:dyDescent="0.3">
      <c r="A14" s="3" t="s">
        <v>90</v>
      </c>
      <c r="B14" s="3">
        <v>1</v>
      </c>
      <c r="C14" s="18">
        <f t="shared" si="0"/>
        <v>11.096210293609255</v>
      </c>
      <c r="D14" s="3">
        <v>10</v>
      </c>
      <c r="E14" s="3">
        <v>208</v>
      </c>
      <c r="F14" s="3" t="s">
        <v>79</v>
      </c>
      <c r="G14" s="3">
        <v>30.8</v>
      </c>
      <c r="H14" s="18">
        <f t="shared" si="1"/>
        <v>38.5</v>
      </c>
      <c r="I14" s="18">
        <f>G14*2.5</f>
        <v>77</v>
      </c>
      <c r="J14" s="3" t="s">
        <v>40</v>
      </c>
      <c r="K14" s="3" t="s">
        <v>60</v>
      </c>
      <c r="L14" s="3" t="s">
        <v>78</v>
      </c>
      <c r="M14" s="3" t="s">
        <v>108</v>
      </c>
      <c r="N14" s="20">
        <f>C14*1</f>
        <v>11.096210293609255</v>
      </c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4" x14ac:dyDescent="0.3">
      <c r="A16" s="12" t="s">
        <v>96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ht="22.2" customHeight="1" x14ac:dyDescent="0.3">
      <c r="A17" s="13" t="s">
        <v>84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">
      <c r="A18" s="15" t="s">
        <v>36</v>
      </c>
      <c r="B18" s="5"/>
      <c r="C18" s="5"/>
    </row>
    <row r="19" spans="1:13" x14ac:dyDescent="0.3">
      <c r="A19" t="s">
        <v>26</v>
      </c>
    </row>
    <row r="20" spans="1:13" x14ac:dyDescent="0.3">
      <c r="A20" t="s">
        <v>27</v>
      </c>
      <c r="F20" s="6"/>
    </row>
    <row r="21" spans="1:13" x14ac:dyDescent="0.3">
      <c r="A21" t="s">
        <v>28</v>
      </c>
    </row>
    <row r="22" spans="1:13" x14ac:dyDescent="0.3">
      <c r="A22" t="s">
        <v>29</v>
      </c>
    </row>
  </sheetData>
  <mergeCells count="1">
    <mergeCell ref="A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zoomScale="85" zoomScaleNormal="85" workbookViewId="0">
      <selection activeCell="L8" sqref="L8"/>
    </sheetView>
  </sheetViews>
  <sheetFormatPr defaultRowHeight="14.4" x14ac:dyDescent="0.3"/>
  <cols>
    <col min="1" max="1" width="24.6640625" customWidth="1"/>
    <col min="2" max="2" width="12" customWidth="1"/>
    <col min="3" max="3" width="13.21875" customWidth="1"/>
    <col min="4" max="4" width="11.77734375" customWidth="1"/>
    <col min="5" max="5" width="20" customWidth="1"/>
    <col min="6" max="6" width="11.109375" customWidth="1"/>
    <col min="7" max="7" width="11.6640625" customWidth="1"/>
    <col min="8" max="8" width="16" customWidth="1"/>
    <col min="9" max="9" width="16.33203125" bestFit="1" customWidth="1"/>
    <col min="10" max="10" width="12.33203125" customWidth="1"/>
    <col min="11" max="11" width="11.88671875" customWidth="1"/>
    <col min="12" max="12" width="27.33203125" customWidth="1"/>
    <col min="13" max="13" width="25.109375" customWidth="1"/>
  </cols>
  <sheetData>
    <row r="1" spans="1:13" ht="17.399999999999999" x14ac:dyDescent="0.35">
      <c r="A1" s="22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" t="s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43</v>
      </c>
      <c r="I2" s="1" t="s">
        <v>13</v>
      </c>
      <c r="J2" s="1" t="s">
        <v>14</v>
      </c>
      <c r="K2" s="1" t="s">
        <v>15</v>
      </c>
      <c r="L2" s="1" t="s">
        <v>46</v>
      </c>
      <c r="M2" s="1" t="s">
        <v>98</v>
      </c>
    </row>
    <row r="3" spans="1:13" ht="36.6" customHeight="1" x14ac:dyDescent="0.3">
      <c r="A3" s="10" t="s">
        <v>49</v>
      </c>
      <c r="B3" s="10" t="s">
        <v>48</v>
      </c>
      <c r="C3" s="10" t="s">
        <v>44</v>
      </c>
      <c r="D3" s="10" t="s">
        <v>45</v>
      </c>
      <c r="E3" s="10" t="s">
        <v>47</v>
      </c>
      <c r="F3" s="10" t="s">
        <v>44</v>
      </c>
      <c r="G3" s="10" t="s">
        <v>44</v>
      </c>
      <c r="H3" s="10" t="s">
        <v>44</v>
      </c>
      <c r="I3" s="10" t="s">
        <v>44</v>
      </c>
      <c r="J3" s="10" t="s">
        <v>45</v>
      </c>
      <c r="K3" s="10" t="s">
        <v>45</v>
      </c>
      <c r="L3" s="10" t="s">
        <v>45</v>
      </c>
      <c r="M3" s="10" t="s">
        <v>99</v>
      </c>
    </row>
    <row r="4" spans="1:13" x14ac:dyDescent="0.3">
      <c r="A4" s="2" t="s">
        <v>111</v>
      </c>
      <c r="B4" s="19">
        <v>150</v>
      </c>
      <c r="C4" s="2">
        <v>600</v>
      </c>
      <c r="D4" s="2">
        <v>208</v>
      </c>
      <c r="E4" s="2" t="s">
        <v>114</v>
      </c>
      <c r="F4" s="2">
        <f>(B4*1000/C4)/SQRT(3)</f>
        <v>144.33756729740645</v>
      </c>
      <c r="G4" s="2">
        <f>F4*1.25</f>
        <v>180.42195912175805</v>
      </c>
      <c r="H4" s="2">
        <v>200</v>
      </c>
      <c r="I4" s="2" t="s">
        <v>119</v>
      </c>
      <c r="J4" s="2">
        <f>(B4*1000/D4)/SQRT(3)</f>
        <v>416.35836720405706</v>
      </c>
      <c r="K4" s="2">
        <f>(J4*1.25)</f>
        <v>520.44795900507131</v>
      </c>
      <c r="L4" s="2" t="s">
        <v>120</v>
      </c>
      <c r="M4" s="2">
        <v>83.32</v>
      </c>
    </row>
    <row r="5" spans="1:13" x14ac:dyDescent="0.3">
      <c r="A5" s="2" t="s">
        <v>112</v>
      </c>
      <c r="B5" s="2">
        <v>300</v>
      </c>
      <c r="C5" s="2">
        <v>600</v>
      </c>
      <c r="D5" s="2">
        <v>480</v>
      </c>
      <c r="E5" s="2" t="s">
        <v>118</v>
      </c>
      <c r="F5" s="2">
        <f t="shared" ref="F5:F7" si="0">(B5*1000/C5)/SQRT(3)</f>
        <v>288.6751345948129</v>
      </c>
      <c r="G5" s="2">
        <f t="shared" ref="G5:G8" si="1">F5*1.25</f>
        <v>360.8439182435161</v>
      </c>
      <c r="H5" s="2">
        <v>375</v>
      </c>
      <c r="I5" s="2" t="s">
        <v>121</v>
      </c>
      <c r="J5" s="2">
        <f t="shared" ref="J5:J8" si="2">(B5*1000/D5)/SQRT(3)</f>
        <v>360.8439182435161</v>
      </c>
      <c r="K5" s="2">
        <f t="shared" ref="K5:K8" si="3">(J5*1.25)</f>
        <v>451.05489780439513</v>
      </c>
      <c r="L5" s="2" t="s">
        <v>122</v>
      </c>
      <c r="M5" s="2">
        <v>152.80000000000001</v>
      </c>
    </row>
    <row r="6" spans="1:13" x14ac:dyDescent="0.3">
      <c r="A6" s="2" t="s">
        <v>113</v>
      </c>
      <c r="B6" s="2">
        <v>9</v>
      </c>
      <c r="C6" s="2">
        <v>600</v>
      </c>
      <c r="D6" s="2">
        <v>208</v>
      </c>
      <c r="E6" s="2" t="s">
        <v>114</v>
      </c>
      <c r="F6" s="2">
        <f t="shared" si="0"/>
        <v>8.6602540378443873</v>
      </c>
      <c r="G6" s="2">
        <f t="shared" si="1"/>
        <v>10.825317547305485</v>
      </c>
      <c r="H6" s="2">
        <v>15</v>
      </c>
      <c r="I6" s="2" t="s">
        <v>123</v>
      </c>
      <c r="J6" s="2">
        <f t="shared" si="2"/>
        <v>24.981502032243423</v>
      </c>
      <c r="K6" s="2">
        <f t="shared" si="3"/>
        <v>31.22687754030428</v>
      </c>
      <c r="L6" s="2" t="s">
        <v>109</v>
      </c>
      <c r="M6" s="2">
        <v>3.6</v>
      </c>
    </row>
    <row r="7" spans="1:13" x14ac:dyDescent="0.3">
      <c r="A7" s="2" t="s">
        <v>115</v>
      </c>
      <c r="B7" s="2">
        <v>30</v>
      </c>
      <c r="C7" s="2">
        <v>600</v>
      </c>
      <c r="D7" s="2">
        <v>208</v>
      </c>
      <c r="E7" s="2" t="s">
        <v>114</v>
      </c>
      <c r="F7" s="2">
        <f t="shared" si="0"/>
        <v>28.867513459481291</v>
      </c>
      <c r="G7" s="2">
        <f t="shared" si="1"/>
        <v>36.084391824351613</v>
      </c>
      <c r="H7" s="2">
        <v>45</v>
      </c>
      <c r="I7" s="2" t="s">
        <v>102</v>
      </c>
      <c r="J7" s="2">
        <f t="shared" si="2"/>
        <v>83.271673440811412</v>
      </c>
      <c r="K7" s="2">
        <f t="shared" si="3"/>
        <v>104.08959180101427</v>
      </c>
      <c r="L7" s="2" t="s">
        <v>124</v>
      </c>
      <c r="M7" s="2">
        <v>13</v>
      </c>
    </row>
    <row r="8" spans="1:13" x14ac:dyDescent="0.3">
      <c r="A8" s="2" t="s">
        <v>116</v>
      </c>
      <c r="B8" s="2">
        <v>3</v>
      </c>
      <c r="C8" s="2">
        <v>600</v>
      </c>
      <c r="D8" s="2">
        <v>208</v>
      </c>
      <c r="E8" s="2" t="s">
        <v>114</v>
      </c>
      <c r="F8" s="2">
        <f>(B8*1000/C8)/SQRT(3)</f>
        <v>2.8867513459481291</v>
      </c>
      <c r="G8" s="2">
        <f t="shared" si="1"/>
        <v>3.6084391824351614</v>
      </c>
      <c r="H8" s="2">
        <v>15</v>
      </c>
      <c r="I8" s="2" t="s">
        <v>123</v>
      </c>
      <c r="J8" s="2">
        <f t="shared" si="2"/>
        <v>8.3271673440811416</v>
      </c>
      <c r="K8" s="2">
        <f t="shared" si="3"/>
        <v>10.408959180101427</v>
      </c>
      <c r="L8" s="2" t="s">
        <v>123</v>
      </c>
      <c r="M8" s="2">
        <v>1.8</v>
      </c>
    </row>
    <row r="9" spans="1:1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</row>
    <row r="12" spans="1:13" x14ac:dyDescent="0.3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</row>
    <row r="13" spans="1:13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7" spans="1:3" x14ac:dyDescent="0.3">
      <c r="A17" s="5" t="s">
        <v>16</v>
      </c>
      <c r="C17" s="5"/>
    </row>
    <row r="18" spans="1:3" x14ac:dyDescent="0.3">
      <c r="A18" s="7" t="s">
        <v>17</v>
      </c>
      <c r="B18" s="8"/>
      <c r="C18" s="5"/>
    </row>
    <row r="19" spans="1:3" x14ac:dyDescent="0.3">
      <c r="A19" t="s">
        <v>18</v>
      </c>
    </row>
    <row r="20" spans="1:3" x14ac:dyDescent="0.3">
      <c r="A20" t="s">
        <v>19</v>
      </c>
    </row>
    <row r="21" spans="1:3" x14ac:dyDescent="0.3">
      <c r="A21" t="s">
        <v>20</v>
      </c>
    </row>
    <row r="23" spans="1:3" x14ac:dyDescent="0.3">
      <c r="A23" s="7" t="s">
        <v>21</v>
      </c>
      <c r="B23" s="8"/>
    </row>
    <row r="24" spans="1:3" x14ac:dyDescent="0.3">
      <c r="A24" t="s">
        <v>22</v>
      </c>
    </row>
    <row r="25" spans="1:3" x14ac:dyDescent="0.3">
      <c r="A25" t="s">
        <v>23</v>
      </c>
      <c r="C25" s="8"/>
    </row>
    <row r="26" spans="1:3" x14ac:dyDescent="0.3">
      <c r="A26" t="s">
        <v>20</v>
      </c>
      <c r="C26" s="8"/>
    </row>
    <row r="28" spans="1:3" x14ac:dyDescent="0.3">
      <c r="A28" s="16" t="s">
        <v>97</v>
      </c>
    </row>
    <row r="29" spans="1:3" x14ac:dyDescent="0.3">
      <c r="A29" t="s">
        <v>81</v>
      </c>
    </row>
    <row r="30" spans="1:3" x14ac:dyDescent="0.3">
      <c r="A30" t="s">
        <v>29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zoomScale="85" zoomScaleNormal="85" workbookViewId="0">
      <selection activeCell="L7" sqref="L7"/>
    </sheetView>
  </sheetViews>
  <sheetFormatPr defaultRowHeight="14.4" x14ac:dyDescent="0.3"/>
  <cols>
    <col min="1" max="1" width="21" customWidth="1"/>
    <col min="2" max="2" width="12.109375" customWidth="1"/>
    <col min="7" max="7" width="12" customWidth="1"/>
    <col min="8" max="8" width="13.5546875" customWidth="1"/>
    <col min="9" max="9" width="27" customWidth="1"/>
    <col min="10" max="10" width="28.21875" customWidth="1"/>
    <col min="11" max="11" width="31.88671875" customWidth="1"/>
    <col min="12" max="12" width="24.6640625" customWidth="1"/>
  </cols>
  <sheetData>
    <row r="1" spans="1:12" x14ac:dyDescent="0.3">
      <c r="A1" s="23" t="s">
        <v>71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51" customHeight="1" x14ac:dyDescent="0.3">
      <c r="A2" s="9" t="s">
        <v>0</v>
      </c>
      <c r="B2" s="9" t="s">
        <v>50</v>
      </c>
      <c r="C2" s="9" t="s">
        <v>51</v>
      </c>
      <c r="D2" s="9" t="s">
        <v>2</v>
      </c>
      <c r="E2" s="9" t="s">
        <v>3</v>
      </c>
      <c r="F2" s="9" t="s">
        <v>4</v>
      </c>
      <c r="G2" s="9" t="s">
        <v>52</v>
      </c>
      <c r="H2" s="9" t="s">
        <v>25</v>
      </c>
      <c r="I2" s="9" t="s">
        <v>34</v>
      </c>
      <c r="J2" s="9" t="s">
        <v>24</v>
      </c>
      <c r="K2" s="9" t="s">
        <v>68</v>
      </c>
      <c r="L2" s="9" t="s">
        <v>117</v>
      </c>
    </row>
    <row r="3" spans="1:12" x14ac:dyDescent="0.3">
      <c r="A3" s="3" t="s">
        <v>53</v>
      </c>
      <c r="B3" s="3">
        <v>3</v>
      </c>
      <c r="C3" s="3">
        <v>1.2</v>
      </c>
      <c r="D3" s="3">
        <v>120</v>
      </c>
      <c r="E3" s="3">
        <v>1</v>
      </c>
      <c r="F3" s="3">
        <f>(C3*1000)/D3</f>
        <v>10</v>
      </c>
      <c r="G3" s="3">
        <v>15</v>
      </c>
      <c r="H3" s="3" t="s">
        <v>40</v>
      </c>
      <c r="I3" s="3" t="s">
        <v>30</v>
      </c>
      <c r="J3" s="3" t="s">
        <v>70</v>
      </c>
      <c r="K3" s="3" t="s">
        <v>107</v>
      </c>
      <c r="L3" s="3">
        <f>C3*3</f>
        <v>3.5999999999999996</v>
      </c>
    </row>
    <row r="4" spans="1:12" x14ac:dyDescent="0.3">
      <c r="A4" s="3" t="s">
        <v>53</v>
      </c>
      <c r="B4" s="3">
        <v>3</v>
      </c>
      <c r="C4" s="3">
        <v>1.4</v>
      </c>
      <c r="D4" s="3">
        <v>120</v>
      </c>
      <c r="E4" s="3">
        <v>1</v>
      </c>
      <c r="F4" s="3">
        <f t="shared" ref="F4:F7" si="0">(C4*1000)/D4</f>
        <v>11.666666666666666</v>
      </c>
      <c r="G4" s="3">
        <v>15</v>
      </c>
      <c r="H4" s="3" t="s">
        <v>40</v>
      </c>
      <c r="I4" s="3" t="s">
        <v>60</v>
      </c>
      <c r="J4" s="3" t="s">
        <v>61</v>
      </c>
      <c r="K4" s="3" t="s">
        <v>107</v>
      </c>
      <c r="L4" s="3">
        <f>C4*3</f>
        <v>4.1999999999999993</v>
      </c>
    </row>
    <row r="5" spans="1:12" x14ac:dyDescent="0.3">
      <c r="A5" s="3" t="s">
        <v>62</v>
      </c>
      <c r="B5" s="3">
        <v>3</v>
      </c>
      <c r="C5" s="3">
        <v>0.6</v>
      </c>
      <c r="D5" s="3">
        <v>347</v>
      </c>
      <c r="E5" s="3">
        <v>1</v>
      </c>
      <c r="F5" s="3">
        <f t="shared" si="0"/>
        <v>1.7291066282420748</v>
      </c>
      <c r="G5" s="3">
        <v>15</v>
      </c>
      <c r="H5" s="17" t="s">
        <v>63</v>
      </c>
      <c r="I5" s="3" t="s">
        <v>30</v>
      </c>
      <c r="J5" s="3" t="s">
        <v>65</v>
      </c>
      <c r="K5" s="3" t="s">
        <v>107</v>
      </c>
      <c r="L5" s="3">
        <f t="shared" ref="L5:L7" si="1">C5*3</f>
        <v>1.7999999999999998</v>
      </c>
    </row>
    <row r="6" spans="1:12" x14ac:dyDescent="0.3">
      <c r="A6" s="3" t="s">
        <v>62</v>
      </c>
      <c r="B6" s="3">
        <v>3</v>
      </c>
      <c r="C6" s="3">
        <v>0.6</v>
      </c>
      <c r="D6" s="3">
        <v>120</v>
      </c>
      <c r="E6" s="3">
        <v>1</v>
      </c>
      <c r="F6" s="3">
        <f t="shared" si="0"/>
        <v>5</v>
      </c>
      <c r="G6" s="3">
        <v>15</v>
      </c>
      <c r="H6" s="17" t="s">
        <v>63</v>
      </c>
      <c r="I6" s="3" t="s">
        <v>60</v>
      </c>
      <c r="J6" s="3" t="s">
        <v>66</v>
      </c>
      <c r="K6" s="3" t="s">
        <v>107</v>
      </c>
      <c r="L6" s="3">
        <f t="shared" si="1"/>
        <v>1.7999999999999998</v>
      </c>
    </row>
    <row r="7" spans="1:12" x14ac:dyDescent="0.3">
      <c r="A7" s="3" t="s">
        <v>64</v>
      </c>
      <c r="B7" s="3">
        <v>3</v>
      </c>
      <c r="C7" s="3">
        <v>1.6</v>
      </c>
      <c r="D7" s="3">
        <v>120</v>
      </c>
      <c r="E7" s="3">
        <v>1</v>
      </c>
      <c r="F7" s="3">
        <f t="shared" si="0"/>
        <v>13.333333333333334</v>
      </c>
      <c r="G7" s="3">
        <v>20</v>
      </c>
      <c r="H7" s="3" t="s">
        <v>40</v>
      </c>
      <c r="I7" s="3" t="s">
        <v>60</v>
      </c>
      <c r="J7" s="3" t="s">
        <v>69</v>
      </c>
      <c r="K7" s="3" t="s">
        <v>107</v>
      </c>
      <c r="L7" s="3">
        <f t="shared" si="1"/>
        <v>4.8000000000000007</v>
      </c>
    </row>
    <row r="8" spans="1:12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2" spans="1:12" x14ac:dyDescent="0.3">
      <c r="A12" s="5" t="s">
        <v>54</v>
      </c>
    </row>
    <row r="13" spans="1:12" x14ac:dyDescent="0.3">
      <c r="A13" t="s">
        <v>67</v>
      </c>
    </row>
    <row r="14" spans="1:12" x14ac:dyDescent="0.3">
      <c r="A14" t="s">
        <v>27</v>
      </c>
    </row>
    <row r="15" spans="1:12" x14ac:dyDescent="0.3">
      <c r="A15" t="s">
        <v>28</v>
      </c>
    </row>
    <row r="16" spans="1:12" x14ac:dyDescent="0.3">
      <c r="A16" t="s">
        <v>29</v>
      </c>
    </row>
    <row r="18" spans="1:3" x14ac:dyDescent="0.3">
      <c r="A18" s="5" t="s">
        <v>55</v>
      </c>
      <c r="B18" s="8"/>
      <c r="C18" s="5"/>
    </row>
    <row r="19" spans="1:3" x14ac:dyDescent="0.3">
      <c r="A19" s="8" t="s">
        <v>57</v>
      </c>
    </row>
    <row r="20" spans="1:3" x14ac:dyDescent="0.3">
      <c r="A20" t="s">
        <v>56</v>
      </c>
    </row>
    <row r="21" spans="1:3" x14ac:dyDescent="0.3">
      <c r="A21" s="8" t="s">
        <v>58</v>
      </c>
    </row>
    <row r="22" spans="1:3" x14ac:dyDescent="0.3">
      <c r="A22" t="s">
        <v>59</v>
      </c>
    </row>
  </sheetData>
  <mergeCells count="1">
    <mergeCell ref="A1:K1"/>
  </mergeCells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 Load List</vt:lpstr>
      <vt:lpstr>Transformer Chart</vt:lpstr>
      <vt:lpstr>Lumped Load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tec404</dc:creator>
  <cp:lastModifiedBy>Salman Shuaib</cp:lastModifiedBy>
  <dcterms:created xsi:type="dcterms:W3CDTF">2023-02-13T00:04:59Z</dcterms:created>
  <dcterms:modified xsi:type="dcterms:W3CDTF">2023-04-08T04:36:54Z</dcterms:modified>
</cp:coreProperties>
</file>