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420" yWindow="2625" windowWidth="9060" windowHeight="1725" tabRatio="696" activeTab="1"/>
  </bookViews>
  <sheets>
    <sheet name="Заг. опис робіт" sheetId="15" r:id="rId1"/>
    <sheet name="Внесення змін " sheetId="16" r:id="rId2"/>
  </sheets>
  <externalReferences>
    <externalReference r:id="rId3"/>
    <externalReference r:id="rId4"/>
  </externalReferences>
  <definedNames>
    <definedName name="_xlnm.Print_Area" localSheetId="1">'Внесення змін '!$A$1:$O$107</definedName>
  </definedNames>
  <calcPr calcId="145621"/>
</workbook>
</file>

<file path=xl/calcChain.xml><?xml version="1.0" encoding="utf-8"?>
<calcChain xmlns="http://schemas.openxmlformats.org/spreadsheetml/2006/main">
  <c r="G44" i="16" l="1"/>
  <c r="I72" i="16"/>
  <c r="L72" i="16" s="1"/>
  <c r="J73" i="16"/>
  <c r="K74" i="16"/>
  <c r="J74" i="16"/>
  <c r="I74" i="16"/>
  <c r="L74" i="16" s="1"/>
  <c r="I50" i="16" l="1"/>
  <c r="I81" i="16" l="1"/>
  <c r="I91" i="16" l="1"/>
  <c r="L81" i="16" l="1"/>
  <c r="G91" i="16" l="1"/>
  <c r="I77" i="16"/>
  <c r="I73" i="16"/>
  <c r="G80" i="16"/>
  <c r="I80" i="16" s="1"/>
  <c r="K64" i="16" l="1"/>
  <c r="K65" i="16"/>
  <c r="J64" i="16"/>
  <c r="J65" i="16"/>
  <c r="I63" i="16"/>
  <c r="I64" i="16"/>
  <c r="L64" i="16" s="1"/>
  <c r="I65" i="16"/>
  <c r="L65" i="16" s="1"/>
  <c r="I62" i="16"/>
  <c r="J81" i="16" l="1"/>
  <c r="K81" i="16"/>
  <c r="J44" i="16"/>
  <c r="L42" i="16"/>
  <c r="L43" i="16"/>
  <c r="L41" i="16"/>
  <c r="L11" i="16"/>
  <c r="J11" i="16"/>
  <c r="M11" i="16"/>
  <c r="I44" i="16" l="1"/>
  <c r="K44" i="16"/>
  <c r="I40" i="16" l="1"/>
  <c r="L44" i="16"/>
  <c r="K68" i="16"/>
  <c r="J68" i="16"/>
  <c r="M68" i="16" s="1"/>
  <c r="L63" i="16"/>
  <c r="L62" i="16"/>
  <c r="L6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K98" i="16" l="1"/>
  <c r="K97" i="16"/>
  <c r="K96" i="16"/>
  <c r="K95" i="16"/>
  <c r="K91" i="16"/>
  <c r="K90" i="16"/>
  <c r="K89" i="16"/>
  <c r="K88" i="16"/>
  <c r="K85" i="16"/>
  <c r="K80" i="16"/>
  <c r="K79" i="16"/>
  <c r="K78" i="16"/>
  <c r="K77" i="16"/>
  <c r="K73" i="16"/>
  <c r="K63" i="16"/>
  <c r="K62" i="16"/>
  <c r="K61" i="16"/>
  <c r="K59" i="16"/>
  <c r="K58" i="16"/>
  <c r="K57" i="16"/>
  <c r="K56" i="16"/>
  <c r="K55" i="16"/>
  <c r="K54" i="16"/>
  <c r="K50" i="16"/>
  <c r="K43" i="16"/>
  <c r="K42" i="16"/>
  <c r="K4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11" i="16"/>
  <c r="J95" i="16"/>
  <c r="M95" i="16" s="1"/>
  <c r="J89" i="16"/>
  <c r="M89" i="16" s="1"/>
  <c r="J90" i="16"/>
  <c r="M90" i="16" s="1"/>
  <c r="J91" i="16"/>
  <c r="M91" i="16" s="1"/>
  <c r="J88" i="16"/>
  <c r="M88" i="16" s="1"/>
  <c r="J85" i="16"/>
  <c r="M85" i="16" s="1"/>
  <c r="J80" i="16"/>
  <c r="M80" i="16" s="1"/>
  <c r="J78" i="16"/>
  <c r="M78" i="16" s="1"/>
  <c r="J77" i="16"/>
  <c r="M77" i="16" s="1"/>
  <c r="M73" i="16"/>
  <c r="J62" i="16"/>
  <c r="M62" i="16" s="1"/>
  <c r="J63" i="16"/>
  <c r="M63" i="16" s="1"/>
  <c r="J61" i="16"/>
  <c r="M61" i="16" s="1"/>
  <c r="J55" i="16"/>
  <c r="M55" i="16" s="1"/>
  <c r="J56" i="16"/>
  <c r="M56" i="16" s="1"/>
  <c r="J57" i="16"/>
  <c r="M57" i="16" s="1"/>
  <c r="J58" i="16"/>
  <c r="M58" i="16" s="1"/>
  <c r="J59" i="16"/>
  <c r="M59" i="16" s="1"/>
  <c r="J54" i="16"/>
  <c r="M54" i="16" s="1"/>
  <c r="J42" i="16"/>
  <c r="M42" i="16" s="1"/>
  <c r="J43" i="16"/>
  <c r="M43" i="16" s="1"/>
  <c r="J41" i="16"/>
  <c r="M41" i="16" s="1"/>
  <c r="J12" i="16"/>
  <c r="M12" i="16" s="1"/>
  <c r="J13" i="16"/>
  <c r="M13" i="16" s="1"/>
  <c r="J14" i="16"/>
  <c r="M14" i="16" s="1"/>
  <c r="J15" i="16"/>
  <c r="M15" i="16" s="1"/>
  <c r="J16" i="16"/>
  <c r="M16" i="16" s="1"/>
  <c r="J17" i="16"/>
  <c r="M17" i="16" s="1"/>
  <c r="J18" i="16"/>
  <c r="M18" i="16" s="1"/>
  <c r="J19" i="16"/>
  <c r="M19" i="16" s="1"/>
  <c r="J20" i="16"/>
  <c r="M20" i="16" s="1"/>
  <c r="J21" i="16"/>
  <c r="M21" i="16" s="1"/>
  <c r="J22" i="16"/>
  <c r="M22" i="16" s="1"/>
  <c r="J23" i="16"/>
  <c r="M23" i="16" s="1"/>
  <c r="J24" i="16"/>
  <c r="M24" i="16" s="1"/>
  <c r="J25" i="16"/>
  <c r="M25" i="16" s="1"/>
  <c r="J26" i="16"/>
  <c r="M26" i="16" s="1"/>
  <c r="J27" i="16"/>
  <c r="M27" i="16" s="1"/>
  <c r="J28" i="16"/>
  <c r="M28" i="16" s="1"/>
  <c r="J29" i="16"/>
  <c r="M29" i="16" s="1"/>
  <c r="J30" i="16"/>
  <c r="M30" i="16" s="1"/>
  <c r="J31" i="16"/>
  <c r="M31" i="16" s="1"/>
  <c r="J32" i="16"/>
  <c r="M32" i="16" s="1"/>
  <c r="J33" i="16"/>
  <c r="M33" i="16" s="1"/>
  <c r="J34" i="16"/>
  <c r="M34" i="16" s="1"/>
  <c r="J35" i="16"/>
  <c r="M35" i="16" s="1"/>
  <c r="J36" i="16"/>
  <c r="M36" i="16" s="1"/>
  <c r="J37" i="16"/>
  <c r="M37" i="16" s="1"/>
  <c r="J38" i="16"/>
  <c r="M38" i="16" s="1"/>
  <c r="I59" i="16"/>
  <c r="I53" i="16" s="1"/>
  <c r="I76" i="16" l="1"/>
  <c r="I79" i="16"/>
  <c r="I60" i="16"/>
  <c r="I49" i="16"/>
  <c r="I39" i="16"/>
  <c r="I10" i="16"/>
  <c r="I9" i="16" s="1"/>
  <c r="F10" i="16"/>
  <c r="F9" i="16" s="1"/>
  <c r="F40" i="16"/>
  <c r="F60" i="16"/>
  <c r="I69" i="16"/>
  <c r="K9" i="15" s="1"/>
  <c r="I86" i="16"/>
  <c r="K11" i="15" s="1"/>
  <c r="I92" i="16"/>
  <c r="K12" i="15" s="1"/>
  <c r="G98" i="16"/>
  <c r="I98" i="16" s="1"/>
  <c r="L98" i="16" s="1"/>
  <c r="G97" i="16"/>
  <c r="I97" i="16" s="1"/>
  <c r="G96" i="16"/>
  <c r="I96" i="16" s="1"/>
  <c r="L96" i="16" s="1"/>
  <c r="I95" i="16"/>
  <c r="D98" i="16"/>
  <c r="F98" i="16" s="1"/>
  <c r="D97" i="16"/>
  <c r="F97" i="16" s="1"/>
  <c r="D96" i="16"/>
  <c r="F96" i="16" s="1"/>
  <c r="F95" i="16"/>
  <c r="F91" i="16"/>
  <c r="F90" i="16"/>
  <c r="L90" i="16" s="1"/>
  <c r="F89" i="16"/>
  <c r="L89" i="16" s="1"/>
  <c r="F88" i="16"/>
  <c r="L88" i="16" s="1"/>
  <c r="F85" i="16"/>
  <c r="F80" i="16"/>
  <c r="F78" i="16"/>
  <c r="F77" i="16"/>
  <c r="L77" i="16" s="1"/>
  <c r="F73" i="16"/>
  <c r="F68" i="16"/>
  <c r="L68" i="16" s="1"/>
  <c r="L69" i="16" s="1"/>
  <c r="F59" i="16"/>
  <c r="L59" i="16" s="1"/>
  <c r="F58" i="16"/>
  <c r="L58" i="16" s="1"/>
  <c r="F57" i="16"/>
  <c r="L57" i="16" s="1"/>
  <c r="F56" i="16"/>
  <c r="L56" i="16" s="1"/>
  <c r="F55" i="16"/>
  <c r="L55" i="16" s="1"/>
  <c r="F54" i="16"/>
  <c r="D50" i="16"/>
  <c r="J50" i="16" s="1"/>
  <c r="M50" i="16" s="1"/>
  <c r="F94" i="16" l="1"/>
  <c r="F99" i="16" s="1"/>
  <c r="I71" i="16"/>
  <c r="I82" i="16" s="1"/>
  <c r="K10" i="15" s="1"/>
  <c r="L9" i="16"/>
  <c r="F39" i="16"/>
  <c r="L39" i="16" s="1"/>
  <c r="L45" i="16" s="1"/>
  <c r="L40" i="16"/>
  <c r="L10" i="16"/>
  <c r="I48" i="16"/>
  <c r="E13" i="15"/>
  <c r="F53" i="16"/>
  <c r="F52" i="16" s="1"/>
  <c r="F51" i="16" s="1"/>
  <c r="L54" i="16"/>
  <c r="L53" i="16" s="1"/>
  <c r="L52" i="16" s="1"/>
  <c r="L51" i="16" s="1"/>
  <c r="L97" i="16"/>
  <c r="F69" i="16"/>
  <c r="E9" i="15" s="1"/>
  <c r="M9" i="15" s="1"/>
  <c r="F50" i="16"/>
  <c r="F72" i="16"/>
  <c r="L73" i="16"/>
  <c r="F76" i="16"/>
  <c r="L78" i="16"/>
  <c r="L76" i="16" s="1"/>
  <c r="F86" i="16"/>
  <c r="E11" i="15" s="1"/>
  <c r="M11" i="15" s="1"/>
  <c r="L85" i="16"/>
  <c r="L86" i="16" s="1"/>
  <c r="F92" i="16"/>
  <c r="E12" i="15" s="1"/>
  <c r="M12" i="15" s="1"/>
  <c r="L91" i="16"/>
  <c r="L92" i="16" s="1"/>
  <c r="J96" i="16"/>
  <c r="M96" i="16" s="1"/>
  <c r="J97" i="16"/>
  <c r="M97" i="16" s="1"/>
  <c r="J98" i="16"/>
  <c r="M98" i="16" s="1"/>
  <c r="I45" i="16"/>
  <c r="K7" i="15" s="1"/>
  <c r="F79" i="16"/>
  <c r="L80" i="16"/>
  <c r="I94" i="16"/>
  <c r="I99" i="16" s="1"/>
  <c r="L95" i="16"/>
  <c r="I52" i="16"/>
  <c r="I51" i="16" s="1"/>
  <c r="F45" i="16" l="1"/>
  <c r="E7" i="15" s="1"/>
  <c r="M7" i="15" s="1"/>
  <c r="I47" i="16"/>
  <c r="I66" i="16" s="1"/>
  <c r="L71" i="16"/>
  <c r="L82" i="16" s="1"/>
  <c r="F49" i="16"/>
  <c r="L50" i="16"/>
  <c r="L94" i="16"/>
  <c r="L99" i="16" s="1"/>
  <c r="F71" i="16"/>
  <c r="F82" i="16" s="1"/>
  <c r="E10" i="15" s="1"/>
  <c r="M10" i="15" s="1"/>
  <c r="L79" i="16"/>
  <c r="K8" i="15" l="1"/>
  <c r="F48" i="16"/>
  <c r="L49" i="16"/>
  <c r="K13" i="15"/>
  <c r="M13" i="15" s="1"/>
  <c r="N9" i="15"/>
  <c r="N11" i="15"/>
  <c r="N12" i="15"/>
  <c r="N7" i="15"/>
  <c r="C13" i="15"/>
  <c r="J12" i="15"/>
  <c r="I12" i="15"/>
  <c r="H12" i="15"/>
  <c r="G12" i="15"/>
  <c r="C12" i="15"/>
  <c r="J11" i="15"/>
  <c r="I11" i="15"/>
  <c r="H11" i="15"/>
  <c r="G11" i="15"/>
  <c r="J10" i="15"/>
  <c r="I10" i="15"/>
  <c r="H10" i="15"/>
  <c r="G10" i="15"/>
  <c r="C10" i="15"/>
  <c r="J9" i="15"/>
  <c r="I9" i="15"/>
  <c r="H9" i="15"/>
  <c r="G9" i="15"/>
  <c r="C9" i="15"/>
  <c r="J8" i="15"/>
  <c r="I8" i="15"/>
  <c r="H8" i="15"/>
  <c r="G8" i="15"/>
  <c r="C8" i="15"/>
  <c r="C7" i="15"/>
  <c r="F47" i="16" l="1"/>
  <c r="L48" i="16"/>
  <c r="I100" i="16"/>
  <c r="N13" i="15"/>
  <c r="N10" i="15"/>
  <c r="H14" i="15"/>
  <c r="J14" i="15"/>
  <c r="G14" i="15"/>
  <c r="I14" i="15"/>
  <c r="C11" i="15"/>
  <c r="C14" i="15" s="1"/>
  <c r="F66" i="16" l="1"/>
  <c r="L47" i="16"/>
  <c r="L66" i="16" s="1"/>
  <c r="K14" i="15"/>
  <c r="D11" i="15"/>
  <c r="D13" i="15"/>
  <c r="D12" i="15"/>
  <c r="D9" i="15"/>
  <c r="D8" i="15"/>
  <c r="D10" i="15"/>
  <c r="D7" i="15"/>
  <c r="L100" i="16" l="1"/>
  <c r="E8" i="15"/>
  <c r="F100" i="16"/>
  <c r="L11" i="15"/>
  <c r="L7" i="15"/>
  <c r="L12" i="15"/>
  <c r="L13" i="15"/>
  <c r="L9" i="15"/>
  <c r="L8" i="15"/>
  <c r="L10" i="15"/>
  <c r="D14" i="15"/>
  <c r="E14" i="15" l="1"/>
  <c r="M8" i="15"/>
  <c r="N8" i="15" s="1"/>
  <c r="L14" i="15"/>
  <c r="F11" i="15" l="1"/>
  <c r="F7" i="15"/>
  <c r="F12" i="15"/>
  <c r="F13" i="15"/>
  <c r="F9" i="15"/>
  <c r="F8" i="15"/>
  <c r="F10" i="15"/>
  <c r="M14" i="15"/>
  <c r="N14" i="15" s="1"/>
  <c r="F14" i="15" l="1"/>
</calcChain>
</file>

<file path=xl/sharedStrings.xml><?xml version="1.0" encoding="utf-8"?>
<sst xmlns="http://schemas.openxmlformats.org/spreadsheetml/2006/main" count="300" uniqueCount="225">
  <si>
    <t>№ з/п</t>
  </si>
  <si>
    <t>кількість</t>
  </si>
  <si>
    <t>Одиниця виміру</t>
  </si>
  <si>
    <t>Джерело фінансування</t>
  </si>
  <si>
    <t>Відсоток відхилення фактичної вартості одиниці продукції від планової, %</t>
  </si>
  <si>
    <t>Пропозиція компанії</t>
  </si>
  <si>
    <t>10=7-4</t>
  </si>
  <si>
    <t>11=8-5</t>
  </si>
  <si>
    <t>12=9-6</t>
  </si>
  <si>
    <t>13=10/4*100%</t>
  </si>
  <si>
    <t xml:space="preserve">  М. П. </t>
  </si>
  <si>
    <t>Примітка*</t>
  </si>
  <si>
    <t>Найменування заходів інвестиційної програми</t>
  </si>
  <si>
    <t>* У графі "Примітка" вказується додаткова інформація щодо запропонованних змін, зокрема, зміна графіку виконання, вказання граничного рівня цін тощо.</t>
  </si>
  <si>
    <t>1. Будівництво, модернізація та реконструкція електричних мереж та обладнання</t>
  </si>
  <si>
    <t>Усього по розділу 1:</t>
  </si>
  <si>
    <t>Усього по розділу 2:</t>
  </si>
  <si>
    <t>2. Заходи зі зниження нетехнічних витрат електричної енергії</t>
  </si>
  <si>
    <t>3. Впровадження та розвиток автоматизованих систем диспетчерсько-технологічного керування (АСДТК)</t>
  </si>
  <si>
    <t>Усього по розділу 3:</t>
  </si>
  <si>
    <t>4. Впровадження та розвиток інформаційних технологій</t>
  </si>
  <si>
    <t>Усього по розділу 4:</t>
  </si>
  <si>
    <t>5. Впровадження та розвиток систем зв'язку</t>
  </si>
  <si>
    <t>Усього по розділу 5:</t>
  </si>
  <si>
    <t>6. Модернізація та закупівля колісної техніки</t>
  </si>
  <si>
    <t>Усього по розділу 6:</t>
  </si>
  <si>
    <t>7. Інше</t>
  </si>
  <si>
    <t>Усього по розділу 7:</t>
  </si>
  <si>
    <t>Усього по програмі:</t>
  </si>
  <si>
    <t>Генеральний директор - Голова Правління</t>
  </si>
  <si>
    <t>М.В. Корса</t>
  </si>
  <si>
    <t>5. Загальний опис робіт</t>
  </si>
  <si>
    <t>Цільові програми</t>
  </si>
  <si>
    <t>Всього на 2012 - 2016 рр. (з ПДВ)</t>
  </si>
  <si>
    <t xml:space="preserve">Зміни, що пропонуються </t>
  </si>
  <si>
    <t>тис.грн (з ПДВ)</t>
  </si>
  <si>
    <t>%</t>
  </si>
  <si>
    <t>І</t>
  </si>
  <si>
    <t>Будівництво, модернізація та реконструкція електричних мереж та обладнання</t>
  </si>
  <si>
    <t>ІІ</t>
  </si>
  <si>
    <t>Заходи зі зниження та/або недопущення понаднормативних витрат електроенергії</t>
  </si>
  <si>
    <t>III</t>
  </si>
  <si>
    <t>Впровадження та розвиток АСДТК</t>
  </si>
  <si>
    <t>IV</t>
  </si>
  <si>
    <t>Впровадження та розвиток інформаційних технологій</t>
  </si>
  <si>
    <t>V</t>
  </si>
  <si>
    <t>Впровадження та розвиток систем зв'язку і телекомунікацій</t>
  </si>
  <si>
    <t>VI</t>
  </si>
  <si>
    <t>Модернізація та закупівля транспортних засобів</t>
  </si>
  <si>
    <t>VII</t>
  </si>
  <si>
    <t>Інше</t>
  </si>
  <si>
    <t>Усього</t>
  </si>
  <si>
    <t>Ф.С. Іващук</t>
  </si>
  <si>
    <t>М. П.</t>
  </si>
  <si>
    <t>власні кошти</t>
  </si>
  <si>
    <t>Вартість одиниці продукції,
тис.грн (без ПДВ)</t>
  </si>
  <si>
    <t>Усього, тис.грн (без ПДВ)</t>
  </si>
  <si>
    <t>IV.1.1</t>
  </si>
  <si>
    <t>Закупівля нових робочих станцій:</t>
  </si>
  <si>
    <t>IV.1.4</t>
  </si>
  <si>
    <t>Інші засоби комп'ютеризації</t>
  </si>
  <si>
    <t>IV.1.4.1</t>
  </si>
  <si>
    <t>ІV.1</t>
  </si>
  <si>
    <t>Модернізація існуючих та закупівля нових засобів комп'ютеризації, у т.ч.:</t>
  </si>
  <si>
    <t>ІV.2</t>
  </si>
  <si>
    <t>Закупівля програмного забезпечення, у т.ч.:</t>
  </si>
  <si>
    <t>IV.1.2</t>
  </si>
  <si>
    <t>Закупівля нового мережного обладнання</t>
  </si>
  <si>
    <t>тис.грн (без ПДВ)</t>
  </si>
  <si>
    <t>IІ.1.1</t>
  </si>
  <si>
    <t>Впровадження  комерційного обліку  електроенергії</t>
  </si>
  <si>
    <t>ІІ.1</t>
  </si>
  <si>
    <t>Покращення обліку електроенергії, у т.ч.:</t>
  </si>
  <si>
    <t>од.</t>
  </si>
  <si>
    <t>IV.2.1</t>
  </si>
  <si>
    <t>Microsoft Enterprise Agreement</t>
  </si>
  <si>
    <t>шт</t>
  </si>
  <si>
    <t>Ноутбук</t>
  </si>
  <si>
    <t>Різниця</t>
  </si>
  <si>
    <t xml:space="preserve">збільшення на </t>
  </si>
  <si>
    <t>Програма, схвалена НКРЕКП</t>
  </si>
  <si>
    <t>Різниця між пропозицією компанії та програмою, схваленою НКРЕКП</t>
  </si>
  <si>
    <t>Схвалено НКРЕКП</t>
  </si>
  <si>
    <t>Зміни до інвестиційної програми ПрАТ "ПЕЕМ "ЦЕК" на 2017 рік</t>
  </si>
  <si>
    <t>Створення АСКОЕ побутових споживачів</t>
  </si>
  <si>
    <t>ІІ.2.1.1.6</t>
  </si>
  <si>
    <t>Розвиток, модернізація та будівництво електричних мереж, у т.ч:</t>
  </si>
  <si>
    <t>Технічне переоснащення</t>
  </si>
  <si>
    <t>Технічне переоснащення підстанції ПС "№5" м. Кривий Ріг</t>
  </si>
  <si>
    <t>ЗТП-390 КрРЕМ</t>
  </si>
  <si>
    <t>ЗТП-298 ЖвРЕМ</t>
  </si>
  <si>
    <t>ЗТП-421 ЖвРЕМ</t>
  </si>
  <si>
    <t>ЗТП-512 ЖвРЕМ</t>
  </si>
  <si>
    <t>ЗТП-520 ЖвРЕМ</t>
  </si>
  <si>
    <t>ЗТП-621 ЖвРЕМ</t>
  </si>
  <si>
    <t>ЗТП-169 АпРЕМ</t>
  </si>
  <si>
    <t>ЗТП-71 АпРЕМ</t>
  </si>
  <si>
    <t>ЗТП-442 АпРЕМ</t>
  </si>
  <si>
    <t>ЗТП-441 АпРЕМ</t>
  </si>
  <si>
    <t>ЗТП-138 АпРЕМ</t>
  </si>
  <si>
    <t>ЗТП-617 АпРЕМ</t>
  </si>
  <si>
    <t>ЗТП-556 АпРЕМ</t>
  </si>
  <si>
    <t>ЗТП-380 АпРЕМ</t>
  </si>
  <si>
    <t>ЗТП-198 АпРЕМ</t>
  </si>
  <si>
    <t>ЗТП-603 АпРЕМ</t>
  </si>
  <si>
    <t>ЗТП-596 АпРЕМ</t>
  </si>
  <si>
    <t>ЗТП-556 КрРЕМ</t>
  </si>
  <si>
    <t>ЗТП-680 КрРЕМ</t>
  </si>
  <si>
    <t>ЗТП-165 КрРЕМ</t>
  </si>
  <si>
    <t>ЗТП-269 КрРЕМ</t>
  </si>
  <si>
    <t>ЗТП-692 КрРЕМ</t>
  </si>
  <si>
    <t>ЗТП-673 КрРЕМ</t>
  </si>
  <si>
    <t>ЗТП-295 КрРЕМ</t>
  </si>
  <si>
    <t>ЗТП-3 КрРЕМ</t>
  </si>
  <si>
    <t>ЗТП-381 КрРЕМ</t>
  </si>
  <si>
    <t xml:space="preserve">Інше </t>
  </si>
  <si>
    <t>Проектні роботи</t>
  </si>
  <si>
    <t>Розробка ТЕО "Реконструкція електричних мереж ПрАТ "ПЕЕМ "ЦЕК" з реконфігурацією мережі зі зміною класу напруги 6 кВ на 20 кВ в м. Вільногірськ</t>
  </si>
  <si>
    <t>Розробка ТЕО "Реконструкція підстанції "Пролісок" з реконфігурацією мережі зі зміною класу напруги 6/10 кВ на 20 кВ"</t>
  </si>
  <si>
    <t>Актуалізація схеми перспективного розвитку електричних мереж ПрАТ "ПЕЕМ "ЦЕК" з техніко-економічною оцінкою реконфігурації окремих енерговузлів на напругу 20 кВ на період 2017-2021роки з перспективою до 2027 р.</t>
  </si>
  <si>
    <t>І .2.1.3</t>
  </si>
  <si>
    <t>І .2.1</t>
  </si>
  <si>
    <t>І .2.1.1</t>
  </si>
  <si>
    <t>І .2.1.2</t>
  </si>
  <si>
    <t>І.1</t>
  </si>
  <si>
    <t>І.1.1</t>
  </si>
  <si>
    <t>І.1.1.2</t>
  </si>
  <si>
    <t>І.1.1.2.1</t>
  </si>
  <si>
    <t>І.1.1.2.2</t>
  </si>
  <si>
    <t>І.1.1.2.3</t>
  </si>
  <si>
    <t>І.1.1.2.4</t>
  </si>
  <si>
    <t>І.1.1.2.5</t>
  </si>
  <si>
    <t>І.1.1.2.6</t>
  </si>
  <si>
    <t>І.1.1.2.7</t>
  </si>
  <si>
    <t>І.1.1.2.8</t>
  </si>
  <si>
    <t>І.1.1.2.9</t>
  </si>
  <si>
    <t>І.1.1.2.10</t>
  </si>
  <si>
    <t>І.1.1.2.11</t>
  </si>
  <si>
    <t>І.1.1.2.12</t>
  </si>
  <si>
    <t>І.1.1.2.13</t>
  </si>
  <si>
    <t>І.1.1.2.14</t>
  </si>
  <si>
    <t>І.1.1.2.15</t>
  </si>
  <si>
    <t>І.1.1.2.16</t>
  </si>
  <si>
    <t>І.1.1.2.17</t>
  </si>
  <si>
    <t>І.1.1.2.18</t>
  </si>
  <si>
    <t>І.1.1.2.19</t>
  </si>
  <si>
    <t>І.1.1.2.20</t>
  </si>
  <si>
    <t>І.1.1.2.21</t>
  </si>
  <si>
    <t>І.1.1.2.22</t>
  </si>
  <si>
    <t>І.1.1.2.23</t>
  </si>
  <si>
    <t>І.1.1.2.24</t>
  </si>
  <si>
    <t>І.1.1.2.25</t>
  </si>
  <si>
    <t>І.1.1.2.26</t>
  </si>
  <si>
    <t>І .2</t>
  </si>
  <si>
    <t>Улаштування вводів в будинки з застосуванням СІП, у т.ч.:</t>
  </si>
  <si>
    <t>Однофазні (без лічильника)</t>
  </si>
  <si>
    <t>Інше, у т.ч.:</t>
  </si>
  <si>
    <t>Модернізація АСКОЕ</t>
  </si>
  <si>
    <t>Контролер збору КС-02-08</t>
  </si>
  <si>
    <t>Шафа для КДЕ (1 секц.)</t>
  </si>
  <si>
    <t>Комутаційний контролер типу КК 01-10 або аналог</t>
  </si>
  <si>
    <t>Шафа АСКОЕ (2-х секційна)</t>
  </si>
  <si>
    <t>Автомат 2-полюсний</t>
  </si>
  <si>
    <t>Лічильник однофазний типу НІК2104 або аналог</t>
  </si>
  <si>
    <t>Розширення системи АСКОЕ</t>
  </si>
  <si>
    <t>Модем iRZ ATM2-485 (Компл ант, шнур пит)</t>
  </si>
  <si>
    <t>Цифровий комутирующий таймер</t>
  </si>
  <si>
    <t>Блок живлення  DR-15-12</t>
  </si>
  <si>
    <t>IІ.1.1.1</t>
  </si>
  <si>
    <t>IІ.1.1.1.1</t>
  </si>
  <si>
    <t>ІІ.2</t>
  </si>
  <si>
    <t>IІ.2.1</t>
  </si>
  <si>
    <t>ІІ.2.1.1</t>
  </si>
  <si>
    <t>ІІ.2.1.1.1</t>
  </si>
  <si>
    <t>ІІ.2.1.1.2</t>
  </si>
  <si>
    <t>ІІ.2.1.1.3</t>
  </si>
  <si>
    <t>ІІ.2.1.1.4</t>
  </si>
  <si>
    <t>ІІ.2.1.1.5</t>
  </si>
  <si>
    <t>IІ.2.2</t>
  </si>
  <si>
    <t>IІ.2.2.1</t>
  </si>
  <si>
    <t>IІ.2.2.2</t>
  </si>
  <si>
    <t>IІ.2.2.3</t>
  </si>
  <si>
    <t>ІІІ.1.1</t>
  </si>
  <si>
    <t>Впровадження комплексy АСДTK  (на ОДГ, ЦРП-3)</t>
  </si>
  <si>
    <t>IV.1.1.1</t>
  </si>
  <si>
    <t xml:space="preserve">МФУ  А4 </t>
  </si>
  <si>
    <t>IV.1.4.2</t>
  </si>
  <si>
    <t>ДБЖ тип 1</t>
  </si>
  <si>
    <t>V.1.</t>
  </si>
  <si>
    <t>Системи зв'язку та телекомунікації, у т.ч.:</t>
  </si>
  <si>
    <t>V.1.1</t>
  </si>
  <si>
    <t>телефон тип 2</t>
  </si>
  <si>
    <t>VІ.1</t>
  </si>
  <si>
    <t>Renault LODGY</t>
  </si>
  <si>
    <t>VІ.2</t>
  </si>
  <si>
    <t>Renault  DOKKЕR</t>
  </si>
  <si>
    <t>VІ.3</t>
  </si>
  <si>
    <t xml:space="preserve">Renault LOGAN </t>
  </si>
  <si>
    <t>VІ.4</t>
  </si>
  <si>
    <t>Модернізація колісної техніки</t>
  </si>
  <si>
    <t>VІІ.2.</t>
  </si>
  <si>
    <t>Обладнання, що не вимагає монтажу</t>
  </si>
  <si>
    <t>VІІ.1.1</t>
  </si>
  <si>
    <t>Зразковий лічильник ZERA MT-10</t>
  </si>
  <si>
    <t>VІІ.1.2</t>
  </si>
  <si>
    <t>Компресор поршневий з ременевим приводом типу FINI 114-270 F 5.5 (380 V)</t>
  </si>
  <si>
    <t>VІІ.1.3</t>
  </si>
  <si>
    <t>Комірка кулонометрична рідинна з фільтром до приладу Фішера «Експерт-007 М»</t>
  </si>
  <si>
    <t>VІІ.1.4</t>
  </si>
  <si>
    <t>Генератор зварювальний типу AGT WAGT 220 DC KSB або аналог</t>
  </si>
  <si>
    <t>шт.</t>
  </si>
  <si>
    <t>Розробка проектної документації "Реконструкція електричних мереж ПрАТ "ПЕЕМ "ЦЕК" з реконфігурацією мережі зі зміною класу напруги 6 кВ на 20 кВ в м. Вільногірськ</t>
  </si>
  <si>
    <t>IV.2.2</t>
  </si>
  <si>
    <t xml:space="preserve">Лічильника типу EPQS </t>
  </si>
  <si>
    <t xml:space="preserve">Шафи ЛУЗОД </t>
  </si>
  <si>
    <t>IІ.2.2.4</t>
  </si>
  <si>
    <t>IІ.2.2.5</t>
  </si>
  <si>
    <t>І .2.1.4</t>
  </si>
  <si>
    <t>Впровадження  електронного  документообігу</t>
  </si>
  <si>
    <t>IV.1.1.2</t>
  </si>
  <si>
    <t>Персональний комп'ютер</t>
  </si>
  <si>
    <t>"____" _______08_____ 2017 року</t>
  </si>
  <si>
    <t>"____" ______08______ 2017року</t>
  </si>
  <si>
    <t>Додаток №3</t>
  </si>
  <si>
    <t xml:space="preserve">Технічне переоснащення підстанцій ТП 6(10)/0,4 кВ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</si>
</sst>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#,##0.0_ ;[Red]\-#,##0.0\ "/>
    <numFmt numFmtId="166" formatCode="#,##0.00_ ;[Red]\-#,##0.00\ "/>
    <numFmt numFmtId="167" formatCode="\ #,##0.00&quot;         &quot;;\-#,##0.00&quot;         &quot;;&quot; -&quot;#&quot;         &quot;;@\ "/>
    <numFmt numFmtId="168" formatCode="#,##0_ ;[Red]\-#,##0\ "/>
  </numFmts>
  <fonts count="39">
    <font>
      <sz val="10"/>
      <name val="Arial Cyr"/>
      <charset val="204"/>
    </font>
    <font>
      <sz val="10"/>
      <name val="Arial Cyr"/>
      <family val="2"/>
      <charset val="204"/>
    </font>
    <font>
      <b/>
      <sz val="12"/>
      <name val="Arial Cyr"/>
      <charset val="204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E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10"/>
      <name val="PragmaticaCTT"/>
      <charset val="204"/>
    </font>
    <font>
      <b/>
      <sz val="10"/>
      <name val="Arial Cyr"/>
      <charset val="204"/>
    </font>
    <font>
      <sz val="11"/>
      <color indexed="58"/>
      <name val="Times New Roman"/>
      <family val="1"/>
      <charset val="204"/>
    </font>
    <font>
      <sz val="10"/>
      <name val="Arial"/>
      <family val="2"/>
    </font>
    <font>
      <b/>
      <sz val="11"/>
      <color indexed="16"/>
      <name val="Times New Roman"/>
      <family val="1"/>
      <charset val="204"/>
    </font>
    <font>
      <b/>
      <i/>
      <sz val="11"/>
      <color indexed="16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1"/>
      <color rgb="FF002060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1"/>
      <color rgb="FFC00000"/>
      <name val="Times New Roman"/>
      <family val="1"/>
      <charset val="204"/>
    </font>
    <font>
      <b/>
      <sz val="11"/>
      <color indexed="58"/>
      <name val="Times New Roman"/>
      <family val="1"/>
      <charset val="204"/>
    </font>
    <font>
      <sz val="11"/>
      <color rgb="FF002060"/>
      <name val="Times New Roman"/>
      <family val="1"/>
      <charset val="204"/>
    </font>
    <font>
      <sz val="11"/>
      <color indexed="16"/>
      <name val="Times New Roman"/>
      <family val="1"/>
      <charset val="204"/>
    </font>
    <font>
      <sz val="11"/>
      <name val="Arial"/>
      <family val="2"/>
      <charset val="204"/>
    </font>
    <font>
      <b/>
      <i/>
      <sz val="11"/>
      <name val="Arial"/>
      <family val="2"/>
      <charset val="204"/>
    </font>
    <font>
      <b/>
      <i/>
      <sz val="11"/>
      <color indexed="16"/>
      <name val="Arial"/>
      <family val="2"/>
      <charset val="204"/>
    </font>
    <font>
      <b/>
      <sz val="11"/>
      <name val="Arial"/>
      <family val="2"/>
      <charset val="204"/>
    </font>
    <font>
      <b/>
      <sz val="11"/>
      <color indexed="16"/>
      <name val="Arial"/>
      <family val="2"/>
      <charset val="204"/>
    </font>
    <font>
      <b/>
      <sz val="11"/>
      <color theme="3"/>
      <name val="Arial"/>
      <family val="2"/>
      <charset val="204"/>
    </font>
    <font>
      <sz val="11"/>
      <name val="Arial Cyr"/>
      <charset val="204"/>
    </font>
    <font>
      <sz val="10"/>
      <name val="Mangal"/>
      <family val="2"/>
      <charset val="204"/>
    </font>
    <font>
      <i/>
      <sz val="1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  <border>
      <left style="thin">
        <color indexed="64"/>
      </left>
      <right style="thin">
        <color indexed="64"/>
      </right>
      <top style="thin">
        <color indexed="59"/>
      </top>
      <bottom style="thin">
        <color indexed="64"/>
      </bottom>
      <diagonal/>
    </border>
    <border>
      <left style="thin">
        <color indexed="59"/>
      </left>
      <right style="thin">
        <color indexed="64"/>
      </right>
      <top style="thin">
        <color indexed="59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64"/>
      </bottom>
      <diagonal/>
    </border>
  </borders>
  <cellStyleXfs count="13">
    <xf numFmtId="0" fontId="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0"/>
    <xf numFmtId="0" fontId="5" fillId="0" borderId="0"/>
    <xf numFmtId="164" fontId="5" fillId="0" borderId="0" applyFont="0" applyFill="0" applyBorder="0" applyAlignment="0" applyProtection="0"/>
    <xf numFmtId="0" fontId="25" fillId="0" borderId="0"/>
    <xf numFmtId="9" fontId="5" fillId="0" borderId="0" applyFont="0" applyFill="0" applyBorder="0" applyAlignment="0" applyProtection="0"/>
    <xf numFmtId="0" fontId="16" fillId="0" borderId="0"/>
    <xf numFmtId="167" fontId="37" fillId="0" borderId="0" applyBorder="0" applyAlignment="0" applyProtection="0"/>
  </cellStyleXfs>
  <cellXfs count="269">
    <xf numFmtId="0" fontId="0" fillId="0" borderId="0" xfId="0"/>
    <xf numFmtId="0" fontId="1" fillId="2" borderId="1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0" fontId="5" fillId="0" borderId="0" xfId="2" applyFont="1" applyFill="1" applyAlignment="1">
      <alignment horizontal="center" vertical="center" wrapText="1"/>
    </xf>
    <xf numFmtId="0" fontId="9" fillId="0" borderId="0" xfId="1" applyFont="1" applyBorder="1" applyAlignment="1" applyProtection="1">
      <alignment horizontal="left"/>
      <protection hidden="1"/>
    </xf>
    <xf numFmtId="0" fontId="8" fillId="0" borderId="0" xfId="2" applyFont="1" applyAlignment="1">
      <alignment horizontal="center"/>
    </xf>
    <xf numFmtId="0" fontId="8" fillId="0" borderId="0" xfId="1" applyFont="1" applyProtection="1">
      <protection hidden="1"/>
    </xf>
    <xf numFmtId="0" fontId="8" fillId="0" borderId="0" xfId="1" applyFont="1" applyAlignment="1" applyProtection="1">
      <alignment horizontal="left"/>
      <protection hidden="1"/>
    </xf>
    <xf numFmtId="0" fontId="5" fillId="0" borderId="0" xfId="2" applyFont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 wrapText="1"/>
    </xf>
    <xf numFmtId="0" fontId="11" fillId="0" borderId="0" xfId="2" applyFont="1" applyAlignment="1">
      <alignment horizontal="center" vertical="center" wrapText="1"/>
    </xf>
    <xf numFmtId="0" fontId="13" fillId="0" borderId="0" xfId="1" applyFont="1" applyFill="1" applyBorder="1" applyAlignment="1" applyProtection="1">
      <alignment horizontal="left"/>
      <protection hidden="1"/>
    </xf>
    <xf numFmtId="0" fontId="6" fillId="0" borderId="0" xfId="2" applyFont="1" applyAlignment="1" applyProtection="1">
      <alignment horizontal="center" vertical="center"/>
    </xf>
    <xf numFmtId="0" fontId="0" fillId="0" borderId="0" xfId="2" applyFont="1" applyAlignment="1" applyProtection="1">
      <alignment horizontal="center" vertical="center"/>
    </xf>
    <xf numFmtId="0" fontId="14" fillId="0" borderId="0" xfId="1" applyFont="1" applyFill="1" applyProtection="1">
      <protection hidden="1"/>
    </xf>
    <xf numFmtId="0" fontId="6" fillId="0" borderId="0" xfId="1" applyFont="1" applyFill="1" applyAlignment="1" applyProtection="1">
      <alignment horizontal="left" indent="3"/>
      <protection hidden="1"/>
    </xf>
    <xf numFmtId="0" fontId="6" fillId="0" borderId="0" xfId="2" applyFont="1" applyFill="1"/>
    <xf numFmtId="0" fontId="15" fillId="0" borderId="0" xfId="2" applyFont="1" applyFill="1"/>
    <xf numFmtId="0" fontId="9" fillId="0" borderId="0" xfId="2" applyFont="1" applyAlignment="1">
      <alignment horizontal="center"/>
    </xf>
    <xf numFmtId="1" fontId="5" fillId="0" borderId="1" xfId="2" applyNumberFormat="1" applyBorder="1" applyAlignment="1" applyProtection="1">
      <alignment horizontal="center" vertical="center" wrapText="1"/>
      <protection locked="0"/>
    </xf>
    <xf numFmtId="0" fontId="5" fillId="0" borderId="1" xfId="2" applyBorder="1" applyAlignment="1" applyProtection="1">
      <alignment horizontal="center" vertical="center"/>
    </xf>
    <xf numFmtId="0" fontId="5" fillId="0" borderId="1" xfId="2" applyBorder="1" applyAlignment="1" applyProtection="1">
      <alignment horizontal="center" vertical="center" wrapText="1"/>
    </xf>
    <xf numFmtId="0" fontId="0" fillId="0" borderId="1" xfId="2" applyFont="1" applyFill="1" applyBorder="1" applyAlignment="1" applyProtection="1">
      <alignment horizontal="center" vertical="center" wrapText="1"/>
    </xf>
    <xf numFmtId="0" fontId="0" fillId="0" borderId="1" xfId="2" applyNumberFormat="1" applyFont="1" applyFill="1" applyBorder="1" applyAlignment="1" applyProtection="1">
      <alignment horizontal="center" vertical="center" wrapText="1"/>
    </xf>
    <xf numFmtId="4" fontId="0" fillId="0" borderId="1" xfId="2" applyNumberFormat="1" applyFont="1" applyFill="1" applyBorder="1" applyAlignment="1" applyProtection="1">
      <alignment horizontal="center" vertical="center" wrapText="1"/>
    </xf>
    <xf numFmtId="10" fontId="0" fillId="0" borderId="1" xfId="2" applyNumberFormat="1" applyFont="1" applyFill="1" applyBorder="1" applyAlignment="1" applyProtection="1">
      <alignment horizontal="center" vertical="center" wrapText="1"/>
    </xf>
    <xf numFmtId="4" fontId="18" fillId="0" borderId="1" xfId="2" applyNumberFormat="1" applyFont="1" applyFill="1" applyBorder="1" applyAlignment="1" applyProtection="1">
      <alignment horizontal="center" vertical="center" wrapText="1"/>
    </xf>
    <xf numFmtId="10" fontId="18" fillId="0" borderId="1" xfId="2" applyNumberFormat="1" applyFont="1" applyFill="1" applyBorder="1" applyAlignment="1" applyProtection="1">
      <alignment horizontal="center" vertical="center" wrapText="1"/>
    </xf>
    <xf numFmtId="4" fontId="5" fillId="0" borderId="1" xfId="2" applyNumberFormat="1" applyFill="1" applyBorder="1" applyAlignment="1" applyProtection="1">
      <alignment horizontal="center" vertical="center" wrapText="1"/>
    </xf>
    <xf numFmtId="10" fontId="5" fillId="0" borderId="1" xfId="2" applyNumberFormat="1" applyFont="1" applyFill="1" applyBorder="1" applyAlignment="1" applyProtection="1">
      <alignment horizontal="center" vertical="center" wrapText="1"/>
    </xf>
    <xf numFmtId="4" fontId="5" fillId="0" borderId="1" xfId="2" applyNumberFormat="1" applyBorder="1" applyAlignment="1" applyProtection="1">
      <alignment horizontal="center" vertical="center" wrapText="1"/>
    </xf>
    <xf numFmtId="4" fontId="5" fillId="0" borderId="1" xfId="2" applyNumberFormat="1" applyFont="1" applyBorder="1" applyAlignment="1" applyProtection="1">
      <alignment horizontal="center" vertical="center" wrapText="1"/>
    </xf>
    <xf numFmtId="4" fontId="0" fillId="0" borderId="1" xfId="2" applyNumberFormat="1" applyFont="1" applyFill="1" applyBorder="1" applyAlignment="1" applyProtection="1">
      <alignment horizontal="center" vertical="center" wrapText="1"/>
      <protection locked="0"/>
    </xf>
    <xf numFmtId="4" fontId="18" fillId="0" borderId="1" xfId="2" applyNumberFormat="1" applyFont="1" applyFill="1" applyBorder="1" applyAlignment="1" applyProtection="1">
      <alignment horizontal="center" vertical="center" wrapText="1"/>
      <protection locked="0"/>
    </xf>
    <xf numFmtId="4" fontId="5" fillId="0" borderId="1" xfId="2" applyNumberFormat="1" applyFill="1" applyBorder="1" applyAlignment="1" applyProtection="1">
      <alignment horizontal="center" vertical="center" wrapText="1"/>
      <protection locked="0"/>
    </xf>
    <xf numFmtId="4" fontId="5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14" xfId="2" applyFont="1" applyBorder="1" applyProtection="1"/>
    <xf numFmtId="0" fontId="0" fillId="0" borderId="0" xfId="2" applyFont="1" applyBorder="1" applyProtection="1"/>
    <xf numFmtId="0" fontId="0" fillId="0" borderId="0" xfId="2" applyFont="1" applyProtection="1"/>
    <xf numFmtId="0" fontId="0" fillId="0" borderId="0" xfId="2" applyFont="1" applyAlignment="1">
      <alignment horizontal="center" vertical="center" wrapText="1"/>
    </xf>
    <xf numFmtId="0" fontId="8" fillId="0" borderId="0" xfId="1" applyFont="1" applyAlignment="1" applyProtection="1">
      <alignment horizontal="left" indent="3"/>
      <protection hidden="1"/>
    </xf>
    <xf numFmtId="2" fontId="14" fillId="4" borderId="1" xfId="2" applyNumberFormat="1" applyFont="1" applyFill="1" applyBorder="1" applyAlignment="1">
      <alignment horizontal="center" vertical="center"/>
    </xf>
    <xf numFmtId="2" fontId="14" fillId="0" borderId="1" xfId="2" applyNumberFormat="1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horizontal="center" vertical="center"/>
    </xf>
    <xf numFmtId="2" fontId="14" fillId="4" borderId="1" xfId="5" applyNumberFormat="1" applyFont="1" applyFill="1" applyBorder="1" applyAlignment="1" applyProtection="1">
      <alignment horizontal="center" vertical="center"/>
    </xf>
    <xf numFmtId="2" fontId="14" fillId="4" borderId="1" xfId="0" applyNumberFormat="1" applyFont="1" applyFill="1" applyBorder="1" applyAlignment="1" applyProtection="1">
      <alignment horizontal="center"/>
    </xf>
    <xf numFmtId="2" fontId="14" fillId="0" borderId="1" xfId="0" applyNumberFormat="1" applyFont="1" applyFill="1" applyBorder="1" applyAlignment="1" applyProtection="1">
      <alignment horizontal="center" vertical="center" wrapText="1"/>
    </xf>
    <xf numFmtId="2" fontId="14" fillId="4" borderId="1" xfId="7" applyNumberFormat="1" applyFont="1" applyFill="1" applyBorder="1" applyAlignment="1" applyProtection="1">
      <alignment horizontal="center" vertical="center" wrapText="1"/>
    </xf>
    <xf numFmtId="2" fontId="14" fillId="4" borderId="1" xfId="2" applyNumberFormat="1" applyFont="1" applyFill="1" applyBorder="1" applyAlignment="1">
      <alignment horizontal="center"/>
    </xf>
    <xf numFmtId="0" fontId="22" fillId="0" borderId="1" xfId="4" applyFont="1" applyFill="1" applyBorder="1" applyAlignment="1">
      <alignment horizontal="center" vertical="center" wrapText="1"/>
    </xf>
    <xf numFmtId="0" fontId="13" fillId="0" borderId="1" xfId="2" applyFont="1" applyFill="1" applyBorder="1" applyAlignment="1">
      <alignment horizontal="left"/>
    </xf>
    <xf numFmtId="0" fontId="14" fillId="4" borderId="1" xfId="4" applyNumberFormat="1" applyFont="1" applyFill="1" applyBorder="1" applyAlignment="1">
      <alignment horizontal="center" vertical="center" wrapText="1"/>
    </xf>
    <xf numFmtId="2" fontId="14" fillId="4" borderId="1" xfId="0" applyNumberFormat="1" applyFont="1" applyFill="1" applyBorder="1" applyAlignment="1" applyProtection="1">
      <alignment horizontal="center" vertical="center"/>
    </xf>
    <xf numFmtId="0" fontId="24" fillId="0" borderId="1" xfId="4" applyFont="1" applyFill="1" applyBorder="1" applyAlignment="1">
      <alignment horizontal="center" wrapText="1"/>
    </xf>
    <xf numFmtId="2" fontId="26" fillId="0" borderId="1" xfId="2" applyNumberFormat="1" applyFont="1" applyFill="1" applyBorder="1" applyAlignment="1">
      <alignment horizontal="center" vertical="center"/>
    </xf>
    <xf numFmtId="0" fontId="0" fillId="0" borderId="1" xfId="2" applyFont="1" applyBorder="1" applyAlignment="1" applyProtection="1">
      <alignment horizontal="center" vertical="center"/>
    </xf>
    <xf numFmtId="9" fontId="0" fillId="0" borderId="0" xfId="10" applyFont="1"/>
    <xf numFmtId="0" fontId="5" fillId="4" borderId="0" xfId="2" applyFont="1" applyFill="1" applyAlignment="1">
      <alignment horizontal="center" vertical="center" wrapText="1"/>
    </xf>
    <xf numFmtId="4" fontId="0" fillId="0" borderId="0" xfId="0" applyNumberFormat="1"/>
    <xf numFmtId="0" fontId="14" fillId="4" borderId="1" xfId="2" applyFont="1" applyFill="1" applyBorder="1" applyAlignment="1">
      <alignment horizontal="center" vertical="center" wrapText="1"/>
    </xf>
    <xf numFmtId="2" fontId="14" fillId="6" borderId="15" xfId="9" applyNumberFormat="1" applyFont="1" applyFill="1" applyBorder="1" applyAlignment="1" applyProtection="1">
      <alignment horizontal="center" vertical="center" wrapText="1"/>
    </xf>
    <xf numFmtId="2" fontId="3" fillId="4" borderId="1" xfId="4" applyNumberFormat="1" applyFont="1" applyFill="1" applyBorder="1" applyAlignment="1">
      <alignment horizontal="center" vertical="center" wrapText="1"/>
    </xf>
    <xf numFmtId="4" fontId="5" fillId="4" borderId="1" xfId="2" applyNumberFormat="1" applyFont="1" applyFill="1" applyBorder="1" applyAlignment="1" applyProtection="1">
      <alignment horizontal="center" vertical="center" wrapText="1"/>
    </xf>
    <xf numFmtId="0" fontId="14" fillId="4" borderId="1" xfId="2" applyFont="1" applyFill="1" applyBorder="1" applyAlignment="1">
      <alignment horizontal="center" vertical="center"/>
    </xf>
    <xf numFmtId="2" fontId="13" fillId="0" borderId="1" xfId="2" applyNumberFormat="1" applyFont="1" applyFill="1" applyBorder="1" applyAlignment="1">
      <alignment horizontal="center" vertical="center" wrapText="1"/>
    </xf>
    <xf numFmtId="2" fontId="14" fillId="4" borderId="1" xfId="0" applyNumberFormat="1" applyFont="1" applyFill="1" applyBorder="1" applyAlignment="1" applyProtection="1">
      <alignment horizontal="left" vertical="center" wrapText="1"/>
    </xf>
    <xf numFmtId="2" fontId="14" fillId="5" borderId="1" xfId="9" applyNumberFormat="1" applyFont="1" applyFill="1" applyBorder="1" applyAlignment="1" applyProtection="1">
      <alignment horizontal="center" vertical="center" wrapText="1"/>
    </xf>
    <xf numFmtId="2" fontId="14" fillId="4" borderId="1" xfId="4" applyNumberFormat="1" applyFont="1" applyFill="1" applyBorder="1" applyAlignment="1">
      <alignment horizontal="center" vertical="center" wrapText="1"/>
    </xf>
    <xf numFmtId="2" fontId="14" fillId="0" borderId="1" xfId="2" applyNumberFormat="1" applyFont="1" applyFill="1" applyBorder="1" applyAlignment="1">
      <alignment horizontal="center" vertical="center" wrapText="1"/>
    </xf>
    <xf numFmtId="2" fontId="14" fillId="0" borderId="1" xfId="3" applyNumberFormat="1" applyFont="1" applyFill="1" applyBorder="1" applyAlignment="1" applyProtection="1">
      <alignment horizontal="center" vertical="center" wrapText="1"/>
    </xf>
    <xf numFmtId="2" fontId="14" fillId="0" borderId="1" xfId="4" applyNumberFormat="1" applyFont="1" applyFill="1" applyBorder="1" applyAlignment="1">
      <alignment horizontal="center" vertical="center" wrapText="1"/>
    </xf>
    <xf numFmtId="2" fontId="14" fillId="0" borderId="1" xfId="4" applyNumberFormat="1" applyFont="1" applyFill="1" applyBorder="1" applyAlignment="1">
      <alignment wrapText="1"/>
    </xf>
    <xf numFmtId="0" fontId="14" fillId="4" borderId="3" xfId="4" applyFont="1" applyFill="1" applyBorder="1" applyAlignment="1">
      <alignment horizontal="left" vertical="center" wrapText="1"/>
    </xf>
    <xf numFmtId="0" fontId="14" fillId="4" borderId="3" xfId="2" applyFont="1" applyFill="1" applyBorder="1" applyAlignment="1">
      <alignment horizontal="left" wrapText="1"/>
    </xf>
    <xf numFmtId="0" fontId="14" fillId="4" borderId="3" xfId="2" applyFont="1" applyFill="1" applyBorder="1" applyAlignment="1">
      <alignment horizontal="left" vertical="center" wrapText="1"/>
    </xf>
    <xf numFmtId="2" fontId="27" fillId="0" borderId="1" xfId="4" applyNumberFormat="1" applyFont="1" applyFill="1" applyBorder="1" applyAlignment="1">
      <alignment horizontal="center" vertical="center" wrapText="1"/>
    </xf>
    <xf numFmtId="0" fontId="14" fillId="4" borderId="1" xfId="4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wrapText="1"/>
    </xf>
    <xf numFmtId="0" fontId="14" fillId="4" borderId="1" xfId="0" applyFont="1" applyFill="1" applyBorder="1" applyAlignment="1">
      <alignment horizontal="left" vertical="center" wrapText="1"/>
    </xf>
    <xf numFmtId="0" fontId="28" fillId="0" borderId="1" xfId="4" applyFont="1" applyFill="1" applyBorder="1" applyAlignment="1">
      <alignment horizontal="center" vertical="center" wrapText="1"/>
    </xf>
    <xf numFmtId="0" fontId="29" fillId="0" borderId="1" xfId="4" applyFont="1" applyFill="1" applyBorder="1" applyAlignment="1">
      <alignment horizontal="center" vertical="center" wrapText="1"/>
    </xf>
    <xf numFmtId="2" fontId="13" fillId="4" borderId="1" xfId="2" applyNumberFormat="1" applyFont="1" applyFill="1" applyBorder="1" applyAlignment="1">
      <alignment horizontal="center" vertical="center" wrapText="1"/>
    </xf>
    <xf numFmtId="2" fontId="19" fillId="4" borderId="1" xfId="0" applyNumberFormat="1" applyFont="1" applyFill="1" applyBorder="1" applyAlignment="1" applyProtection="1">
      <alignment horizontal="center" vertical="center" wrapText="1"/>
    </xf>
    <xf numFmtId="2" fontId="14" fillId="7" borderId="15" xfId="9" applyNumberFormat="1" applyFont="1" applyFill="1" applyBorder="1" applyAlignment="1" applyProtection="1">
      <alignment horizontal="center" vertical="center" wrapText="1"/>
    </xf>
    <xf numFmtId="2" fontId="14" fillId="4" borderId="1" xfId="2" applyNumberFormat="1" applyFont="1" applyFill="1" applyBorder="1" applyAlignment="1">
      <alignment horizontal="center" vertical="center" wrapText="1"/>
    </xf>
    <xf numFmtId="0" fontId="21" fillId="0" borderId="1" xfId="0" applyNumberFormat="1" applyFont="1" applyFill="1" applyBorder="1" applyAlignment="1" applyProtection="1">
      <alignment horizontal="center" vertical="center" wrapText="1"/>
    </xf>
    <xf numFmtId="0" fontId="22" fillId="0" borderId="1" xfId="0" applyNumberFormat="1" applyFont="1" applyFill="1" applyBorder="1" applyAlignment="1" applyProtection="1">
      <alignment horizontal="center" wrapText="1"/>
    </xf>
    <xf numFmtId="0" fontId="14" fillId="0" borderId="1" xfId="0" applyNumberFormat="1" applyFont="1" applyFill="1" applyBorder="1" applyAlignment="1" applyProtection="1">
      <alignment horizontal="center" vertical="center"/>
    </xf>
    <xf numFmtId="0" fontId="14" fillId="4" borderId="1" xfId="0" applyNumberFormat="1" applyFont="1" applyFill="1" applyBorder="1" applyAlignment="1" applyProtection="1">
      <alignment horizontal="center" vertical="center"/>
    </xf>
    <xf numFmtId="0" fontId="14" fillId="4" borderId="16" xfId="0" applyNumberFormat="1" applyFont="1" applyFill="1" applyBorder="1" applyAlignment="1" applyProtection="1">
      <alignment horizontal="center" vertical="center"/>
    </xf>
    <xf numFmtId="0" fontId="13" fillId="4" borderId="1" xfId="0" applyNumberFormat="1" applyFont="1" applyFill="1" applyBorder="1" applyAlignment="1" applyProtection="1">
      <alignment horizontal="center" vertical="center" wrapText="1"/>
    </xf>
    <xf numFmtId="0" fontId="14" fillId="0" borderId="15" xfId="9" applyNumberFormat="1" applyFont="1" applyFill="1" applyBorder="1" applyAlignment="1" applyProtection="1">
      <alignment horizontal="center" vertical="center" wrapText="1"/>
    </xf>
    <xf numFmtId="2" fontId="14" fillId="4" borderId="1" xfId="0" applyNumberFormat="1" applyFont="1" applyFill="1" applyBorder="1" applyAlignment="1" applyProtection="1">
      <alignment horizontal="center" vertical="center" wrapText="1"/>
    </xf>
    <xf numFmtId="0" fontId="14" fillId="4" borderId="15" xfId="9" applyNumberFormat="1" applyFont="1" applyFill="1" applyBorder="1" applyAlignment="1" applyProtection="1">
      <alignment horizontal="left" vertical="center" wrapText="1"/>
    </xf>
    <xf numFmtId="0" fontId="13" fillId="4" borderId="1" xfId="0" applyNumberFormat="1" applyFont="1" applyFill="1" applyBorder="1" applyAlignment="1" applyProtection="1">
      <alignment horizontal="left" vertical="center" wrapText="1"/>
    </xf>
    <xf numFmtId="0" fontId="14" fillId="0" borderId="15" xfId="9" applyNumberFormat="1" applyFont="1" applyFill="1" applyBorder="1" applyAlignment="1" applyProtection="1">
      <alignment horizontal="left" vertical="center" wrapText="1"/>
    </xf>
    <xf numFmtId="0" fontId="14" fillId="0" borderId="1" xfId="0" applyNumberFormat="1" applyFont="1" applyFill="1" applyBorder="1" applyAlignment="1" applyProtection="1">
      <alignment horizontal="center" vertical="center" wrapText="1"/>
    </xf>
    <xf numFmtId="0" fontId="14" fillId="0" borderId="1" xfId="0" applyNumberFormat="1" applyFont="1" applyFill="1" applyBorder="1" applyAlignment="1" applyProtection="1">
      <alignment horizontal="left" wrapText="1"/>
    </xf>
    <xf numFmtId="2" fontId="14" fillId="0" borderId="1" xfId="4" applyNumberFormat="1" applyFont="1" applyFill="1" applyBorder="1" applyAlignment="1">
      <alignment vertical="center" wrapText="1"/>
    </xf>
    <xf numFmtId="0" fontId="30" fillId="4" borderId="1" xfId="2" applyFont="1" applyFill="1" applyBorder="1" applyAlignment="1">
      <alignment horizontal="center" vertical="center" wrapText="1"/>
    </xf>
    <xf numFmtId="0" fontId="31" fillId="4" borderId="1" xfId="2" applyFont="1" applyFill="1" applyBorder="1" applyAlignment="1">
      <alignment horizontal="left" wrapText="1"/>
    </xf>
    <xf numFmtId="0" fontId="31" fillId="4" borderId="4" xfId="2" applyFont="1" applyFill="1" applyBorder="1" applyAlignment="1">
      <alignment horizontal="left"/>
    </xf>
    <xf numFmtId="0" fontId="13" fillId="0" borderId="0" xfId="0" applyFont="1" applyAlignment="1">
      <alignment horizontal="center" vertical="center"/>
    </xf>
    <xf numFmtId="0" fontId="30" fillId="4" borderId="1" xfId="4" applyFont="1" applyFill="1" applyBorder="1" applyAlignment="1">
      <alignment horizontal="left" vertical="center" wrapText="1"/>
    </xf>
    <xf numFmtId="0" fontId="32" fillId="4" borderId="1" xfId="2" applyFont="1" applyFill="1" applyBorder="1" applyAlignment="1">
      <alignment horizontal="center" wrapText="1"/>
    </xf>
    <xf numFmtId="0" fontId="31" fillId="4" borderId="1" xfId="2" applyFont="1" applyFill="1" applyBorder="1" applyAlignment="1">
      <alignment horizontal="center"/>
    </xf>
    <xf numFmtId="0" fontId="30" fillId="4" borderId="3" xfId="2" applyFont="1" applyFill="1" applyBorder="1" applyAlignment="1">
      <alignment horizontal="left" vertical="center" wrapText="1"/>
    </xf>
    <xf numFmtId="165" fontId="33" fillId="3" borderId="1" xfId="2" applyNumberFormat="1" applyFont="1" applyFill="1" applyBorder="1" applyAlignment="1">
      <alignment horizontal="center" vertical="center" wrapText="1"/>
    </xf>
    <xf numFmtId="9" fontId="33" fillId="3" borderId="1" xfId="10" applyFont="1" applyFill="1" applyBorder="1" applyAlignment="1">
      <alignment horizontal="center" vertical="center" wrapText="1"/>
    </xf>
    <xf numFmtId="0" fontId="33" fillId="3" borderId="1" xfId="2" applyFont="1" applyFill="1" applyBorder="1" applyAlignment="1">
      <alignment horizontal="center" vertical="center" wrapText="1"/>
    </xf>
    <xf numFmtId="0" fontId="31" fillId="0" borderId="1" xfId="2" applyFont="1" applyFill="1" applyBorder="1" applyAlignment="1">
      <alignment horizontal="center"/>
    </xf>
    <xf numFmtId="2" fontId="30" fillId="0" borderId="1" xfId="2" applyNumberFormat="1" applyFont="1" applyFill="1" applyBorder="1" applyAlignment="1">
      <alignment horizontal="center"/>
    </xf>
    <xf numFmtId="0" fontId="30" fillId="0" borderId="1" xfId="2" applyNumberFormat="1" applyFont="1" applyFill="1" applyBorder="1" applyAlignment="1">
      <alignment horizontal="center"/>
    </xf>
    <xf numFmtId="0" fontId="30" fillId="0" borderId="1" xfId="2" applyFont="1" applyFill="1" applyBorder="1" applyAlignment="1">
      <alignment horizontal="center"/>
    </xf>
    <xf numFmtId="0" fontId="14" fillId="0" borderId="1" xfId="2" applyFont="1" applyFill="1" applyBorder="1" applyAlignment="1">
      <alignment horizontal="center" vertical="center" wrapText="1"/>
    </xf>
    <xf numFmtId="2" fontId="30" fillId="0" borderId="1" xfId="2" applyNumberFormat="1" applyFont="1" applyFill="1" applyBorder="1" applyAlignment="1">
      <alignment horizontal="center" vertical="center"/>
    </xf>
    <xf numFmtId="0" fontId="34" fillId="4" borderId="1" xfId="4" applyFont="1" applyFill="1" applyBorder="1" applyAlignment="1">
      <alignment horizontal="center" wrapText="1"/>
    </xf>
    <xf numFmtId="0" fontId="35" fillId="4" borderId="1" xfId="4" applyFont="1" applyFill="1" applyBorder="1" applyAlignment="1">
      <alignment horizontal="center" wrapText="1"/>
    </xf>
    <xf numFmtId="0" fontId="13" fillId="4" borderId="1" xfId="0" applyFont="1" applyFill="1" applyBorder="1" applyAlignment="1">
      <alignment wrapText="1"/>
    </xf>
    <xf numFmtId="166" fontId="33" fillId="3" borderId="1" xfId="2" applyNumberFormat="1" applyFont="1" applyFill="1" applyBorder="1" applyAlignment="1">
      <alignment horizontal="center" vertical="center"/>
    </xf>
    <xf numFmtId="0" fontId="30" fillId="4" borderId="1" xfId="2" applyFont="1" applyFill="1" applyBorder="1" applyAlignment="1">
      <alignment horizontal="left"/>
    </xf>
    <xf numFmtId="0" fontId="31" fillId="4" borderId="1" xfId="2" applyFont="1" applyFill="1" applyBorder="1" applyAlignment="1">
      <alignment horizontal="left"/>
    </xf>
    <xf numFmtId="2" fontId="33" fillId="3" borderId="1" xfId="2" applyNumberFormat="1" applyFont="1" applyFill="1" applyBorder="1" applyAlignment="1">
      <alignment horizontal="center" vertical="center"/>
    </xf>
    <xf numFmtId="2" fontId="33" fillId="3" borderId="1" xfId="2" applyNumberFormat="1" applyFont="1" applyFill="1" applyBorder="1" applyAlignment="1">
      <alignment horizontal="center" vertical="center" wrapText="1"/>
    </xf>
    <xf numFmtId="2" fontId="33" fillId="3" borderId="1" xfId="10" applyNumberFormat="1" applyFont="1" applyFill="1" applyBorder="1" applyAlignment="1">
      <alignment horizontal="center" vertical="center" wrapText="1"/>
    </xf>
    <xf numFmtId="2" fontId="13" fillId="4" borderId="1" xfId="2" applyNumberFormat="1" applyFont="1" applyFill="1" applyBorder="1" applyAlignment="1">
      <alignment horizontal="center" vertical="center"/>
    </xf>
    <xf numFmtId="2" fontId="30" fillId="4" borderId="1" xfId="4" applyNumberFormat="1" applyFont="1" applyFill="1" applyBorder="1" applyAlignment="1">
      <alignment horizontal="center" vertical="center" wrapText="1"/>
    </xf>
    <xf numFmtId="2" fontId="30" fillId="4" borderId="1" xfId="0" applyNumberFormat="1" applyFont="1" applyFill="1" applyBorder="1" applyAlignment="1" applyProtection="1">
      <alignment horizontal="center" vertical="center" wrapText="1"/>
    </xf>
    <xf numFmtId="2" fontId="33" fillId="4" borderId="1" xfId="4" applyNumberFormat="1" applyFont="1" applyFill="1" applyBorder="1" applyAlignment="1">
      <alignment horizontal="center" vertical="center" wrapText="1"/>
    </xf>
    <xf numFmtId="2" fontId="30" fillId="4" borderId="1" xfId="3" applyNumberFormat="1" applyFont="1" applyFill="1" applyBorder="1" applyAlignment="1" applyProtection="1">
      <alignment horizontal="center"/>
    </xf>
    <xf numFmtId="2" fontId="31" fillId="4" borderId="1" xfId="2" applyNumberFormat="1" applyFont="1" applyFill="1" applyBorder="1" applyAlignment="1">
      <alignment horizontal="center"/>
    </xf>
    <xf numFmtId="2" fontId="13" fillId="0" borderId="1" xfId="2" applyNumberFormat="1" applyFont="1" applyFill="1" applyBorder="1" applyAlignment="1">
      <alignment horizontal="center" vertical="center"/>
    </xf>
    <xf numFmtId="2" fontId="30" fillId="4" borderId="1" xfId="2" applyNumberFormat="1" applyFont="1" applyFill="1" applyBorder="1" applyAlignment="1">
      <alignment horizontal="center" vertical="center"/>
    </xf>
    <xf numFmtId="2" fontId="30" fillId="4" borderId="1" xfId="2" applyNumberFormat="1" applyFont="1" applyFill="1" applyBorder="1" applyAlignment="1">
      <alignment horizontal="left"/>
    </xf>
    <xf numFmtId="2" fontId="31" fillId="4" borderId="1" xfId="2" applyNumberFormat="1" applyFont="1" applyFill="1" applyBorder="1" applyAlignment="1">
      <alignment horizontal="left"/>
    </xf>
    <xf numFmtId="2" fontId="31" fillId="4" borderId="4" xfId="2" applyNumberFormat="1" applyFont="1" applyFill="1" applyBorder="1" applyAlignment="1">
      <alignment horizontal="left"/>
    </xf>
    <xf numFmtId="2" fontId="30" fillId="4" borderId="1" xfId="2" applyNumberFormat="1" applyFont="1" applyFill="1" applyBorder="1" applyAlignment="1">
      <alignment horizontal="center"/>
    </xf>
    <xf numFmtId="2" fontId="31" fillId="0" borderId="1" xfId="2" applyNumberFormat="1" applyFont="1" applyFill="1" applyBorder="1" applyAlignment="1">
      <alignment horizontal="center"/>
    </xf>
    <xf numFmtId="0" fontId="36" fillId="0" borderId="0" xfId="2" applyFont="1" applyAlignment="1">
      <alignment horizontal="center" vertical="center" wrapText="1"/>
    </xf>
    <xf numFmtId="0" fontId="13" fillId="0" borderId="0" xfId="1" applyFont="1" applyBorder="1" applyAlignment="1" applyProtection="1">
      <alignment horizontal="left"/>
      <protection hidden="1"/>
    </xf>
    <xf numFmtId="0" fontId="14" fillId="0" borderId="0" xfId="2" applyFont="1" applyAlignment="1">
      <alignment horizontal="center" vertical="center" wrapText="1"/>
    </xf>
    <xf numFmtId="0" fontId="13" fillId="0" borderId="0" xfId="2" applyFont="1" applyAlignment="1">
      <alignment horizontal="center"/>
    </xf>
    <xf numFmtId="0" fontId="14" fillId="0" borderId="0" xfId="2" applyFont="1" applyAlignment="1">
      <alignment horizontal="center"/>
    </xf>
    <xf numFmtId="10" fontId="14" fillId="0" borderId="0" xfId="2" applyNumberFormat="1" applyFont="1" applyAlignment="1">
      <alignment horizontal="center" vertical="center" wrapText="1"/>
    </xf>
    <xf numFmtId="0" fontId="14" fillId="0" borderId="0" xfId="2" applyFont="1" applyAlignment="1" applyProtection="1">
      <alignment horizontal="center" vertical="center"/>
    </xf>
    <xf numFmtId="0" fontId="14" fillId="0" borderId="0" xfId="1" applyFont="1" applyProtection="1">
      <protection hidden="1"/>
    </xf>
    <xf numFmtId="0" fontId="14" fillId="0" borderId="0" xfId="1" applyFont="1" applyAlignment="1" applyProtection="1">
      <alignment horizontal="left"/>
      <protection hidden="1"/>
    </xf>
    <xf numFmtId="0" fontId="14" fillId="0" borderId="0" xfId="1" applyFont="1" applyAlignment="1" applyProtection="1">
      <protection hidden="1"/>
    </xf>
    <xf numFmtId="0" fontId="14" fillId="0" borderId="1" xfId="2" applyFont="1" applyFill="1" applyBorder="1" applyAlignment="1">
      <alignment horizontal="center"/>
    </xf>
    <xf numFmtId="2" fontId="14" fillId="4" borderId="3" xfId="2" applyNumberFormat="1" applyFont="1" applyFill="1" applyBorder="1" applyAlignment="1">
      <alignment horizontal="center" vertical="center"/>
    </xf>
    <xf numFmtId="166" fontId="14" fillId="0" borderId="1" xfId="2" applyNumberFormat="1" applyFont="1" applyFill="1" applyBorder="1" applyAlignment="1">
      <alignment horizontal="center" vertical="center"/>
    </xf>
    <xf numFmtId="0" fontId="14" fillId="0" borderId="15" xfId="0" applyNumberFormat="1" applyFont="1" applyFill="1" applyBorder="1" applyAlignment="1" applyProtection="1">
      <alignment horizontal="center" vertical="center"/>
    </xf>
    <xf numFmtId="2" fontId="14" fillId="6" borderId="15" xfId="5" applyNumberFormat="1" applyFont="1" applyFill="1" applyBorder="1" applyAlignment="1" applyProtection="1">
      <alignment horizontal="center" vertical="center"/>
    </xf>
    <xf numFmtId="0" fontId="14" fillId="6" borderId="15" xfId="9" applyFont="1" applyFill="1" applyBorder="1" applyAlignment="1" applyProtection="1">
      <alignment horizontal="center"/>
    </xf>
    <xf numFmtId="2" fontId="14" fillId="0" borderId="15" xfId="0" applyNumberFormat="1" applyFont="1" applyFill="1" applyBorder="1" applyAlignment="1" applyProtection="1">
      <alignment horizontal="center"/>
    </xf>
    <xf numFmtId="0" fontId="14" fillId="0" borderId="15" xfId="9" applyNumberFormat="1" applyFont="1" applyFill="1" applyBorder="1" applyAlignment="1" applyProtection="1">
      <alignment horizontal="center" vertical="center"/>
    </xf>
    <xf numFmtId="4" fontId="14" fillId="6" borderId="15" xfId="5" applyNumberFormat="1" applyFont="1" applyFill="1" applyBorder="1" applyAlignment="1" applyProtection="1">
      <alignment horizontal="center" vertical="center"/>
    </xf>
    <xf numFmtId="0" fontId="14" fillId="6" borderId="15" xfId="9" applyFont="1" applyFill="1" applyBorder="1" applyAlignment="1" applyProtection="1">
      <alignment horizontal="center" vertical="center"/>
    </xf>
    <xf numFmtId="2" fontId="14" fillId="0" borderId="15" xfId="0" applyNumberFormat="1" applyFont="1" applyFill="1" applyBorder="1" applyAlignment="1" applyProtection="1">
      <alignment horizontal="center" vertical="center"/>
    </xf>
    <xf numFmtId="0" fontId="14" fillId="6" borderId="15" xfId="0" applyNumberFormat="1" applyFont="1" applyFill="1" applyBorder="1" applyAlignment="1" applyProtection="1">
      <alignment horizontal="center" vertical="center"/>
    </xf>
    <xf numFmtId="0" fontId="14" fillId="6" borderId="15" xfId="9" applyFont="1" applyFill="1" applyBorder="1" applyAlignment="1" applyProtection="1">
      <alignment horizontal="center" vertical="center" wrapText="1"/>
    </xf>
    <xf numFmtId="2" fontId="13" fillId="4" borderId="1" xfId="0" applyNumberFormat="1" applyFont="1" applyFill="1" applyBorder="1" applyAlignment="1" applyProtection="1">
      <alignment horizontal="left" vertical="center" wrapText="1"/>
    </xf>
    <xf numFmtId="0" fontId="16" fillId="0" borderId="15" xfId="9" applyFont="1" applyBorder="1" applyAlignment="1" applyProtection="1">
      <alignment horizontal="center" vertical="center"/>
    </xf>
    <xf numFmtId="4" fontId="14" fillId="6" borderId="15" xfId="12" applyNumberFormat="1" applyFont="1" applyFill="1" applyBorder="1" applyAlignment="1" applyProtection="1">
      <alignment horizontal="center" vertical="center" wrapText="1"/>
    </xf>
    <xf numFmtId="2" fontId="14" fillId="0" borderId="15" xfId="9" applyNumberFormat="1" applyFont="1" applyFill="1" applyBorder="1" applyAlignment="1" applyProtection="1">
      <alignment horizontal="center"/>
    </xf>
    <xf numFmtId="0" fontId="14" fillId="0" borderId="1" xfId="2" applyNumberFormat="1" applyFont="1" applyFill="1" applyBorder="1" applyAlignment="1">
      <alignment horizontal="center"/>
    </xf>
    <xf numFmtId="2" fontId="14" fillId="0" borderId="1" xfId="2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168" fontId="14" fillId="4" borderId="1" xfId="2" applyNumberFormat="1" applyFont="1" applyFill="1" applyBorder="1" applyAlignment="1">
      <alignment horizontal="center" vertical="center"/>
    </xf>
    <xf numFmtId="166" fontId="14" fillId="4" borderId="1" xfId="2" applyNumberFormat="1" applyFont="1" applyFill="1" applyBorder="1" applyAlignment="1">
      <alignment horizontal="center" vertical="center" wrapText="1"/>
    </xf>
    <xf numFmtId="168" fontId="14" fillId="0" borderId="1" xfId="2" applyNumberFormat="1" applyFont="1" applyFill="1" applyBorder="1" applyAlignment="1">
      <alignment horizontal="center" vertical="center"/>
    </xf>
    <xf numFmtId="166" fontId="14" fillId="0" borderId="1" xfId="2" applyNumberFormat="1" applyFont="1" applyFill="1" applyBorder="1" applyAlignment="1">
      <alignment horizontal="center" vertical="center" wrapText="1"/>
    </xf>
    <xf numFmtId="2" fontId="33" fillId="4" borderId="1" xfId="2" applyNumberFormat="1" applyFont="1" applyFill="1" applyBorder="1" applyAlignment="1">
      <alignment horizontal="center" vertical="center" wrapText="1"/>
    </xf>
    <xf numFmtId="0" fontId="13" fillId="0" borderId="1" xfId="4" applyFont="1" applyFill="1" applyBorder="1" applyAlignment="1">
      <alignment horizontal="center" vertical="center" wrapText="1"/>
    </xf>
    <xf numFmtId="0" fontId="23" fillId="0" borderId="1" xfId="4" applyFont="1" applyFill="1" applyBorder="1" applyAlignment="1">
      <alignment horizontal="center" wrapText="1"/>
    </xf>
    <xf numFmtId="2" fontId="13" fillId="4" borderId="1" xfId="0" applyNumberFormat="1" applyFont="1" applyFill="1" applyBorder="1" applyAlignment="1" applyProtection="1">
      <alignment horizontal="center" vertical="center"/>
    </xf>
    <xf numFmtId="0" fontId="30" fillId="4" borderId="1" xfId="2" applyFont="1" applyFill="1" applyBorder="1" applyAlignment="1">
      <alignment horizontal="center" vertical="center"/>
    </xf>
    <xf numFmtId="2" fontId="31" fillId="4" borderId="1" xfId="2" applyNumberFormat="1" applyFont="1" applyFill="1" applyBorder="1" applyAlignment="1">
      <alignment horizontal="left" wrapText="1"/>
    </xf>
    <xf numFmtId="2" fontId="31" fillId="4" borderId="1" xfId="2" applyNumberFormat="1" applyFont="1" applyFill="1" applyBorder="1" applyAlignment="1">
      <alignment horizontal="center" vertical="center" wrapText="1"/>
    </xf>
    <xf numFmtId="4" fontId="33" fillId="4" borderId="1" xfId="2" applyNumberFormat="1" applyFont="1" applyFill="1" applyBorder="1" applyAlignment="1">
      <alignment horizontal="center" vertical="center" wrapText="1"/>
    </xf>
    <xf numFmtId="4" fontId="31" fillId="4" borderId="1" xfId="2" applyNumberFormat="1" applyFont="1" applyFill="1" applyBorder="1" applyAlignment="1">
      <alignment horizontal="center" vertical="center" wrapText="1"/>
    </xf>
    <xf numFmtId="4" fontId="30" fillId="4" borderId="1" xfId="2" applyNumberFormat="1" applyFont="1" applyFill="1" applyBorder="1" applyAlignment="1">
      <alignment horizontal="center" vertical="center" wrapText="1"/>
    </xf>
    <xf numFmtId="4" fontId="31" fillId="4" borderId="1" xfId="2" applyNumberFormat="1" applyFont="1" applyFill="1" applyBorder="1" applyAlignment="1">
      <alignment horizontal="left" wrapText="1"/>
    </xf>
    <xf numFmtId="4" fontId="33" fillId="4" borderId="1" xfId="2" applyNumberFormat="1" applyFont="1" applyFill="1" applyBorder="1" applyAlignment="1">
      <alignment horizontal="center" wrapText="1"/>
    </xf>
    <xf numFmtId="2" fontId="33" fillId="0" borderId="1" xfId="2" applyNumberFormat="1" applyFont="1" applyFill="1" applyBorder="1" applyAlignment="1">
      <alignment horizontal="center" vertical="center"/>
    </xf>
    <xf numFmtId="2" fontId="13" fillId="4" borderId="1" xfId="8" applyNumberFormat="1" applyFont="1" applyFill="1" applyBorder="1" applyAlignment="1">
      <alignment horizontal="center" vertical="center"/>
    </xf>
    <xf numFmtId="2" fontId="30" fillId="4" borderId="1" xfId="3" applyNumberFormat="1" applyFont="1" applyFill="1" applyBorder="1" applyAlignment="1" applyProtection="1">
      <alignment horizontal="center" vertical="center"/>
    </xf>
    <xf numFmtId="1" fontId="30" fillId="0" borderId="1" xfId="2" applyNumberFormat="1" applyFont="1" applyFill="1" applyBorder="1" applyAlignment="1">
      <alignment horizontal="center"/>
    </xf>
    <xf numFmtId="1" fontId="30" fillId="0" borderId="1" xfId="2" applyNumberFormat="1" applyFont="1" applyFill="1" applyBorder="1" applyAlignment="1">
      <alignment horizontal="center" vertical="center"/>
    </xf>
    <xf numFmtId="0" fontId="30" fillId="0" borderId="1" xfId="2" applyFont="1" applyFill="1" applyBorder="1" applyAlignment="1">
      <alignment horizontal="center" vertical="center"/>
    </xf>
    <xf numFmtId="2" fontId="30" fillId="4" borderId="1" xfId="2" applyNumberFormat="1" applyFont="1" applyFill="1" applyBorder="1" applyAlignment="1">
      <alignment horizontal="center" vertical="center" wrapText="1"/>
    </xf>
    <xf numFmtId="1" fontId="30" fillId="4" borderId="1" xfId="2" applyNumberFormat="1" applyFont="1" applyFill="1" applyBorder="1" applyAlignment="1">
      <alignment horizontal="center" vertical="center" wrapText="1"/>
    </xf>
    <xf numFmtId="1" fontId="31" fillId="4" borderId="1" xfId="2" applyNumberFormat="1" applyFont="1" applyFill="1" applyBorder="1" applyAlignment="1">
      <alignment horizontal="left" wrapText="1"/>
    </xf>
    <xf numFmtId="1" fontId="14" fillId="4" borderId="1" xfId="2" applyNumberFormat="1" applyFont="1" applyFill="1" applyBorder="1" applyAlignment="1">
      <alignment horizontal="center" vertical="center" wrapText="1"/>
    </xf>
    <xf numFmtId="1" fontId="13" fillId="0" borderId="1" xfId="2" applyNumberFormat="1" applyFont="1" applyFill="1" applyBorder="1" applyAlignment="1">
      <alignment horizontal="center" vertical="center" wrapText="1"/>
    </xf>
    <xf numFmtId="1" fontId="14" fillId="0" borderId="1" xfId="2" applyNumberFormat="1" applyFont="1" applyFill="1" applyBorder="1" applyAlignment="1">
      <alignment horizontal="center" vertical="center" wrapText="1"/>
    </xf>
    <xf numFmtId="1" fontId="30" fillId="4" borderId="1" xfId="2" applyNumberFormat="1" applyFont="1" applyFill="1" applyBorder="1" applyAlignment="1">
      <alignment horizontal="center" vertical="center"/>
    </xf>
    <xf numFmtId="4" fontId="33" fillId="3" borderId="1" xfId="2" applyNumberFormat="1" applyFont="1" applyFill="1" applyBorder="1" applyAlignment="1">
      <alignment horizontal="center" vertical="center"/>
    </xf>
    <xf numFmtId="4" fontId="33" fillId="3" borderId="1" xfId="2" applyNumberFormat="1" applyFont="1" applyFill="1" applyBorder="1" applyAlignment="1">
      <alignment horizontal="center" vertical="center" wrapText="1"/>
    </xf>
    <xf numFmtId="4" fontId="14" fillId="0" borderId="0" xfId="2" applyNumberFormat="1" applyFont="1" applyAlignment="1">
      <alignment horizontal="center" vertical="center" wrapText="1"/>
    </xf>
    <xf numFmtId="166" fontId="33" fillId="3" borderId="1" xfId="2" applyNumberFormat="1" applyFont="1" applyFill="1" applyBorder="1" applyAlignment="1">
      <alignment horizontal="center" vertical="center" wrapText="1"/>
    </xf>
    <xf numFmtId="0" fontId="14" fillId="6" borderId="17" xfId="0" applyNumberFormat="1" applyFont="1" applyFill="1" applyBorder="1" applyAlignment="1" applyProtection="1">
      <alignment horizontal="center" vertical="center"/>
    </xf>
    <xf numFmtId="2" fontId="14" fillId="6" borderId="17" xfId="9" applyNumberFormat="1" applyFont="1" applyFill="1" applyBorder="1" applyAlignment="1" applyProtection="1">
      <alignment horizontal="center" vertical="center" wrapText="1"/>
    </xf>
    <xf numFmtId="0" fontId="14" fillId="6" borderId="17" xfId="9" applyFont="1" applyFill="1" applyBorder="1" applyAlignment="1" applyProtection="1">
      <alignment horizontal="center" vertical="center" wrapText="1"/>
    </xf>
    <xf numFmtId="2" fontId="14" fillId="0" borderId="17" xfId="0" applyNumberFormat="1" applyFont="1" applyFill="1" applyBorder="1" applyAlignment="1" applyProtection="1">
      <alignment horizontal="center" vertical="center"/>
    </xf>
    <xf numFmtId="2" fontId="33" fillId="8" borderId="1" xfId="10" applyNumberFormat="1" applyFont="1" applyFill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10" applyNumberFormat="1" applyFont="1" applyBorder="1" applyAlignment="1">
      <alignment horizontal="center" vertical="center"/>
    </xf>
    <xf numFmtId="9" fontId="0" fillId="0" borderId="1" xfId="10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/>
    </xf>
    <xf numFmtId="9" fontId="18" fillId="0" borderId="1" xfId="10" applyFont="1" applyBorder="1" applyAlignment="1">
      <alignment horizontal="center"/>
    </xf>
    <xf numFmtId="10" fontId="30" fillId="0" borderId="1" xfId="2" applyNumberFormat="1" applyFont="1" applyFill="1" applyBorder="1" applyAlignment="1">
      <alignment horizontal="center" vertical="center"/>
    </xf>
    <xf numFmtId="2" fontId="38" fillId="4" borderId="1" xfId="2" applyNumberFormat="1" applyFont="1" applyFill="1" applyBorder="1" applyAlignment="1">
      <alignment horizontal="center"/>
    </xf>
    <xf numFmtId="2" fontId="38" fillId="4" borderId="1" xfId="2" applyNumberFormat="1" applyFont="1" applyFill="1" applyBorder="1" applyAlignment="1">
      <alignment horizontal="center" vertical="center" wrapText="1"/>
    </xf>
    <xf numFmtId="0" fontId="30" fillId="4" borderId="1" xfId="2" applyFont="1" applyFill="1" applyBorder="1" applyAlignment="1">
      <alignment horizontal="left" vertical="center" wrapText="1"/>
    </xf>
    <xf numFmtId="2" fontId="13" fillId="4" borderId="4" xfId="2" applyNumberFormat="1" applyFont="1" applyFill="1" applyBorder="1" applyAlignment="1">
      <alignment horizontal="left"/>
    </xf>
    <xf numFmtId="0" fontId="9" fillId="4" borderId="4" xfId="2" applyFont="1" applyFill="1" applyBorder="1" applyAlignment="1">
      <alignment horizontal="center" vertical="center"/>
    </xf>
    <xf numFmtId="0" fontId="14" fillId="4" borderId="0" xfId="9" applyNumberFormat="1" applyFont="1" applyFill="1" applyBorder="1" applyAlignment="1" applyProtection="1">
      <alignment horizontal="left" vertical="center" wrapText="1"/>
    </xf>
    <xf numFmtId="0" fontId="14" fillId="0" borderId="19" xfId="0" applyNumberFormat="1" applyFont="1" applyFill="1" applyBorder="1" applyAlignment="1" applyProtection="1">
      <alignment horizontal="center" vertical="center"/>
    </xf>
    <xf numFmtId="2" fontId="14" fillId="6" borderId="19" xfId="5" applyNumberFormat="1" applyFont="1" applyFill="1" applyBorder="1" applyAlignment="1" applyProtection="1">
      <alignment horizontal="center" vertical="center"/>
    </xf>
    <xf numFmtId="0" fontId="14" fillId="6" borderId="19" xfId="9" applyFont="1" applyFill="1" applyBorder="1" applyAlignment="1" applyProtection="1">
      <alignment horizontal="center"/>
    </xf>
    <xf numFmtId="2" fontId="14" fillId="0" borderId="18" xfId="0" applyNumberFormat="1" applyFont="1" applyFill="1" applyBorder="1" applyAlignment="1" applyProtection="1">
      <alignment horizontal="center"/>
    </xf>
    <xf numFmtId="0" fontId="2" fillId="2" borderId="8" xfId="2" applyFont="1" applyFill="1" applyBorder="1" applyAlignment="1" applyProtection="1">
      <alignment horizontal="center" wrapText="1"/>
    </xf>
    <xf numFmtId="0" fontId="2" fillId="2" borderId="9" xfId="2" applyFont="1" applyFill="1" applyBorder="1" applyAlignment="1" applyProtection="1">
      <alignment horizontal="center" wrapText="1"/>
    </xf>
    <xf numFmtId="0" fontId="18" fillId="0" borderId="1" xfId="0" applyFont="1" applyBorder="1" applyAlignment="1">
      <alignment horizontal="center"/>
    </xf>
    <xf numFmtId="0" fontId="0" fillId="0" borderId="1" xfId="2" applyFont="1" applyFill="1" applyBorder="1" applyAlignment="1" applyProtection="1">
      <alignment horizontal="center" vertical="center"/>
      <protection locked="0"/>
    </xf>
    <xf numFmtId="0" fontId="18" fillId="0" borderId="2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0" fillId="0" borderId="1" xfId="2" applyFont="1" applyBorder="1" applyAlignment="1" applyProtection="1">
      <alignment horizontal="center" vertical="center"/>
    </xf>
    <xf numFmtId="0" fontId="17" fillId="0" borderId="10" xfId="2" applyFont="1" applyBorder="1" applyAlignment="1" applyProtection="1">
      <alignment horizontal="center" vertical="center" wrapText="1"/>
      <protection locked="0"/>
    </xf>
    <xf numFmtId="0" fontId="17" fillId="0" borderId="11" xfId="2" applyFont="1" applyBorder="1" applyAlignment="1" applyProtection="1">
      <alignment horizontal="center" vertical="center" wrapText="1"/>
      <protection locked="0"/>
    </xf>
    <xf numFmtId="0" fontId="17" fillId="0" borderId="12" xfId="2" applyFont="1" applyBorder="1" applyAlignment="1" applyProtection="1">
      <alignment horizontal="center" vertical="center" wrapText="1"/>
      <protection locked="0"/>
    </xf>
    <xf numFmtId="0" fontId="17" fillId="0" borderId="13" xfId="2" applyFont="1" applyBorder="1" applyAlignment="1" applyProtection="1">
      <alignment horizontal="center" vertical="center" wrapText="1"/>
      <protection locked="0"/>
    </xf>
    <xf numFmtId="0" fontId="18" fillId="0" borderId="1" xfId="2" applyFont="1" applyFill="1" applyBorder="1" applyAlignment="1" applyProtection="1">
      <alignment horizontal="center" vertical="center"/>
    </xf>
    <xf numFmtId="2" fontId="33" fillId="3" borderId="1" xfId="2" applyNumberFormat="1" applyFont="1" applyFill="1" applyBorder="1" applyAlignment="1">
      <alignment vertical="center"/>
    </xf>
    <xf numFmtId="0" fontId="36" fillId="0" borderId="0" xfId="2" applyFont="1" applyAlignment="1">
      <alignment horizontal="left" vertical="center" wrapText="1"/>
    </xf>
    <xf numFmtId="0" fontId="14" fillId="0" borderId="0" xfId="1" applyFont="1" applyAlignment="1" applyProtection="1">
      <alignment horizontal="center"/>
      <protection hidden="1"/>
    </xf>
    <xf numFmtId="2" fontId="31" fillId="2" borderId="2" xfId="2" applyNumberFormat="1" applyFont="1" applyFill="1" applyBorder="1" applyAlignment="1">
      <alignment horizontal="left"/>
    </xf>
    <xf numFmtId="2" fontId="31" fillId="2" borderId="3" xfId="2" applyNumberFormat="1" applyFont="1" applyFill="1" applyBorder="1" applyAlignment="1">
      <alignment horizontal="left"/>
    </xf>
    <xf numFmtId="2" fontId="31" fillId="2" borderId="4" xfId="2" applyNumberFormat="1" applyFont="1" applyFill="1" applyBorder="1" applyAlignment="1">
      <alignment horizontal="left"/>
    </xf>
    <xf numFmtId="0" fontId="4" fillId="2" borderId="2" xfId="2" applyFont="1" applyFill="1" applyBorder="1" applyAlignment="1">
      <alignment horizontal="left"/>
    </xf>
    <xf numFmtId="0" fontId="4" fillId="2" borderId="3" xfId="2" applyFont="1" applyFill="1" applyBorder="1" applyAlignment="1">
      <alignment horizontal="left"/>
    </xf>
    <xf numFmtId="0" fontId="4" fillId="2" borderId="4" xfId="2" applyFont="1" applyFill="1" applyBorder="1" applyAlignment="1">
      <alignment horizontal="left"/>
    </xf>
    <xf numFmtId="0" fontId="33" fillId="3" borderId="2" xfId="2" applyFont="1" applyFill="1" applyBorder="1" applyAlignment="1">
      <alignment horizontal="left" vertical="center"/>
    </xf>
    <xf numFmtId="0" fontId="33" fillId="3" borderId="3" xfId="2" applyFont="1" applyFill="1" applyBorder="1" applyAlignment="1">
      <alignment horizontal="left" vertical="center"/>
    </xf>
    <xf numFmtId="0" fontId="33" fillId="3" borderId="4" xfId="2" applyFont="1" applyFill="1" applyBorder="1" applyAlignment="1">
      <alignment horizontal="left" vertical="center"/>
    </xf>
    <xf numFmtId="0" fontId="1" fillId="0" borderId="1" xfId="2" applyFont="1" applyBorder="1" applyAlignment="1">
      <alignment horizontal="center" vertical="center" wrapText="1"/>
    </xf>
    <xf numFmtId="0" fontId="1" fillId="0" borderId="5" xfId="2" applyFont="1" applyBorder="1" applyAlignment="1">
      <alignment horizontal="center" vertical="center" wrapText="1"/>
    </xf>
    <xf numFmtId="0" fontId="1" fillId="0" borderId="6" xfId="2" applyFont="1" applyBorder="1" applyAlignment="1">
      <alignment horizontal="center" vertical="center" wrapText="1"/>
    </xf>
    <xf numFmtId="0" fontId="33" fillId="3" borderId="2" xfId="2" applyFont="1" applyFill="1" applyBorder="1" applyAlignment="1">
      <alignment vertical="center"/>
    </xf>
    <xf numFmtId="0" fontId="33" fillId="3" borderId="3" xfId="2" applyFont="1" applyFill="1" applyBorder="1" applyAlignment="1">
      <alignment vertical="center"/>
    </xf>
    <xf numFmtId="0" fontId="33" fillId="3" borderId="4" xfId="2" applyFont="1" applyFill="1" applyBorder="1" applyAlignment="1">
      <alignment vertical="center"/>
    </xf>
    <xf numFmtId="0" fontId="31" fillId="2" borderId="2" xfId="2" applyFont="1" applyFill="1" applyBorder="1" applyAlignment="1">
      <alignment horizontal="left"/>
    </xf>
    <xf numFmtId="0" fontId="31" fillId="2" borderId="3" xfId="2" applyFont="1" applyFill="1" applyBorder="1" applyAlignment="1">
      <alignment horizontal="left"/>
    </xf>
    <xf numFmtId="0" fontId="31" fillId="2" borderId="4" xfId="2" applyFont="1" applyFill="1" applyBorder="1" applyAlignment="1">
      <alignment horizontal="left"/>
    </xf>
    <xf numFmtId="2" fontId="33" fillId="3" borderId="2" xfId="2" applyNumberFormat="1" applyFont="1" applyFill="1" applyBorder="1" applyAlignment="1">
      <alignment horizontal="left" vertical="center"/>
    </xf>
    <xf numFmtId="2" fontId="33" fillId="3" borderId="3" xfId="2" applyNumberFormat="1" applyFont="1" applyFill="1" applyBorder="1" applyAlignment="1">
      <alignment horizontal="left" vertical="center"/>
    </xf>
    <xf numFmtId="2" fontId="33" fillId="3" borderId="4" xfId="2" applyNumberFormat="1" applyFont="1" applyFill="1" applyBorder="1" applyAlignment="1">
      <alignment horizontal="left" vertical="center"/>
    </xf>
    <xf numFmtId="0" fontId="2" fillId="2" borderId="2" xfId="2" applyFont="1" applyFill="1" applyBorder="1" applyAlignment="1" applyProtection="1">
      <alignment horizontal="center" vertical="center" wrapText="1"/>
    </xf>
    <xf numFmtId="0" fontId="2" fillId="2" borderId="3" xfId="2" applyFont="1" applyFill="1" applyBorder="1" applyAlignment="1" applyProtection="1">
      <alignment horizontal="center" vertical="center" wrapText="1"/>
    </xf>
    <xf numFmtId="0" fontId="2" fillId="2" borderId="4" xfId="2" applyFont="1" applyFill="1" applyBorder="1" applyAlignment="1" applyProtection="1">
      <alignment horizontal="center" vertical="center" wrapText="1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" fillId="0" borderId="7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</cellXfs>
  <cellStyles count="13">
    <cellStyle name="%" xfId="6"/>
    <cellStyle name="Iau?iue" xfId="2"/>
    <cellStyle name="Iau?iue_Проект IP-2012  ЦЕК після НКРЕ  xls " xfId="4"/>
    <cellStyle name="TableStyleLight1" xfId="12"/>
    <cellStyle name="Обычный" xfId="0" builtinId="0"/>
    <cellStyle name="Обычный 10" xfId="5"/>
    <cellStyle name="Обычный 2" xfId="11"/>
    <cellStyle name="Обычный 3" xfId="3"/>
    <cellStyle name="Обычный 3 2" xfId="9"/>
    <cellStyle name="Обычный 9" xfId="7"/>
    <cellStyle name="Обычный_nkre1" xfId="1"/>
    <cellStyle name="Процентный" xfId="10" builtinId="5"/>
    <cellStyle name="Финансовый" xfId="8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4;&#1077;&#1084;&#1100;&#1103;&#1085;&#1086;&#1074;&#1072;/&#1048;&#1055;-2012-&#1091;&#1090;&#1074;&#1077;&#1088;&#1078;&#1076;&#1077;&#1085;&#1072;/IP-2012-%2030284/IP-2012%20%20&#1062;&#1045;&#1050;-%20%20&#1087;&#1110;&#1089;&#1083;&#1103;%20&#1079;&#1084;&#1110;&#1085;%20xls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&#1040;&#1076;&#1084;&#1080;&#1085;&#1080;&#1089;&#1090;&#1088;&#1072;&#1090;&#1086;&#1088;\&#1056;&#1072;&#1073;&#1086;&#1095;&#1080;&#1081;%20&#1089;&#1090;&#1086;&#1083;\&#1048;&#1085;&#1074;&#1077;&#1089;&#1090;%202008%20&#1053;&#1050;&#1056;&#1045;1%2037%20275-%20&#1086;&#1087;&#1080;&#10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ьна сторінка"/>
      <sheetName val="1. Незавершене будівництво"/>
      <sheetName val="2. Джерела фінансування  "/>
      <sheetName val="3. План інвестицій"/>
      <sheetName val="4.1. Технічний стан"/>
      <sheetName val="4.2. Характеристика мереж"/>
      <sheetName val="4.3. Облік"/>
      <sheetName val="4.3.1. Облік промспоживачів"/>
      <sheetName val="4.3.2. Облік промспоживачів"/>
      <sheetName val="4.4.1. Облік населення"/>
      <sheetName val="4.4.2. Облік населення"/>
      <sheetName val="4.5. Стан комерційного облі "/>
      <sheetName val="4.51.Техн. стан вимір. Т"/>
      <sheetName val="4.6. Технічний облік "/>
      <sheetName val="4.7. Стан комп'ютерної техніки"/>
      <sheetName val="4.8. Стан транспорту "/>
      <sheetName val="4.8.1. Аналіз списання "/>
      <sheetName val="4.8.2"/>
      <sheetName val="4.9. Витрати "/>
      <sheetName val="4.10. Характеристика за 5 років"/>
      <sheetName val="5. Загальний опис робіт"/>
      <sheetName val="5.І. Електричні мережі"/>
      <sheetName val="5.І.І. Обсяги робіт"/>
      <sheetName val="5.II. Зниження понаднорматива"/>
      <sheetName val="5.III. АСДТК"/>
      <sheetName val="5.III.ІЕтапи впровадження АСДТК"/>
      <sheetName val="5.ІV. Інформаційні технології"/>
      <sheetName val="5.V. Зв'язок"/>
      <sheetName val="5..V.1.Етапи впровадження"/>
      <sheetName val="5.VI. Транспорт "/>
      <sheetName val="5.VIІ. Інше "/>
      <sheetName val="6. Проведення закупівлі"/>
      <sheetName val="7. Іновації"/>
      <sheetName val="зміни з ІП-2011"/>
      <sheetName val="зміни з ПЛ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4">
          <cell r="D34">
            <v>167325.11345999999</v>
          </cell>
        </row>
      </sheetData>
      <sheetData sheetId="22"/>
      <sheetData sheetId="23">
        <row r="17">
          <cell r="D17">
            <v>18438.733680000001</v>
          </cell>
        </row>
      </sheetData>
      <sheetData sheetId="24">
        <row r="13">
          <cell r="C13">
            <v>2426</v>
          </cell>
        </row>
      </sheetData>
      <sheetData sheetId="25"/>
      <sheetData sheetId="26">
        <row r="21">
          <cell r="C21">
            <v>3237.4822000000004</v>
          </cell>
        </row>
      </sheetData>
      <sheetData sheetId="27"/>
      <sheetData sheetId="28"/>
      <sheetData sheetId="29">
        <row r="18">
          <cell r="C18">
            <v>478.85999999999996</v>
          </cell>
        </row>
      </sheetData>
      <sheetData sheetId="30">
        <row r="13">
          <cell r="C13">
            <v>6482.18</v>
          </cell>
        </row>
      </sheetData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ьна сторінка"/>
      <sheetName val="1. Незавершене будівництво"/>
      <sheetName val="2. Джерела фінансування  "/>
      <sheetName val="3. План інвестицій"/>
      <sheetName val="4.1. Технічний стан"/>
      <sheetName val="4.2. Характеристика мереж"/>
      <sheetName val="4.3. Облік"/>
      <sheetName val="4.3.1. Облік промспоживачів"/>
      <sheetName val="4.3.2. Облік промспоживачів"/>
      <sheetName val="4.4.1. Облік населення"/>
      <sheetName val="4.4.2. Облік населення"/>
      <sheetName val="4.5. Стан комерційного облі "/>
      <sheetName val="4.6. Технічний облік "/>
      <sheetName val="4.7. Стан комп'ютерної техніки"/>
      <sheetName val="4.8. Стан транспорту "/>
      <sheetName val="4.8.1. Аналіз списання "/>
      <sheetName val="4.8.2"/>
      <sheetName val="4.9. Витрати "/>
      <sheetName val="4.10. Характеристика за 5 років"/>
      <sheetName val="5. Загальний опис робіт"/>
      <sheetName val="5.І. Електричні мережі"/>
      <sheetName val="5.І.І. Обсяги робіт"/>
      <sheetName val="5.II. Зниження понаднорматива"/>
      <sheetName val="5.III. АСДТК"/>
      <sheetName val="5.ІV. Інформаційні технології"/>
      <sheetName val="5.V. Зв'язок"/>
      <sheetName val="5.VI. Транспорт "/>
      <sheetName val="5.VIІ. Інше "/>
      <sheetName val="6. Проведення закупівлі"/>
      <sheetName val="7. Інновації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7">
          <cell r="J17">
            <v>3770</v>
          </cell>
          <cell r="K17">
            <v>3737</v>
          </cell>
          <cell r="L17">
            <v>3828</v>
          </cell>
          <cell r="M17">
            <v>3905</v>
          </cell>
        </row>
      </sheetData>
      <sheetData sheetId="23" refreshError="1">
        <row r="13">
          <cell r="G13">
            <v>605</v>
          </cell>
          <cell r="H13">
            <v>605</v>
          </cell>
          <cell r="I13">
            <v>606</v>
          </cell>
          <cell r="J13">
            <v>610</v>
          </cell>
        </row>
      </sheetData>
      <sheetData sheetId="24" refreshError="1">
        <row r="23">
          <cell r="G23">
            <v>637</v>
          </cell>
          <cell r="H23">
            <v>665</v>
          </cell>
          <cell r="I23">
            <v>626</v>
          </cell>
          <cell r="J23">
            <v>621</v>
          </cell>
        </row>
      </sheetData>
      <sheetData sheetId="25" refreshError="1">
        <row r="8">
          <cell r="I8">
            <v>219</v>
          </cell>
          <cell r="J8">
            <v>228</v>
          </cell>
          <cell r="K8">
            <v>229</v>
          </cell>
          <cell r="L8">
            <v>220</v>
          </cell>
        </row>
      </sheetData>
      <sheetData sheetId="26" refreshError="1">
        <row r="20">
          <cell r="H20">
            <v>2595</v>
          </cell>
          <cell r="I20">
            <v>2577</v>
          </cell>
          <cell r="J20">
            <v>2594</v>
          </cell>
          <cell r="K20">
            <v>2600</v>
          </cell>
        </row>
      </sheetData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20"/>
  <sheetViews>
    <sheetView workbookViewId="0">
      <selection activeCell="L25" sqref="L25"/>
    </sheetView>
  </sheetViews>
  <sheetFormatPr defaultRowHeight="12.75"/>
  <cols>
    <col min="1" max="1" width="4.28515625" customWidth="1"/>
    <col min="2" max="2" width="33.7109375" customWidth="1"/>
    <col min="3" max="4" width="0" hidden="1" customWidth="1"/>
    <col min="5" max="5" width="17.140625" customWidth="1"/>
    <col min="6" max="6" width="12.42578125" customWidth="1"/>
    <col min="7" max="10" width="0" hidden="1" customWidth="1"/>
    <col min="11" max="11" width="16.42578125" customWidth="1"/>
    <col min="12" max="12" width="11.140625" customWidth="1"/>
    <col min="13" max="13" width="15.7109375" customWidth="1"/>
    <col min="14" max="14" width="13.28515625" style="58" customWidth="1"/>
  </cols>
  <sheetData>
    <row r="1" spans="1:14">
      <c r="M1" t="s">
        <v>223</v>
      </c>
    </row>
    <row r="3" spans="1:14" ht="15.6" customHeight="1">
      <c r="A3" s="225" t="s">
        <v>31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</row>
    <row r="4" spans="1:14">
      <c r="A4" s="231" t="s">
        <v>0</v>
      </c>
      <c r="B4" s="231" t="s">
        <v>32</v>
      </c>
      <c r="C4" s="232" t="s">
        <v>33</v>
      </c>
      <c r="D4" s="233"/>
      <c r="E4" s="236" t="s">
        <v>82</v>
      </c>
      <c r="F4" s="236"/>
      <c r="G4" s="236"/>
      <c r="H4" s="236"/>
      <c r="I4" s="236"/>
      <c r="J4" s="236"/>
      <c r="K4" s="236" t="s">
        <v>34</v>
      </c>
      <c r="L4" s="236"/>
      <c r="M4" s="227" t="s">
        <v>78</v>
      </c>
      <c r="N4" s="227"/>
    </row>
    <row r="5" spans="1:14">
      <c r="A5" s="231"/>
      <c r="B5" s="231"/>
      <c r="C5" s="234"/>
      <c r="D5" s="235"/>
      <c r="E5" s="228">
        <v>2017</v>
      </c>
      <c r="F5" s="228"/>
      <c r="G5" s="21">
        <v>2013</v>
      </c>
      <c r="H5" s="21">
        <v>2014</v>
      </c>
      <c r="I5" s="21">
        <v>2015</v>
      </c>
      <c r="J5" s="21">
        <v>2016</v>
      </c>
      <c r="K5" s="228">
        <v>2017</v>
      </c>
      <c r="L5" s="228"/>
      <c r="M5" s="229" t="s">
        <v>79</v>
      </c>
      <c r="N5" s="230"/>
    </row>
    <row r="6" spans="1:14" ht="25.5">
      <c r="A6" s="231"/>
      <c r="B6" s="231"/>
      <c r="C6" s="57" t="s">
        <v>35</v>
      </c>
      <c r="D6" s="57" t="s">
        <v>36</v>
      </c>
      <c r="E6" s="57" t="s">
        <v>68</v>
      </c>
      <c r="F6" s="57" t="s">
        <v>36</v>
      </c>
      <c r="G6" s="22" t="s">
        <v>35</v>
      </c>
      <c r="H6" s="22" t="s">
        <v>35</v>
      </c>
      <c r="I6" s="22" t="s">
        <v>35</v>
      </c>
      <c r="J6" s="23" t="s">
        <v>35</v>
      </c>
      <c r="K6" s="57" t="s">
        <v>68</v>
      </c>
      <c r="L6" s="57" t="s">
        <v>36</v>
      </c>
      <c r="M6" s="57" t="s">
        <v>68</v>
      </c>
      <c r="N6" s="57" t="s">
        <v>36</v>
      </c>
    </row>
    <row r="7" spans="1:14" ht="38.25">
      <c r="A7" s="24" t="s">
        <v>37</v>
      </c>
      <c r="B7" s="25" t="s">
        <v>38</v>
      </c>
      <c r="C7" s="26">
        <f>'[1]5.І. Електричні мережі'!D34</f>
        <v>167325.11345999999</v>
      </c>
      <c r="D7" s="27">
        <f>IF(C14=0,0,C7/C14)</f>
        <v>0.83952878654363094</v>
      </c>
      <c r="E7" s="28">
        <f>'Внесення змін '!F45</f>
        <v>17028.121999999999</v>
      </c>
      <c r="F7" s="29">
        <f>IF(E14=0,0,E7/E14)</f>
        <v>0.72726239041105079</v>
      </c>
      <c r="G7" s="30">
        <v>35730</v>
      </c>
      <c r="H7" s="30">
        <v>35472</v>
      </c>
      <c r="I7" s="30">
        <v>35658</v>
      </c>
      <c r="J7" s="30">
        <v>35704</v>
      </c>
      <c r="K7" s="64">
        <f>'Внесення змін '!I45</f>
        <v>19111.45925</v>
      </c>
      <c r="L7" s="31">
        <f>IF(K14=0,0,K7/K14)</f>
        <v>0.7296738849611506</v>
      </c>
      <c r="M7" s="209">
        <f>K7-E7</f>
        <v>2083.3372500000005</v>
      </c>
      <c r="N7" s="210">
        <f t="shared" ref="N7:N14" si="0">M7/E7</f>
        <v>0.1223468595068793</v>
      </c>
    </row>
    <row r="8" spans="1:14" ht="38.25">
      <c r="A8" s="24" t="s">
        <v>39</v>
      </c>
      <c r="B8" s="25" t="s">
        <v>40</v>
      </c>
      <c r="C8" s="26">
        <f>'[1]5.II. Зниження понаднорматива'!D17</f>
        <v>18438.733680000001</v>
      </c>
      <c r="D8" s="27">
        <f>IF(C14=0,0,C8/C14)</f>
        <v>9.2513594592434703E-2</v>
      </c>
      <c r="E8" s="28">
        <f>'Внесення змін '!F66</f>
        <v>3511.5647666666664</v>
      </c>
      <c r="F8" s="29">
        <f>IF(E14=0,0,E8/E14)</f>
        <v>0.14997713701424173</v>
      </c>
      <c r="G8" s="30">
        <f>'[2]5.II. Зниження понаднорматива'!J17</f>
        <v>3770</v>
      </c>
      <c r="H8" s="30">
        <f>'[2]5.II. Зниження понаднорматива'!K17</f>
        <v>3737</v>
      </c>
      <c r="I8" s="30">
        <f>'[2]5.II. Зниження понаднорматива'!L17</f>
        <v>3828</v>
      </c>
      <c r="J8" s="32">
        <f>'[2]5.II. Зниження понаднорматива'!M17</f>
        <v>3905</v>
      </c>
      <c r="K8" s="64">
        <f>'Внесення змін '!I66</f>
        <v>3933.0647666666664</v>
      </c>
      <c r="L8" s="31">
        <f>IF(K14=0,0,K8/K14)</f>
        <v>0.15016407750745081</v>
      </c>
      <c r="M8" s="209">
        <f t="shared" ref="M8:M13" si="1">K8-E8</f>
        <v>421.5</v>
      </c>
      <c r="N8" s="210">
        <f t="shared" si="0"/>
        <v>0.12003195954153127</v>
      </c>
    </row>
    <row r="9" spans="1:14">
      <c r="A9" s="24" t="s">
        <v>41</v>
      </c>
      <c r="B9" s="25" t="s">
        <v>42</v>
      </c>
      <c r="C9" s="26">
        <f>'[1]5.III. АСДТК'!C13</f>
        <v>2426</v>
      </c>
      <c r="D9" s="27">
        <f>IF(C14=0,0,C9/C14)</f>
        <v>1.2172092963449462E-2</v>
      </c>
      <c r="E9" s="63">
        <f>'Внесення змін '!F69</f>
        <v>822.47877085000005</v>
      </c>
      <c r="F9" s="29">
        <f>IF(E14=0,0,E9/E14)</f>
        <v>3.5127648072448267E-2</v>
      </c>
      <c r="G9" s="30">
        <f>'[2]5.III. АСДТК'!G13</f>
        <v>605</v>
      </c>
      <c r="H9" s="30">
        <f>'[2]5.III. АСДТК'!H13</f>
        <v>605</v>
      </c>
      <c r="I9" s="30">
        <f>'[2]5.III. АСДТК'!I13</f>
        <v>606</v>
      </c>
      <c r="J9" s="32">
        <f>'[2]5.III. АСДТК'!J13</f>
        <v>610</v>
      </c>
      <c r="K9" s="64">
        <f>'Внесення змін '!I69</f>
        <v>822.47877085000005</v>
      </c>
      <c r="L9" s="31">
        <f>IF(K14=0,0,K9/K14)</f>
        <v>3.1402169356805731E-2</v>
      </c>
      <c r="M9" s="209">
        <f t="shared" si="1"/>
        <v>0</v>
      </c>
      <c r="N9" s="211">
        <f t="shared" si="0"/>
        <v>0</v>
      </c>
    </row>
    <row r="10" spans="1:14" ht="25.5">
      <c r="A10" s="24" t="s">
        <v>43</v>
      </c>
      <c r="B10" s="25" t="s">
        <v>44</v>
      </c>
      <c r="C10" s="26">
        <f>'[1]5.ІV. Інформаційні технології'!C21</f>
        <v>3237.4822000000004</v>
      </c>
      <c r="D10" s="27">
        <f>IF(C14=0,0,C10/C14)</f>
        <v>1.6243583802931939E-2</v>
      </c>
      <c r="E10" s="28">
        <f>'Внесення змін '!F82</f>
        <v>598</v>
      </c>
      <c r="F10" s="29">
        <f>IF(E14=0,0,E10/E14)</f>
        <v>2.5540274462786231E-2</v>
      </c>
      <c r="G10" s="30">
        <f>'[2]5.ІV. Інформаційні технології'!G23</f>
        <v>637</v>
      </c>
      <c r="H10" s="30">
        <f>'[2]5.ІV. Інформаційні технології'!H23</f>
        <v>665</v>
      </c>
      <c r="I10" s="30">
        <f>'[2]5.ІV. Інформаційні технології'!I23</f>
        <v>626</v>
      </c>
      <c r="J10" s="30">
        <f>'[2]5.ІV. Інформаційні технології'!J23</f>
        <v>621</v>
      </c>
      <c r="K10" s="64">
        <f>'Внесення змін '!I82</f>
        <v>880.88744166666675</v>
      </c>
      <c r="L10" s="31">
        <f>IF(K14=0,0,K10/K14)</f>
        <v>3.363220742939374E-2</v>
      </c>
      <c r="M10" s="209">
        <f t="shared" si="1"/>
        <v>282.88744166666675</v>
      </c>
      <c r="N10" s="211">
        <f t="shared" si="0"/>
        <v>0.47305592251950962</v>
      </c>
    </row>
    <row r="11" spans="1:14" ht="25.5">
      <c r="A11" s="24" t="s">
        <v>45</v>
      </c>
      <c r="B11" s="25" t="s">
        <v>46</v>
      </c>
      <c r="C11" s="26">
        <f>E11+G11+H11+I11+J11</f>
        <v>920</v>
      </c>
      <c r="D11" s="27">
        <f>IF(C14=0,0,C11/C14)</f>
        <v>4.6159627066667368E-3</v>
      </c>
      <c r="E11" s="28">
        <f>'Внесення змін '!F86</f>
        <v>24</v>
      </c>
      <c r="F11" s="29">
        <f>IF(E14=0,0,E11/E14)</f>
        <v>1.0250277376369055E-3</v>
      </c>
      <c r="G11" s="30">
        <f>'[2]5.V. Зв''язок'!I8</f>
        <v>219</v>
      </c>
      <c r="H11" s="30">
        <f>'[2]5.V. Зв''язок'!J8</f>
        <v>228</v>
      </c>
      <c r="I11" s="30">
        <f>'[2]5.V. Зв''язок'!K8</f>
        <v>229</v>
      </c>
      <c r="J11" s="32">
        <f>'[2]5.V. Зв''язок'!L8</f>
        <v>220</v>
      </c>
      <c r="K11" s="33">
        <f>'Внесення змін '!I86</f>
        <v>24</v>
      </c>
      <c r="L11" s="31">
        <f>IF(K14=0,0,K11/K14)</f>
        <v>9.1631795406034292E-4</v>
      </c>
      <c r="M11" s="209">
        <f t="shared" si="1"/>
        <v>0</v>
      </c>
      <c r="N11" s="211">
        <f t="shared" si="0"/>
        <v>0</v>
      </c>
    </row>
    <row r="12" spans="1:14" ht="25.5">
      <c r="A12" s="24" t="s">
        <v>47</v>
      </c>
      <c r="B12" s="25" t="s">
        <v>48</v>
      </c>
      <c r="C12" s="34">
        <f>'[1]5.VI. Транспорт '!C18</f>
        <v>478.85999999999996</v>
      </c>
      <c r="D12" s="27">
        <f>IF(C14=0,0,C12/C14)</f>
        <v>2.4026085888200362E-3</v>
      </c>
      <c r="E12" s="35">
        <f>'Внесення змін '!F92</f>
        <v>1110.96</v>
      </c>
      <c r="F12" s="29">
        <f>IF(E14=0,0,E12/E14)</f>
        <v>4.7448533975212363E-2</v>
      </c>
      <c r="G12" s="36">
        <f>'[2]5.VI. Транспорт '!H20</f>
        <v>2595</v>
      </c>
      <c r="H12" s="36">
        <f>'[2]5.VI. Транспорт '!I20</f>
        <v>2577</v>
      </c>
      <c r="I12" s="36">
        <f>'[2]5.VI. Транспорт '!J20</f>
        <v>2594</v>
      </c>
      <c r="J12" s="36">
        <f>'[2]5.VI. Транспорт '!K20</f>
        <v>2600</v>
      </c>
      <c r="K12" s="37">
        <f>'Внесення змін '!I92</f>
        <v>1101.0166666666667</v>
      </c>
      <c r="L12" s="31">
        <f>IF(K14=0,0,K12/K14)</f>
        <v>4.2036722474430771E-2</v>
      </c>
      <c r="M12" s="209">
        <f t="shared" si="1"/>
        <v>-9.9433333333333849</v>
      </c>
      <c r="N12" s="211">
        <f t="shared" si="0"/>
        <v>-8.9502172295432645E-3</v>
      </c>
    </row>
    <row r="13" spans="1:14">
      <c r="A13" s="24" t="s">
        <v>49</v>
      </c>
      <c r="B13" s="25" t="s">
        <v>50</v>
      </c>
      <c r="C13" s="34">
        <f>'[1]5.VIІ. Інше '!C13</f>
        <v>6482.18</v>
      </c>
      <c r="D13" s="27">
        <f>IF(C14=0,0,C13/C14)</f>
        <v>3.2523370802066291E-2</v>
      </c>
      <c r="E13" s="35">
        <f>'Внесення змін '!F99</f>
        <v>318.875</v>
      </c>
      <c r="F13" s="29">
        <f>IF(E14=0,0,E13/E14)</f>
        <v>1.3618988326623678E-2</v>
      </c>
      <c r="G13" s="36">
        <v>1300</v>
      </c>
      <c r="H13" s="36">
        <v>1350</v>
      </c>
      <c r="I13" s="36">
        <v>1400</v>
      </c>
      <c r="J13" s="36">
        <v>1450</v>
      </c>
      <c r="K13" s="37">
        <f>'Внесення змін '!I99</f>
        <v>318.875</v>
      </c>
      <c r="L13" s="31">
        <f>IF(K14=0,0,K13/K14)</f>
        <v>1.2174620316707994E-2</v>
      </c>
      <c r="M13" s="209">
        <f t="shared" si="1"/>
        <v>0</v>
      </c>
      <c r="N13" s="211">
        <f t="shared" si="0"/>
        <v>0</v>
      </c>
    </row>
    <row r="14" spans="1:14">
      <c r="A14" s="24"/>
      <c r="B14" s="25" t="s">
        <v>51</v>
      </c>
      <c r="C14" s="26">
        <f>SUM(C7:C8,C9:C13)</f>
        <v>199308.36933999998</v>
      </c>
      <c r="D14" s="27">
        <f>SUM(D7:D13)</f>
        <v>1</v>
      </c>
      <c r="E14" s="28">
        <f>E7+E8+E9+E10+E11+E12+E13</f>
        <v>23414.000537516666</v>
      </c>
      <c r="F14" s="29">
        <f>SUM(F7:F13)</f>
        <v>1</v>
      </c>
      <c r="G14" s="30">
        <f>G7+G8+G9+G10+G11+G12+G13</f>
        <v>44856</v>
      </c>
      <c r="H14" s="30">
        <f>H7+H8+H9+H10+H11+H12+H13</f>
        <v>44634</v>
      </c>
      <c r="I14" s="30">
        <f>I7+I8+I9+I10+I11+I12+I13</f>
        <v>44941</v>
      </c>
      <c r="J14" s="30">
        <f>J7+J8+J9+J10+J11+J12+J13</f>
        <v>45110</v>
      </c>
      <c r="K14" s="28">
        <f>K7+K8+K9+K10+K11+K12+K13</f>
        <v>26191.781895849999</v>
      </c>
      <c r="L14" s="29">
        <f>SUM(L7:L13)</f>
        <v>1</v>
      </c>
      <c r="M14" s="212">
        <f t="shared" ref="M14" si="2">K14-E14</f>
        <v>2777.7813583333336</v>
      </c>
      <c r="N14" s="213">
        <f t="shared" si="0"/>
        <v>0.11863762255759948</v>
      </c>
    </row>
    <row r="15" spans="1:14">
      <c r="A15" s="38"/>
      <c r="B15" s="38"/>
      <c r="C15" s="38"/>
      <c r="D15" s="38"/>
      <c r="E15" s="38"/>
      <c r="F15" s="38"/>
      <c r="G15" s="38"/>
      <c r="H15" s="38"/>
      <c r="I15" s="38"/>
      <c r="J15" s="39"/>
    </row>
    <row r="16" spans="1:14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60"/>
    </row>
    <row r="17" spans="1:11" ht="15.75">
      <c r="A17" s="41"/>
      <c r="B17" s="5" t="s">
        <v>29</v>
      </c>
      <c r="C17" s="41"/>
      <c r="D17" s="41"/>
      <c r="E17" s="41"/>
      <c r="F17" s="20"/>
      <c r="G17" s="40"/>
      <c r="H17" s="20" t="s">
        <v>52</v>
      </c>
      <c r="I17" s="41"/>
      <c r="J17" s="40"/>
      <c r="K17" s="20" t="s">
        <v>30</v>
      </c>
    </row>
    <row r="18" spans="1:11" ht="15.75">
      <c r="A18" s="41"/>
      <c r="B18" s="8" t="s">
        <v>222</v>
      </c>
      <c r="C18" s="41"/>
      <c r="D18" s="41"/>
      <c r="E18" s="7"/>
      <c r="F18" s="6"/>
      <c r="G18" s="40"/>
      <c r="H18" s="6"/>
      <c r="I18" s="41"/>
      <c r="J18" s="40"/>
    </row>
    <row r="19" spans="1:11" ht="15.75">
      <c r="A19" s="41"/>
      <c r="B19" s="42" t="s">
        <v>53</v>
      </c>
      <c r="C19" s="41"/>
      <c r="D19" s="41"/>
      <c r="E19" s="41"/>
      <c r="F19" s="41"/>
      <c r="G19" s="41"/>
      <c r="H19" s="41"/>
      <c r="I19" s="41"/>
      <c r="J19" s="41"/>
    </row>
    <row r="20" spans="1:11">
      <c r="K20" s="60"/>
    </row>
  </sheetData>
  <mergeCells count="10">
    <mergeCell ref="A3:N3"/>
    <mergeCell ref="M4:N4"/>
    <mergeCell ref="E5:F5"/>
    <mergeCell ref="K5:L5"/>
    <mergeCell ref="M5:N5"/>
    <mergeCell ref="A4:A6"/>
    <mergeCell ref="B4:B6"/>
    <mergeCell ref="C4:D5"/>
    <mergeCell ref="E4:J4"/>
    <mergeCell ref="K4:L4"/>
  </mergeCells>
  <pageMargins left="0.82677165354330717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T107"/>
  <sheetViews>
    <sheetView tabSelected="1" view="pageBreakPreview" zoomScale="73" zoomScaleNormal="90" zoomScaleSheetLayoutView="73" workbookViewId="0">
      <pane xSplit="2" ySplit="9" topLeftCell="D10" activePane="bottomRight" state="frozen"/>
      <selection pane="topRight" activeCell="C1" sqref="C1"/>
      <selection pane="bottomLeft" activeCell="A10" sqref="A10"/>
      <selection pane="bottomRight" activeCell="Q39" sqref="Q39"/>
    </sheetView>
  </sheetViews>
  <sheetFormatPr defaultColWidth="9.140625" defaultRowHeight="12.75"/>
  <cols>
    <col min="1" max="1" width="9" style="12" customWidth="1"/>
    <col min="2" max="2" width="52.7109375" style="12" customWidth="1"/>
    <col min="3" max="3" width="8.5703125" style="12" customWidth="1"/>
    <col min="4" max="4" width="10.28515625" style="12" customWidth="1"/>
    <col min="5" max="5" width="6.140625" style="12" customWidth="1"/>
    <col min="6" max="6" width="11.5703125" style="12" customWidth="1"/>
    <col min="7" max="7" width="10.28515625" style="12" customWidth="1"/>
    <col min="8" max="8" width="9.7109375" style="12" customWidth="1"/>
    <col min="9" max="9" width="12.28515625" style="12" customWidth="1"/>
    <col min="10" max="10" width="12.85546875" style="12" customWidth="1"/>
    <col min="11" max="11" width="6.140625" style="12" customWidth="1"/>
    <col min="12" max="12" width="13.42578125" style="12" customWidth="1"/>
    <col min="13" max="13" width="15.7109375" style="12" customWidth="1"/>
    <col min="14" max="14" width="8.85546875" style="12" customWidth="1"/>
    <col min="15" max="15" width="28.28515625" style="12" customWidth="1"/>
    <col min="16" max="16384" width="9.140625" style="12"/>
  </cols>
  <sheetData>
    <row r="1" spans="1:15">
      <c r="M1" s="41"/>
    </row>
    <row r="2" spans="1:15" s="9" customFormat="1"/>
    <row r="3" spans="1:15" s="9" customFormat="1" ht="15.75">
      <c r="A3" s="261" t="s">
        <v>83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3"/>
    </row>
    <row r="4" spans="1:15" s="9" customFormat="1">
      <c r="A4" s="249" t="s">
        <v>0</v>
      </c>
      <c r="B4" s="249" t="s">
        <v>12</v>
      </c>
      <c r="C4" s="249" t="s">
        <v>2</v>
      </c>
      <c r="D4" s="264" t="s">
        <v>80</v>
      </c>
      <c r="E4" s="265"/>
      <c r="F4" s="266"/>
      <c r="G4" s="264" t="s">
        <v>5</v>
      </c>
      <c r="H4" s="265"/>
      <c r="I4" s="266"/>
      <c r="J4" s="264" t="s">
        <v>81</v>
      </c>
      <c r="K4" s="265"/>
      <c r="L4" s="266"/>
      <c r="M4" s="250" t="s">
        <v>4</v>
      </c>
      <c r="N4" s="268" t="s">
        <v>3</v>
      </c>
      <c r="O4" s="268" t="s">
        <v>11</v>
      </c>
    </row>
    <row r="5" spans="1:15" s="9" customFormat="1">
      <c r="A5" s="249"/>
      <c r="B5" s="249"/>
      <c r="C5" s="249"/>
      <c r="D5" s="250" t="s">
        <v>55</v>
      </c>
      <c r="E5" s="249" t="s">
        <v>1</v>
      </c>
      <c r="F5" s="249" t="s">
        <v>56</v>
      </c>
      <c r="G5" s="250" t="s">
        <v>55</v>
      </c>
      <c r="H5" s="249" t="s">
        <v>1</v>
      </c>
      <c r="I5" s="249" t="s">
        <v>56</v>
      </c>
      <c r="J5" s="250" t="s">
        <v>55</v>
      </c>
      <c r="K5" s="249" t="s">
        <v>1</v>
      </c>
      <c r="L5" s="249" t="s">
        <v>56</v>
      </c>
      <c r="M5" s="267"/>
      <c r="N5" s="268"/>
      <c r="O5" s="268"/>
    </row>
    <row r="6" spans="1:15" s="9" customFormat="1">
      <c r="A6" s="249"/>
      <c r="B6" s="249"/>
      <c r="C6" s="249"/>
      <c r="D6" s="251"/>
      <c r="E6" s="249"/>
      <c r="F6" s="249"/>
      <c r="G6" s="251"/>
      <c r="H6" s="249"/>
      <c r="I6" s="249"/>
      <c r="J6" s="251"/>
      <c r="K6" s="249"/>
      <c r="L6" s="249"/>
      <c r="M6" s="251"/>
      <c r="N6" s="268"/>
      <c r="O6" s="268"/>
    </row>
    <row r="7" spans="1:15" s="11" customFormat="1" ht="25.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 t="s">
        <v>6</v>
      </c>
      <c r="K7" s="1" t="s">
        <v>7</v>
      </c>
      <c r="L7" s="1" t="s">
        <v>8</v>
      </c>
      <c r="M7" s="1" t="s">
        <v>9</v>
      </c>
      <c r="N7" s="10">
        <v>14</v>
      </c>
      <c r="O7" s="10">
        <v>15</v>
      </c>
    </row>
    <row r="8" spans="1:15" s="2" customFormat="1">
      <c r="A8" s="243" t="s">
        <v>14</v>
      </c>
      <c r="B8" s="244"/>
      <c r="C8" s="244"/>
      <c r="D8" s="244"/>
      <c r="E8" s="244"/>
      <c r="F8" s="244"/>
      <c r="G8" s="244"/>
      <c r="H8" s="244"/>
      <c r="I8" s="244"/>
      <c r="J8" s="244"/>
      <c r="K8" s="244"/>
      <c r="L8" s="244"/>
      <c r="M8" s="244"/>
      <c r="N8" s="244"/>
      <c r="O8" s="245"/>
    </row>
    <row r="9" spans="1:15" s="59" customFormat="1" ht="30">
      <c r="A9" s="102" t="s">
        <v>124</v>
      </c>
      <c r="B9" s="51" t="s">
        <v>86</v>
      </c>
      <c r="C9" s="103"/>
      <c r="D9" s="103"/>
      <c r="E9" s="103"/>
      <c r="F9" s="182">
        <f>F10</f>
        <v>14408.690999999999</v>
      </c>
      <c r="G9" s="185"/>
      <c r="H9" s="185"/>
      <c r="I9" s="183">
        <f>I10</f>
        <v>14408.690999999999</v>
      </c>
      <c r="J9" s="103"/>
      <c r="K9" s="103"/>
      <c r="L9" s="181">
        <f>I9-F9</f>
        <v>0</v>
      </c>
      <c r="M9" s="103"/>
      <c r="N9" s="103" t="s">
        <v>54</v>
      </c>
      <c r="O9" s="104"/>
    </row>
    <row r="10" spans="1:15" s="59" customFormat="1" ht="15">
      <c r="A10" s="102" t="s">
        <v>124</v>
      </c>
      <c r="B10" s="105" t="s">
        <v>87</v>
      </c>
      <c r="C10" s="103"/>
      <c r="D10" s="103"/>
      <c r="E10" s="103"/>
      <c r="F10" s="186">
        <f>F11+F12</f>
        <v>14408.690999999999</v>
      </c>
      <c r="G10" s="185"/>
      <c r="H10" s="185"/>
      <c r="I10" s="186">
        <f>I11+I12</f>
        <v>14408.690999999999</v>
      </c>
      <c r="J10" s="103"/>
      <c r="K10" s="103"/>
      <c r="L10" s="181">
        <f>I10-F10</f>
        <v>0</v>
      </c>
      <c r="M10" s="103"/>
      <c r="N10" s="103"/>
      <c r="O10" s="104"/>
    </row>
    <row r="11" spans="1:15" s="59" customFormat="1" ht="30">
      <c r="A11" s="102" t="s">
        <v>125</v>
      </c>
      <c r="B11" s="74" t="s">
        <v>88</v>
      </c>
      <c r="C11" s="61" t="s">
        <v>73</v>
      </c>
      <c r="D11" s="102">
        <v>13114.775</v>
      </c>
      <c r="E11" s="102">
        <v>1</v>
      </c>
      <c r="F11" s="102">
        <v>13114.775</v>
      </c>
      <c r="G11" s="102">
        <v>13114.775</v>
      </c>
      <c r="H11" s="102">
        <v>1</v>
      </c>
      <c r="I11" s="102">
        <v>13114.775</v>
      </c>
      <c r="J11" s="193">
        <f>G11-D11</f>
        <v>0</v>
      </c>
      <c r="K11" s="194">
        <f>H11-E11</f>
        <v>0</v>
      </c>
      <c r="L11" s="193">
        <f>I11-F11</f>
        <v>0</v>
      </c>
      <c r="M11" s="102">
        <f>J11/D11*100%</f>
        <v>0</v>
      </c>
      <c r="N11" s="103"/>
      <c r="O11" s="104"/>
    </row>
    <row r="12" spans="1:15" s="59" customFormat="1" ht="15">
      <c r="A12" s="102" t="s">
        <v>126</v>
      </c>
      <c r="B12" s="74" t="s">
        <v>224</v>
      </c>
      <c r="C12" s="61" t="s">
        <v>73</v>
      </c>
      <c r="D12" s="102">
        <v>49.765999999999998</v>
      </c>
      <c r="E12" s="102">
        <v>26</v>
      </c>
      <c r="F12" s="102">
        <v>1293.9159999999999</v>
      </c>
      <c r="G12" s="102">
        <v>49.765999999999998</v>
      </c>
      <c r="H12" s="102">
        <v>26</v>
      </c>
      <c r="I12" s="102">
        <v>1293.9159999999999</v>
      </c>
      <c r="J12" s="193">
        <f t="shared" ref="J12:J38" si="0">G12-D12</f>
        <v>0</v>
      </c>
      <c r="K12" s="194">
        <f t="shared" ref="K12:K38" si="1">H12-E12</f>
        <v>0</v>
      </c>
      <c r="L12" s="193">
        <f t="shared" ref="L12:L44" si="2">I12-F12</f>
        <v>0</v>
      </c>
      <c r="M12" s="102">
        <f t="shared" ref="M12:M43" si="3">J12/D12*100%</f>
        <v>0</v>
      </c>
      <c r="N12" s="103"/>
      <c r="O12" s="104"/>
    </row>
    <row r="13" spans="1:15" s="59" customFormat="1" ht="15" hidden="1">
      <c r="A13" s="102" t="s">
        <v>127</v>
      </c>
      <c r="B13" s="106" t="s">
        <v>89</v>
      </c>
      <c r="C13" s="61" t="s">
        <v>73</v>
      </c>
      <c r="D13" s="102">
        <v>49.765999999999998</v>
      </c>
      <c r="E13" s="102">
        <v>1</v>
      </c>
      <c r="F13" s="102">
        <v>49.765999999999998</v>
      </c>
      <c r="G13" s="102">
        <v>49.765999999999998</v>
      </c>
      <c r="H13" s="102">
        <v>1</v>
      </c>
      <c r="I13" s="102">
        <v>49.765999999999998</v>
      </c>
      <c r="J13" s="193">
        <f t="shared" si="0"/>
        <v>0</v>
      </c>
      <c r="K13" s="194">
        <f t="shared" si="1"/>
        <v>0</v>
      </c>
      <c r="L13" s="193">
        <f t="shared" si="2"/>
        <v>0</v>
      </c>
      <c r="M13" s="102">
        <f t="shared" si="3"/>
        <v>0</v>
      </c>
      <c r="N13" s="103"/>
      <c r="O13" s="104"/>
    </row>
    <row r="14" spans="1:15" s="59" customFormat="1" ht="15" hidden="1">
      <c r="A14" s="102" t="s">
        <v>128</v>
      </c>
      <c r="B14" s="106" t="s">
        <v>90</v>
      </c>
      <c r="C14" s="61" t="s">
        <v>73</v>
      </c>
      <c r="D14" s="102">
        <v>49.765999999999998</v>
      </c>
      <c r="E14" s="102">
        <v>1</v>
      </c>
      <c r="F14" s="102">
        <v>49.765999999999998</v>
      </c>
      <c r="G14" s="102">
        <v>49.765999999999998</v>
      </c>
      <c r="H14" s="102">
        <v>1</v>
      </c>
      <c r="I14" s="102">
        <v>49.765999999999998</v>
      </c>
      <c r="J14" s="193">
        <f t="shared" si="0"/>
        <v>0</v>
      </c>
      <c r="K14" s="194">
        <f t="shared" si="1"/>
        <v>0</v>
      </c>
      <c r="L14" s="193">
        <f t="shared" si="2"/>
        <v>0</v>
      </c>
      <c r="M14" s="102">
        <f t="shared" si="3"/>
        <v>0</v>
      </c>
      <c r="N14" s="103"/>
      <c r="O14" s="104"/>
    </row>
    <row r="15" spans="1:15" s="59" customFormat="1" ht="15" hidden="1">
      <c r="A15" s="102" t="s">
        <v>129</v>
      </c>
      <c r="B15" s="106" t="s">
        <v>91</v>
      </c>
      <c r="C15" s="61" t="s">
        <v>73</v>
      </c>
      <c r="D15" s="102">
        <v>49.765999999999998</v>
      </c>
      <c r="E15" s="102">
        <v>1</v>
      </c>
      <c r="F15" s="102">
        <v>49.765999999999998</v>
      </c>
      <c r="G15" s="102">
        <v>49.765999999999998</v>
      </c>
      <c r="H15" s="102">
        <v>1</v>
      </c>
      <c r="I15" s="102">
        <v>49.765999999999998</v>
      </c>
      <c r="J15" s="193">
        <f t="shared" si="0"/>
        <v>0</v>
      </c>
      <c r="K15" s="194">
        <f t="shared" si="1"/>
        <v>0</v>
      </c>
      <c r="L15" s="193">
        <f t="shared" si="2"/>
        <v>0</v>
      </c>
      <c r="M15" s="102">
        <f t="shared" si="3"/>
        <v>0</v>
      </c>
      <c r="N15" s="103"/>
      <c r="O15" s="104"/>
    </row>
    <row r="16" spans="1:15" s="59" customFormat="1" ht="15" hidden="1">
      <c r="A16" s="102" t="s">
        <v>130</v>
      </c>
      <c r="B16" s="106" t="s">
        <v>92</v>
      </c>
      <c r="C16" s="61" t="s">
        <v>73</v>
      </c>
      <c r="D16" s="102">
        <v>49.765999999999998</v>
      </c>
      <c r="E16" s="102">
        <v>1</v>
      </c>
      <c r="F16" s="102">
        <v>49.765999999999998</v>
      </c>
      <c r="G16" s="102">
        <v>49.765999999999998</v>
      </c>
      <c r="H16" s="102">
        <v>1</v>
      </c>
      <c r="I16" s="102">
        <v>49.765999999999998</v>
      </c>
      <c r="J16" s="193">
        <f t="shared" si="0"/>
        <v>0</v>
      </c>
      <c r="K16" s="194">
        <f t="shared" si="1"/>
        <v>0</v>
      </c>
      <c r="L16" s="193">
        <f t="shared" si="2"/>
        <v>0</v>
      </c>
      <c r="M16" s="102">
        <f t="shared" si="3"/>
        <v>0</v>
      </c>
      <c r="N16" s="103"/>
      <c r="O16" s="104"/>
    </row>
    <row r="17" spans="1:15" s="59" customFormat="1" ht="15" hidden="1">
      <c r="A17" s="102" t="s">
        <v>131</v>
      </c>
      <c r="B17" s="106" t="s">
        <v>93</v>
      </c>
      <c r="C17" s="61" t="s">
        <v>73</v>
      </c>
      <c r="D17" s="102">
        <v>49.765999999999998</v>
      </c>
      <c r="E17" s="102">
        <v>1</v>
      </c>
      <c r="F17" s="102">
        <v>49.765999999999998</v>
      </c>
      <c r="G17" s="102">
        <v>49.765999999999998</v>
      </c>
      <c r="H17" s="102">
        <v>1</v>
      </c>
      <c r="I17" s="102">
        <v>49.765999999999998</v>
      </c>
      <c r="J17" s="193">
        <f t="shared" si="0"/>
        <v>0</v>
      </c>
      <c r="K17" s="194">
        <f t="shared" si="1"/>
        <v>0</v>
      </c>
      <c r="L17" s="193">
        <f t="shared" si="2"/>
        <v>0</v>
      </c>
      <c r="M17" s="102">
        <f t="shared" si="3"/>
        <v>0</v>
      </c>
      <c r="N17" s="103"/>
      <c r="O17" s="104"/>
    </row>
    <row r="18" spans="1:15" s="59" customFormat="1" ht="15" hidden="1">
      <c r="A18" s="102" t="s">
        <v>132</v>
      </c>
      <c r="B18" s="106" t="s">
        <v>94</v>
      </c>
      <c r="C18" s="61" t="s">
        <v>73</v>
      </c>
      <c r="D18" s="102">
        <v>49.765999999999998</v>
      </c>
      <c r="E18" s="102">
        <v>1</v>
      </c>
      <c r="F18" s="102">
        <v>49.765999999999998</v>
      </c>
      <c r="G18" s="102">
        <v>49.765999999999998</v>
      </c>
      <c r="H18" s="102">
        <v>1</v>
      </c>
      <c r="I18" s="102">
        <v>49.765999999999998</v>
      </c>
      <c r="J18" s="193">
        <f t="shared" si="0"/>
        <v>0</v>
      </c>
      <c r="K18" s="194">
        <f t="shared" si="1"/>
        <v>0</v>
      </c>
      <c r="L18" s="193">
        <f t="shared" si="2"/>
        <v>0</v>
      </c>
      <c r="M18" s="102">
        <f t="shared" si="3"/>
        <v>0</v>
      </c>
      <c r="N18" s="103"/>
      <c r="O18" s="104"/>
    </row>
    <row r="19" spans="1:15" s="59" customFormat="1" ht="15" hidden="1">
      <c r="A19" s="102" t="s">
        <v>133</v>
      </c>
      <c r="B19" s="106" t="s">
        <v>95</v>
      </c>
      <c r="C19" s="61" t="s">
        <v>73</v>
      </c>
      <c r="D19" s="102">
        <v>49.765999999999998</v>
      </c>
      <c r="E19" s="102">
        <v>1</v>
      </c>
      <c r="F19" s="102">
        <v>49.765999999999998</v>
      </c>
      <c r="G19" s="102">
        <v>49.765999999999998</v>
      </c>
      <c r="H19" s="102">
        <v>1</v>
      </c>
      <c r="I19" s="102">
        <v>49.765999999999998</v>
      </c>
      <c r="J19" s="193">
        <f t="shared" si="0"/>
        <v>0</v>
      </c>
      <c r="K19" s="194">
        <f t="shared" si="1"/>
        <v>0</v>
      </c>
      <c r="L19" s="193">
        <f t="shared" si="2"/>
        <v>0</v>
      </c>
      <c r="M19" s="102">
        <f t="shared" si="3"/>
        <v>0</v>
      </c>
      <c r="N19" s="103"/>
      <c r="O19" s="104"/>
    </row>
    <row r="20" spans="1:15" s="59" customFormat="1" ht="15" hidden="1">
      <c r="A20" s="102" t="s">
        <v>134</v>
      </c>
      <c r="B20" s="106" t="s">
        <v>96</v>
      </c>
      <c r="C20" s="61" t="s">
        <v>73</v>
      </c>
      <c r="D20" s="102">
        <v>49.765999999999998</v>
      </c>
      <c r="E20" s="102">
        <v>1</v>
      </c>
      <c r="F20" s="102">
        <v>49.765999999999998</v>
      </c>
      <c r="G20" s="102">
        <v>49.765999999999998</v>
      </c>
      <c r="H20" s="102">
        <v>1</v>
      </c>
      <c r="I20" s="102">
        <v>49.765999999999998</v>
      </c>
      <c r="J20" s="193">
        <f t="shared" si="0"/>
        <v>0</v>
      </c>
      <c r="K20" s="194">
        <f t="shared" si="1"/>
        <v>0</v>
      </c>
      <c r="L20" s="193">
        <f t="shared" si="2"/>
        <v>0</v>
      </c>
      <c r="M20" s="102">
        <f t="shared" si="3"/>
        <v>0</v>
      </c>
      <c r="N20" s="103"/>
      <c r="O20" s="104"/>
    </row>
    <row r="21" spans="1:15" s="59" customFormat="1" ht="15" hidden="1">
      <c r="A21" s="102" t="s">
        <v>135</v>
      </c>
      <c r="B21" s="106" t="s">
        <v>97</v>
      </c>
      <c r="C21" s="61" t="s">
        <v>73</v>
      </c>
      <c r="D21" s="102">
        <v>49.765999999999998</v>
      </c>
      <c r="E21" s="102">
        <v>1</v>
      </c>
      <c r="F21" s="102">
        <v>49.765999999999998</v>
      </c>
      <c r="G21" s="102">
        <v>49.765999999999998</v>
      </c>
      <c r="H21" s="102">
        <v>1</v>
      </c>
      <c r="I21" s="102">
        <v>49.765999999999998</v>
      </c>
      <c r="J21" s="193">
        <f t="shared" si="0"/>
        <v>0</v>
      </c>
      <c r="K21" s="194">
        <f t="shared" si="1"/>
        <v>0</v>
      </c>
      <c r="L21" s="193">
        <f t="shared" si="2"/>
        <v>0</v>
      </c>
      <c r="M21" s="102">
        <f t="shared" si="3"/>
        <v>0</v>
      </c>
      <c r="N21" s="103"/>
      <c r="O21" s="104"/>
    </row>
    <row r="22" spans="1:15" s="59" customFormat="1" ht="28.5" hidden="1">
      <c r="A22" s="102" t="s">
        <v>136</v>
      </c>
      <c r="B22" s="106" t="s">
        <v>98</v>
      </c>
      <c r="C22" s="61" t="s">
        <v>73</v>
      </c>
      <c r="D22" s="102">
        <v>49.765999999999998</v>
      </c>
      <c r="E22" s="102">
        <v>1</v>
      </c>
      <c r="F22" s="102">
        <v>49.765999999999998</v>
      </c>
      <c r="G22" s="102">
        <v>49.765999999999998</v>
      </c>
      <c r="H22" s="102">
        <v>1</v>
      </c>
      <c r="I22" s="102">
        <v>49.765999999999998</v>
      </c>
      <c r="J22" s="193">
        <f t="shared" si="0"/>
        <v>0</v>
      </c>
      <c r="K22" s="194">
        <f t="shared" si="1"/>
        <v>0</v>
      </c>
      <c r="L22" s="193">
        <f t="shared" si="2"/>
        <v>0</v>
      </c>
      <c r="M22" s="102">
        <f t="shared" si="3"/>
        <v>0</v>
      </c>
      <c r="N22" s="103"/>
      <c r="O22" s="104"/>
    </row>
    <row r="23" spans="1:15" s="59" customFormat="1" ht="28.5" hidden="1">
      <c r="A23" s="102" t="s">
        <v>137</v>
      </c>
      <c r="B23" s="106" t="s">
        <v>99</v>
      </c>
      <c r="C23" s="61" t="s">
        <v>73</v>
      </c>
      <c r="D23" s="102">
        <v>49.765999999999998</v>
      </c>
      <c r="E23" s="102">
        <v>1</v>
      </c>
      <c r="F23" s="102">
        <v>49.765999999999998</v>
      </c>
      <c r="G23" s="102">
        <v>49.765999999999998</v>
      </c>
      <c r="H23" s="102">
        <v>1</v>
      </c>
      <c r="I23" s="102">
        <v>49.765999999999998</v>
      </c>
      <c r="J23" s="193">
        <f t="shared" si="0"/>
        <v>0</v>
      </c>
      <c r="K23" s="194">
        <f t="shared" si="1"/>
        <v>0</v>
      </c>
      <c r="L23" s="193">
        <f t="shared" si="2"/>
        <v>0</v>
      </c>
      <c r="M23" s="102">
        <f t="shared" si="3"/>
        <v>0</v>
      </c>
      <c r="N23" s="103"/>
      <c r="O23" s="104"/>
    </row>
    <row r="24" spans="1:15" s="59" customFormat="1" ht="28.5" hidden="1">
      <c r="A24" s="102" t="s">
        <v>138</v>
      </c>
      <c r="B24" s="106" t="s">
        <v>100</v>
      </c>
      <c r="C24" s="61" t="s">
        <v>73</v>
      </c>
      <c r="D24" s="102">
        <v>49.765999999999998</v>
      </c>
      <c r="E24" s="102">
        <v>1</v>
      </c>
      <c r="F24" s="102">
        <v>49.765999999999998</v>
      </c>
      <c r="G24" s="102">
        <v>49.765999999999998</v>
      </c>
      <c r="H24" s="102">
        <v>1</v>
      </c>
      <c r="I24" s="102">
        <v>49.765999999999998</v>
      </c>
      <c r="J24" s="193">
        <f t="shared" si="0"/>
        <v>0</v>
      </c>
      <c r="K24" s="194">
        <f t="shared" si="1"/>
        <v>0</v>
      </c>
      <c r="L24" s="193">
        <f t="shared" si="2"/>
        <v>0</v>
      </c>
      <c r="M24" s="102">
        <f t="shared" si="3"/>
        <v>0</v>
      </c>
      <c r="N24" s="103"/>
      <c r="O24" s="104"/>
    </row>
    <row r="25" spans="1:15" s="59" customFormat="1" ht="28.5" hidden="1">
      <c r="A25" s="102" t="s">
        <v>139</v>
      </c>
      <c r="B25" s="106" t="s">
        <v>101</v>
      </c>
      <c r="C25" s="61" t="s">
        <v>73</v>
      </c>
      <c r="D25" s="102">
        <v>49.765999999999998</v>
      </c>
      <c r="E25" s="102">
        <v>1</v>
      </c>
      <c r="F25" s="102">
        <v>49.765999999999998</v>
      </c>
      <c r="G25" s="102">
        <v>49.765999999999998</v>
      </c>
      <c r="H25" s="102">
        <v>1</v>
      </c>
      <c r="I25" s="102">
        <v>49.765999999999998</v>
      </c>
      <c r="J25" s="193">
        <f t="shared" si="0"/>
        <v>0</v>
      </c>
      <c r="K25" s="194">
        <f t="shared" si="1"/>
        <v>0</v>
      </c>
      <c r="L25" s="193">
        <f t="shared" si="2"/>
        <v>0</v>
      </c>
      <c r="M25" s="102">
        <f t="shared" si="3"/>
        <v>0</v>
      </c>
      <c r="N25" s="103"/>
      <c r="O25" s="104"/>
    </row>
    <row r="26" spans="1:15" s="59" customFormat="1" ht="28.5" hidden="1">
      <c r="A26" s="102" t="s">
        <v>140</v>
      </c>
      <c r="B26" s="106" t="s">
        <v>102</v>
      </c>
      <c r="C26" s="61" t="s">
        <v>73</v>
      </c>
      <c r="D26" s="102">
        <v>49.765999999999998</v>
      </c>
      <c r="E26" s="102">
        <v>1</v>
      </c>
      <c r="F26" s="102">
        <v>49.765999999999998</v>
      </c>
      <c r="G26" s="102">
        <v>49.765999999999998</v>
      </c>
      <c r="H26" s="102">
        <v>1</v>
      </c>
      <c r="I26" s="102">
        <v>49.765999999999998</v>
      </c>
      <c r="J26" s="193">
        <f t="shared" si="0"/>
        <v>0</v>
      </c>
      <c r="K26" s="194">
        <f t="shared" si="1"/>
        <v>0</v>
      </c>
      <c r="L26" s="193">
        <f t="shared" si="2"/>
        <v>0</v>
      </c>
      <c r="M26" s="102">
        <f t="shared" si="3"/>
        <v>0</v>
      </c>
      <c r="N26" s="103"/>
      <c r="O26" s="104"/>
    </row>
    <row r="27" spans="1:15" s="59" customFormat="1" ht="28.5" hidden="1">
      <c r="A27" s="102" t="s">
        <v>141</v>
      </c>
      <c r="B27" s="106" t="s">
        <v>103</v>
      </c>
      <c r="C27" s="61" t="s">
        <v>73</v>
      </c>
      <c r="D27" s="102">
        <v>49.765999999999998</v>
      </c>
      <c r="E27" s="102">
        <v>1</v>
      </c>
      <c r="F27" s="102">
        <v>49.765999999999998</v>
      </c>
      <c r="G27" s="102">
        <v>49.765999999999998</v>
      </c>
      <c r="H27" s="102">
        <v>1</v>
      </c>
      <c r="I27" s="102">
        <v>49.765999999999998</v>
      </c>
      <c r="J27" s="193">
        <f t="shared" si="0"/>
        <v>0</v>
      </c>
      <c r="K27" s="194">
        <f t="shared" si="1"/>
        <v>0</v>
      </c>
      <c r="L27" s="193">
        <f t="shared" si="2"/>
        <v>0</v>
      </c>
      <c r="M27" s="102">
        <f t="shared" si="3"/>
        <v>0</v>
      </c>
      <c r="N27" s="103"/>
      <c r="O27" s="104"/>
    </row>
    <row r="28" spans="1:15" s="59" customFormat="1" ht="28.5" hidden="1">
      <c r="A28" s="102" t="s">
        <v>142</v>
      </c>
      <c r="B28" s="106" t="s">
        <v>104</v>
      </c>
      <c r="C28" s="61" t="s">
        <v>73</v>
      </c>
      <c r="D28" s="102">
        <v>49.765999999999998</v>
      </c>
      <c r="E28" s="102">
        <v>1</v>
      </c>
      <c r="F28" s="102">
        <v>49.765999999999998</v>
      </c>
      <c r="G28" s="102">
        <v>49.765999999999998</v>
      </c>
      <c r="H28" s="102">
        <v>1</v>
      </c>
      <c r="I28" s="102">
        <v>49.765999999999998</v>
      </c>
      <c r="J28" s="193">
        <f t="shared" si="0"/>
        <v>0</v>
      </c>
      <c r="K28" s="194">
        <f t="shared" si="1"/>
        <v>0</v>
      </c>
      <c r="L28" s="193">
        <f t="shared" si="2"/>
        <v>0</v>
      </c>
      <c r="M28" s="102">
        <f t="shared" si="3"/>
        <v>0</v>
      </c>
      <c r="N28" s="103"/>
      <c r="O28" s="104"/>
    </row>
    <row r="29" spans="1:15" s="59" customFormat="1" ht="28.5" hidden="1">
      <c r="A29" s="102" t="s">
        <v>143</v>
      </c>
      <c r="B29" s="106" t="s">
        <v>105</v>
      </c>
      <c r="C29" s="61" t="s">
        <v>73</v>
      </c>
      <c r="D29" s="102">
        <v>49.765999999999998</v>
      </c>
      <c r="E29" s="102">
        <v>1</v>
      </c>
      <c r="F29" s="102">
        <v>49.765999999999998</v>
      </c>
      <c r="G29" s="102">
        <v>49.765999999999998</v>
      </c>
      <c r="H29" s="102">
        <v>1</v>
      </c>
      <c r="I29" s="102">
        <v>49.765999999999998</v>
      </c>
      <c r="J29" s="193">
        <f t="shared" si="0"/>
        <v>0</v>
      </c>
      <c r="K29" s="194">
        <f t="shared" si="1"/>
        <v>0</v>
      </c>
      <c r="L29" s="193">
        <f t="shared" si="2"/>
        <v>0</v>
      </c>
      <c r="M29" s="102">
        <f t="shared" si="3"/>
        <v>0</v>
      </c>
      <c r="N29" s="103"/>
      <c r="O29" s="104"/>
    </row>
    <row r="30" spans="1:15" s="59" customFormat="1" ht="28.5" hidden="1">
      <c r="A30" s="102" t="s">
        <v>144</v>
      </c>
      <c r="B30" s="106" t="s">
        <v>106</v>
      </c>
      <c r="C30" s="61" t="s">
        <v>73</v>
      </c>
      <c r="D30" s="102">
        <v>49.765999999999998</v>
      </c>
      <c r="E30" s="102">
        <v>1</v>
      </c>
      <c r="F30" s="102">
        <v>49.765999999999998</v>
      </c>
      <c r="G30" s="102">
        <v>49.765999999999998</v>
      </c>
      <c r="H30" s="102">
        <v>1</v>
      </c>
      <c r="I30" s="102">
        <v>49.765999999999998</v>
      </c>
      <c r="J30" s="193">
        <f t="shared" si="0"/>
        <v>0</v>
      </c>
      <c r="K30" s="194">
        <f t="shared" si="1"/>
        <v>0</v>
      </c>
      <c r="L30" s="193">
        <f t="shared" si="2"/>
        <v>0</v>
      </c>
      <c r="M30" s="102">
        <f t="shared" si="3"/>
        <v>0</v>
      </c>
      <c r="N30" s="103"/>
      <c r="O30" s="104"/>
    </row>
    <row r="31" spans="1:15" s="59" customFormat="1" ht="28.5" hidden="1">
      <c r="A31" s="102" t="s">
        <v>145</v>
      </c>
      <c r="B31" s="106" t="s">
        <v>107</v>
      </c>
      <c r="C31" s="61" t="s">
        <v>73</v>
      </c>
      <c r="D31" s="102">
        <v>49.765999999999998</v>
      </c>
      <c r="E31" s="102">
        <v>1</v>
      </c>
      <c r="F31" s="102">
        <v>49.765999999999998</v>
      </c>
      <c r="G31" s="102">
        <v>49.765999999999998</v>
      </c>
      <c r="H31" s="102">
        <v>1</v>
      </c>
      <c r="I31" s="102">
        <v>49.765999999999998</v>
      </c>
      <c r="J31" s="193">
        <f t="shared" si="0"/>
        <v>0</v>
      </c>
      <c r="K31" s="194">
        <f t="shared" si="1"/>
        <v>0</v>
      </c>
      <c r="L31" s="193">
        <f t="shared" si="2"/>
        <v>0</v>
      </c>
      <c r="M31" s="102">
        <f t="shared" si="3"/>
        <v>0</v>
      </c>
      <c r="N31" s="103"/>
      <c r="O31" s="104"/>
    </row>
    <row r="32" spans="1:15" s="59" customFormat="1" ht="28.5" hidden="1">
      <c r="A32" s="102" t="s">
        <v>146</v>
      </c>
      <c r="B32" s="106" t="s">
        <v>108</v>
      </c>
      <c r="C32" s="61" t="s">
        <v>73</v>
      </c>
      <c r="D32" s="102">
        <v>49.765999999999998</v>
      </c>
      <c r="E32" s="102">
        <v>1</v>
      </c>
      <c r="F32" s="102">
        <v>49.765999999999998</v>
      </c>
      <c r="G32" s="102">
        <v>49.765999999999998</v>
      </c>
      <c r="H32" s="102">
        <v>1</v>
      </c>
      <c r="I32" s="102">
        <v>49.765999999999998</v>
      </c>
      <c r="J32" s="193">
        <f t="shared" si="0"/>
        <v>0</v>
      </c>
      <c r="K32" s="194">
        <f t="shared" si="1"/>
        <v>0</v>
      </c>
      <c r="L32" s="193">
        <f t="shared" si="2"/>
        <v>0</v>
      </c>
      <c r="M32" s="102">
        <f t="shared" si="3"/>
        <v>0</v>
      </c>
      <c r="N32" s="103"/>
      <c r="O32" s="104"/>
    </row>
    <row r="33" spans="1:15" s="59" customFormat="1" ht="28.5" hidden="1">
      <c r="A33" s="102" t="s">
        <v>147</v>
      </c>
      <c r="B33" s="106" t="s">
        <v>109</v>
      </c>
      <c r="C33" s="61" t="s">
        <v>73</v>
      </c>
      <c r="D33" s="102">
        <v>49.765999999999998</v>
      </c>
      <c r="E33" s="102">
        <v>1</v>
      </c>
      <c r="F33" s="102">
        <v>49.765999999999998</v>
      </c>
      <c r="G33" s="102">
        <v>49.765999999999998</v>
      </c>
      <c r="H33" s="102">
        <v>1</v>
      </c>
      <c r="I33" s="102">
        <v>49.765999999999998</v>
      </c>
      <c r="J33" s="193">
        <f t="shared" si="0"/>
        <v>0</v>
      </c>
      <c r="K33" s="194">
        <f t="shared" si="1"/>
        <v>0</v>
      </c>
      <c r="L33" s="193">
        <f t="shared" si="2"/>
        <v>0</v>
      </c>
      <c r="M33" s="102">
        <f t="shared" si="3"/>
        <v>0</v>
      </c>
      <c r="N33" s="103"/>
      <c r="O33" s="104"/>
    </row>
    <row r="34" spans="1:15" s="59" customFormat="1" ht="28.5" hidden="1">
      <c r="A34" s="102" t="s">
        <v>148</v>
      </c>
      <c r="B34" s="106" t="s">
        <v>110</v>
      </c>
      <c r="C34" s="61" t="s">
        <v>73</v>
      </c>
      <c r="D34" s="102">
        <v>49.765999999999998</v>
      </c>
      <c r="E34" s="102">
        <v>1</v>
      </c>
      <c r="F34" s="102">
        <v>49.765999999999998</v>
      </c>
      <c r="G34" s="102">
        <v>49.765999999999998</v>
      </c>
      <c r="H34" s="102">
        <v>1</v>
      </c>
      <c r="I34" s="102">
        <v>49.765999999999998</v>
      </c>
      <c r="J34" s="193">
        <f t="shared" si="0"/>
        <v>0</v>
      </c>
      <c r="K34" s="194">
        <f t="shared" si="1"/>
        <v>0</v>
      </c>
      <c r="L34" s="193">
        <f t="shared" si="2"/>
        <v>0</v>
      </c>
      <c r="M34" s="102">
        <f t="shared" si="3"/>
        <v>0</v>
      </c>
      <c r="N34" s="103"/>
      <c r="O34" s="104"/>
    </row>
    <row r="35" spans="1:15" s="59" customFormat="1" ht="28.5" hidden="1">
      <c r="A35" s="102" t="s">
        <v>149</v>
      </c>
      <c r="B35" s="106" t="s">
        <v>111</v>
      </c>
      <c r="C35" s="61" t="s">
        <v>73</v>
      </c>
      <c r="D35" s="102">
        <v>49.765999999999998</v>
      </c>
      <c r="E35" s="102">
        <v>1</v>
      </c>
      <c r="F35" s="102">
        <v>49.765999999999998</v>
      </c>
      <c r="G35" s="102">
        <v>49.765999999999998</v>
      </c>
      <c r="H35" s="102">
        <v>1</v>
      </c>
      <c r="I35" s="102">
        <v>49.765999999999998</v>
      </c>
      <c r="J35" s="193">
        <f t="shared" si="0"/>
        <v>0</v>
      </c>
      <c r="K35" s="194">
        <f t="shared" si="1"/>
        <v>0</v>
      </c>
      <c r="L35" s="193">
        <f t="shared" si="2"/>
        <v>0</v>
      </c>
      <c r="M35" s="102">
        <f t="shared" si="3"/>
        <v>0</v>
      </c>
      <c r="N35" s="103"/>
      <c r="O35" s="104"/>
    </row>
    <row r="36" spans="1:15" s="59" customFormat="1" ht="28.5" hidden="1">
      <c r="A36" s="102" t="s">
        <v>150</v>
      </c>
      <c r="B36" s="106" t="s">
        <v>112</v>
      </c>
      <c r="C36" s="61" t="s">
        <v>73</v>
      </c>
      <c r="D36" s="102">
        <v>49.765999999999998</v>
      </c>
      <c r="E36" s="102">
        <v>1</v>
      </c>
      <c r="F36" s="102">
        <v>49.765999999999998</v>
      </c>
      <c r="G36" s="102">
        <v>49.765999999999998</v>
      </c>
      <c r="H36" s="102">
        <v>1</v>
      </c>
      <c r="I36" s="102">
        <v>49.765999999999998</v>
      </c>
      <c r="J36" s="193">
        <f t="shared" si="0"/>
        <v>0</v>
      </c>
      <c r="K36" s="194">
        <f t="shared" si="1"/>
        <v>0</v>
      </c>
      <c r="L36" s="193">
        <f t="shared" si="2"/>
        <v>0</v>
      </c>
      <c r="M36" s="102">
        <f t="shared" si="3"/>
        <v>0</v>
      </c>
      <c r="N36" s="103"/>
      <c r="O36" s="104"/>
    </row>
    <row r="37" spans="1:15" s="59" customFormat="1" ht="28.5" hidden="1">
      <c r="A37" s="102" t="s">
        <v>151</v>
      </c>
      <c r="B37" s="106" t="s">
        <v>113</v>
      </c>
      <c r="C37" s="61" t="s">
        <v>73</v>
      </c>
      <c r="D37" s="102">
        <v>49.765999999999998</v>
      </c>
      <c r="E37" s="102">
        <v>1</v>
      </c>
      <c r="F37" s="102">
        <v>49.765999999999998</v>
      </c>
      <c r="G37" s="102">
        <v>49.765999999999998</v>
      </c>
      <c r="H37" s="102">
        <v>1</v>
      </c>
      <c r="I37" s="102">
        <v>49.765999999999998</v>
      </c>
      <c r="J37" s="193">
        <f t="shared" si="0"/>
        <v>0</v>
      </c>
      <c r="K37" s="194">
        <f t="shared" si="1"/>
        <v>0</v>
      </c>
      <c r="L37" s="193">
        <f t="shared" si="2"/>
        <v>0</v>
      </c>
      <c r="M37" s="102">
        <f t="shared" si="3"/>
        <v>0</v>
      </c>
      <c r="N37" s="103"/>
      <c r="O37" s="104"/>
    </row>
    <row r="38" spans="1:15" s="59" customFormat="1" ht="28.5" hidden="1">
      <c r="A38" s="102" t="s">
        <v>152</v>
      </c>
      <c r="B38" s="106" t="s">
        <v>114</v>
      </c>
      <c r="C38" s="61" t="s">
        <v>73</v>
      </c>
      <c r="D38" s="102">
        <v>49.765999999999998</v>
      </c>
      <c r="E38" s="102">
        <v>1</v>
      </c>
      <c r="F38" s="102">
        <v>49.765999999999998</v>
      </c>
      <c r="G38" s="102">
        <v>49.765999999999998</v>
      </c>
      <c r="H38" s="102">
        <v>1</v>
      </c>
      <c r="I38" s="102">
        <v>49.765999999999998</v>
      </c>
      <c r="J38" s="193">
        <f t="shared" si="0"/>
        <v>0</v>
      </c>
      <c r="K38" s="194">
        <f t="shared" si="1"/>
        <v>0</v>
      </c>
      <c r="L38" s="193">
        <f t="shared" si="2"/>
        <v>0</v>
      </c>
      <c r="M38" s="102">
        <f t="shared" si="3"/>
        <v>0</v>
      </c>
      <c r="N38" s="103"/>
      <c r="O38" s="104"/>
    </row>
    <row r="39" spans="1:15" s="59" customFormat="1" ht="15">
      <c r="A39" s="102" t="s">
        <v>153</v>
      </c>
      <c r="B39" s="107" t="s">
        <v>115</v>
      </c>
      <c r="C39" s="61"/>
      <c r="D39" s="103"/>
      <c r="E39" s="103"/>
      <c r="F39" s="182">
        <f>F40</f>
        <v>2619.431</v>
      </c>
      <c r="G39" s="183"/>
      <c r="H39" s="183"/>
      <c r="I39" s="182">
        <f>I40</f>
        <v>4702.7682500000001</v>
      </c>
      <c r="J39" s="180"/>
      <c r="K39" s="195"/>
      <c r="L39" s="175">
        <f t="shared" si="2"/>
        <v>2083.33725</v>
      </c>
      <c r="M39" s="102"/>
      <c r="N39" s="103"/>
      <c r="O39" s="104"/>
    </row>
    <row r="40" spans="1:15" s="59" customFormat="1" ht="15">
      <c r="A40" s="102" t="s">
        <v>121</v>
      </c>
      <c r="B40" s="108" t="s">
        <v>116</v>
      </c>
      <c r="C40" s="61"/>
      <c r="D40" s="103"/>
      <c r="E40" s="103"/>
      <c r="F40" s="184">
        <f>F41+F42+F43</f>
        <v>2619.431</v>
      </c>
      <c r="G40" s="183"/>
      <c r="H40" s="183"/>
      <c r="I40" s="182">
        <f>I41+I42+I43+I44</f>
        <v>4702.7682500000001</v>
      </c>
      <c r="J40" s="180"/>
      <c r="K40" s="195"/>
      <c r="L40" s="175">
        <f t="shared" si="2"/>
        <v>2083.33725</v>
      </c>
      <c r="M40" s="102"/>
      <c r="N40" s="103"/>
      <c r="O40" s="104"/>
    </row>
    <row r="41" spans="1:15" s="59" customFormat="1" ht="45">
      <c r="A41" s="102" t="s">
        <v>122</v>
      </c>
      <c r="B41" s="75" t="s">
        <v>117</v>
      </c>
      <c r="C41" s="61" t="s">
        <v>73</v>
      </c>
      <c r="D41" s="102">
        <v>662.67</v>
      </c>
      <c r="E41" s="102">
        <v>1</v>
      </c>
      <c r="F41" s="102">
        <v>662.67</v>
      </c>
      <c r="G41" s="102">
        <v>662.67</v>
      </c>
      <c r="H41" s="102">
        <v>1</v>
      </c>
      <c r="I41" s="102">
        <v>662.67</v>
      </c>
      <c r="J41" s="193">
        <f t="shared" ref="J41:K44" si="4">G41-D41</f>
        <v>0</v>
      </c>
      <c r="K41" s="194">
        <f t="shared" si="4"/>
        <v>0</v>
      </c>
      <c r="L41" s="193">
        <f t="shared" si="2"/>
        <v>0</v>
      </c>
      <c r="M41" s="102">
        <f t="shared" si="3"/>
        <v>0</v>
      </c>
      <c r="N41" s="103"/>
      <c r="O41" s="104"/>
    </row>
    <row r="42" spans="1:15" s="59" customFormat="1" ht="45">
      <c r="A42" s="102" t="s">
        <v>123</v>
      </c>
      <c r="B42" s="76" t="s">
        <v>118</v>
      </c>
      <c r="C42" s="61" t="s">
        <v>73</v>
      </c>
      <c r="D42" s="102">
        <v>791.93100000000004</v>
      </c>
      <c r="E42" s="102">
        <v>1</v>
      </c>
      <c r="F42" s="102">
        <v>791.93100000000004</v>
      </c>
      <c r="G42" s="102">
        <v>791.93100000000004</v>
      </c>
      <c r="H42" s="102">
        <v>1</v>
      </c>
      <c r="I42" s="102">
        <v>791.93100000000004</v>
      </c>
      <c r="J42" s="193">
        <f t="shared" si="4"/>
        <v>0</v>
      </c>
      <c r="K42" s="194">
        <f t="shared" si="4"/>
        <v>0</v>
      </c>
      <c r="L42" s="193">
        <f t="shared" si="2"/>
        <v>0</v>
      </c>
      <c r="M42" s="102">
        <f t="shared" si="3"/>
        <v>0</v>
      </c>
      <c r="N42" s="103"/>
      <c r="O42" s="104"/>
    </row>
    <row r="43" spans="1:15" s="59" customFormat="1" ht="71.25">
      <c r="A43" s="102" t="s">
        <v>120</v>
      </c>
      <c r="B43" s="109" t="s">
        <v>119</v>
      </c>
      <c r="C43" s="61" t="s">
        <v>73</v>
      </c>
      <c r="D43" s="102">
        <v>1164.83</v>
      </c>
      <c r="E43" s="102">
        <v>1</v>
      </c>
      <c r="F43" s="102">
        <v>1164.83</v>
      </c>
      <c r="G43" s="102">
        <v>1164.83</v>
      </c>
      <c r="H43" s="102">
        <v>1</v>
      </c>
      <c r="I43" s="102">
        <v>1164.83</v>
      </c>
      <c r="J43" s="193">
        <f t="shared" si="4"/>
        <v>0</v>
      </c>
      <c r="K43" s="194">
        <f t="shared" si="4"/>
        <v>0</v>
      </c>
      <c r="L43" s="193">
        <f t="shared" si="2"/>
        <v>0</v>
      </c>
      <c r="M43" s="102">
        <f t="shared" si="3"/>
        <v>0</v>
      </c>
      <c r="N43" s="103"/>
      <c r="O43" s="104"/>
    </row>
    <row r="44" spans="1:15" s="59" customFormat="1" ht="57">
      <c r="A44" s="102" t="s">
        <v>217</v>
      </c>
      <c r="B44" s="217" t="s">
        <v>211</v>
      </c>
      <c r="C44" s="61" t="s">
        <v>73</v>
      </c>
      <c r="D44" s="102"/>
      <c r="E44" s="102"/>
      <c r="F44" s="102"/>
      <c r="G44" s="102">
        <f>1943.5875+139.74975</f>
        <v>2083.33725</v>
      </c>
      <c r="H44" s="102">
        <v>1</v>
      </c>
      <c r="I44" s="102">
        <f>H44*G44</f>
        <v>2083.33725</v>
      </c>
      <c r="J44" s="193">
        <f>G44-D44</f>
        <v>2083.33725</v>
      </c>
      <c r="K44" s="194">
        <f t="shared" si="4"/>
        <v>1</v>
      </c>
      <c r="L44" s="193">
        <f t="shared" si="2"/>
        <v>2083.33725</v>
      </c>
      <c r="M44" s="102"/>
      <c r="N44" s="103"/>
      <c r="O44" s="219"/>
    </row>
    <row r="45" spans="1:15" s="2" customFormat="1" ht="15">
      <c r="A45" s="246" t="s">
        <v>15</v>
      </c>
      <c r="B45" s="247"/>
      <c r="C45" s="247"/>
      <c r="D45" s="247"/>
      <c r="E45" s="248"/>
      <c r="F45" s="122">
        <f>F39+F9</f>
        <v>17028.121999999999</v>
      </c>
      <c r="G45" s="110"/>
      <c r="H45" s="110"/>
      <c r="I45" s="122">
        <f>I39+I9</f>
        <v>19111.45925</v>
      </c>
      <c r="J45" s="110"/>
      <c r="K45" s="110"/>
      <c r="L45" s="203">
        <f>L39+L9</f>
        <v>2083.33725</v>
      </c>
      <c r="M45" s="111"/>
      <c r="N45" s="112"/>
      <c r="O45" s="112"/>
    </row>
    <row r="46" spans="1:15" s="2" customFormat="1" ht="14.25">
      <c r="A46" s="255" t="s">
        <v>17</v>
      </c>
      <c r="B46" s="256"/>
      <c r="C46" s="256"/>
      <c r="D46" s="256"/>
      <c r="E46" s="256"/>
      <c r="F46" s="256"/>
      <c r="G46" s="256"/>
      <c r="H46" s="256"/>
      <c r="I46" s="256"/>
      <c r="J46" s="256"/>
      <c r="K46" s="256"/>
      <c r="L46" s="256"/>
      <c r="M46" s="256"/>
      <c r="N46" s="256"/>
      <c r="O46" s="257"/>
    </row>
    <row r="47" spans="1:15" s="4" customFormat="1" ht="30">
      <c r="A47" s="83" t="s">
        <v>71</v>
      </c>
      <c r="B47" s="51" t="s">
        <v>72</v>
      </c>
      <c r="C47" s="113"/>
      <c r="D47" s="44"/>
      <c r="E47" s="45"/>
      <c r="F47" s="56">
        <f>F48</f>
        <v>149.38776666666669</v>
      </c>
      <c r="G47" s="114"/>
      <c r="H47" s="115"/>
      <c r="I47" s="56">
        <f>I48</f>
        <v>149.38776666666669</v>
      </c>
      <c r="J47" s="114"/>
      <c r="K47" s="116"/>
      <c r="L47" s="56">
        <f t="shared" ref="L47:L49" si="5">I47-F47</f>
        <v>0</v>
      </c>
      <c r="M47" s="214"/>
      <c r="N47" s="117" t="s">
        <v>54</v>
      </c>
      <c r="O47" s="113"/>
    </row>
    <row r="48" spans="1:15" s="4" customFormat="1" ht="28.5">
      <c r="A48" s="82" t="s">
        <v>69</v>
      </c>
      <c r="B48" s="55" t="s">
        <v>70</v>
      </c>
      <c r="C48" s="113"/>
      <c r="D48" s="52"/>
      <c r="E48" s="52"/>
      <c r="F48" s="134">
        <f>F49</f>
        <v>149.38776666666669</v>
      </c>
      <c r="G48" s="114"/>
      <c r="H48" s="114"/>
      <c r="I48" s="118">
        <f>I49</f>
        <v>149.38776666666669</v>
      </c>
      <c r="J48" s="113"/>
      <c r="K48" s="113"/>
      <c r="L48" s="118">
        <f t="shared" si="5"/>
        <v>0</v>
      </c>
      <c r="M48" s="214"/>
      <c r="N48" s="113"/>
      <c r="O48" s="113"/>
    </row>
    <row r="49" spans="1:15" s="4" customFormat="1" ht="28.5">
      <c r="A49" s="82" t="s">
        <v>168</v>
      </c>
      <c r="B49" s="77" t="s">
        <v>154</v>
      </c>
      <c r="C49" s="113"/>
      <c r="D49" s="52"/>
      <c r="E49" s="52"/>
      <c r="F49" s="134">
        <f>F50</f>
        <v>149.38776666666669</v>
      </c>
      <c r="G49" s="114"/>
      <c r="H49" s="114"/>
      <c r="I49" s="118">
        <f>I50</f>
        <v>149.38776666666669</v>
      </c>
      <c r="J49" s="113"/>
      <c r="K49" s="113"/>
      <c r="L49" s="118">
        <f t="shared" si="5"/>
        <v>0</v>
      </c>
      <c r="M49" s="214"/>
      <c r="N49" s="113"/>
      <c r="O49" s="113"/>
    </row>
    <row r="50" spans="1:15" s="4" customFormat="1" ht="15">
      <c r="A50" s="82" t="s">
        <v>169</v>
      </c>
      <c r="B50" s="78" t="s">
        <v>155</v>
      </c>
      <c r="C50" s="116" t="s">
        <v>210</v>
      </c>
      <c r="D50" s="50">
        <f>1.74044/1.2</f>
        <v>1.4503666666666668</v>
      </c>
      <c r="E50" s="53">
        <v>103</v>
      </c>
      <c r="F50" s="72">
        <f>E50*D50</f>
        <v>149.38776666666669</v>
      </c>
      <c r="G50" s="114">
        <v>1.4503666666666668</v>
      </c>
      <c r="H50" s="190">
        <v>103</v>
      </c>
      <c r="I50" s="118">
        <f>H50*G50</f>
        <v>149.38776666666669</v>
      </c>
      <c r="J50" s="118">
        <f t="shared" ref="J50:L50" si="6">G50-D50</f>
        <v>0</v>
      </c>
      <c r="K50" s="192">
        <f t="shared" si="6"/>
        <v>0</v>
      </c>
      <c r="L50" s="118">
        <f t="shared" si="6"/>
        <v>0</v>
      </c>
      <c r="M50" s="214">
        <f t="shared" ref="M50:M63" si="7">J50/D50*100%</f>
        <v>0</v>
      </c>
      <c r="N50" s="113"/>
      <c r="O50" s="113"/>
    </row>
    <row r="51" spans="1:15" s="4" customFormat="1" ht="15">
      <c r="A51" s="82" t="s">
        <v>170</v>
      </c>
      <c r="B51" s="119" t="s">
        <v>156</v>
      </c>
      <c r="C51" s="113"/>
      <c r="D51" s="52"/>
      <c r="E51" s="52"/>
      <c r="F51" s="134">
        <f>F52</f>
        <v>3362.1769999999997</v>
      </c>
      <c r="G51" s="114"/>
      <c r="H51" s="190"/>
      <c r="I51" s="187">
        <f>I52</f>
        <v>3362.1769999999997</v>
      </c>
      <c r="J51" s="118"/>
      <c r="K51" s="192"/>
      <c r="L51" s="118">
        <f>L52</f>
        <v>0</v>
      </c>
      <c r="M51" s="214"/>
      <c r="N51" s="113"/>
      <c r="O51" s="113"/>
    </row>
    <row r="52" spans="1:15" s="4" customFormat="1" ht="15">
      <c r="A52" s="82" t="s">
        <v>171</v>
      </c>
      <c r="B52" s="120" t="s">
        <v>157</v>
      </c>
      <c r="C52" s="113"/>
      <c r="D52" s="52"/>
      <c r="E52" s="52"/>
      <c r="F52" s="134">
        <f>F53+F60</f>
        <v>3362.1769999999997</v>
      </c>
      <c r="G52" s="114"/>
      <c r="H52" s="190"/>
      <c r="I52" s="187">
        <f>I53+I60</f>
        <v>3362.1769999999997</v>
      </c>
      <c r="J52" s="118"/>
      <c r="K52" s="192"/>
      <c r="L52" s="118">
        <f>L53+L60</f>
        <v>0</v>
      </c>
      <c r="M52" s="214"/>
      <c r="N52" s="113"/>
      <c r="O52" s="113"/>
    </row>
    <row r="53" spans="1:15" s="4" customFormat="1" ht="15">
      <c r="A53" s="82" t="s">
        <v>172</v>
      </c>
      <c r="B53" s="79" t="s">
        <v>84</v>
      </c>
      <c r="C53" s="113"/>
      <c r="D53" s="52"/>
      <c r="E53" s="52"/>
      <c r="F53" s="134">
        <f>F54+F55+F56+F57+F58+F59</f>
        <v>2889.4969999999998</v>
      </c>
      <c r="G53" s="114"/>
      <c r="H53" s="190"/>
      <c r="I53" s="187">
        <f>I54+I55+I56+I57+I58+I59</f>
        <v>2889.4969999999998</v>
      </c>
      <c r="J53" s="118"/>
      <c r="K53" s="192"/>
      <c r="L53" s="118">
        <f>L54+L55+L56+L57+L58+L59</f>
        <v>0</v>
      </c>
      <c r="M53" s="214"/>
      <c r="N53" s="113"/>
      <c r="O53" s="113"/>
    </row>
    <row r="54" spans="1:15" s="4" customFormat="1" ht="15">
      <c r="A54" s="82" t="s">
        <v>173</v>
      </c>
      <c r="B54" s="80" t="s">
        <v>158</v>
      </c>
      <c r="C54" s="151" t="s">
        <v>73</v>
      </c>
      <c r="D54" s="152">
        <v>10.73</v>
      </c>
      <c r="E54" s="65">
        <v>1</v>
      </c>
      <c r="F54" s="44">
        <f>E54*D54</f>
        <v>10.73</v>
      </c>
      <c r="G54" s="114">
        <v>10.73</v>
      </c>
      <c r="H54" s="190">
        <v>1</v>
      </c>
      <c r="I54" s="118">
        <v>10.73</v>
      </c>
      <c r="J54" s="118">
        <f t="shared" ref="J54:L65" si="8">G54-D54</f>
        <v>0</v>
      </c>
      <c r="K54" s="192">
        <f t="shared" si="8"/>
        <v>0</v>
      </c>
      <c r="L54" s="118">
        <f t="shared" si="8"/>
        <v>0</v>
      </c>
      <c r="M54" s="214">
        <f t="shared" si="7"/>
        <v>0</v>
      </c>
      <c r="N54" s="113"/>
      <c r="O54" s="113"/>
    </row>
    <row r="55" spans="1:15" s="4" customFormat="1" ht="15">
      <c r="A55" s="82" t="s">
        <v>174</v>
      </c>
      <c r="B55" s="80" t="s">
        <v>159</v>
      </c>
      <c r="C55" s="151" t="s">
        <v>73</v>
      </c>
      <c r="D55" s="152">
        <v>0.15</v>
      </c>
      <c r="E55" s="65">
        <v>1</v>
      </c>
      <c r="F55" s="44">
        <f>E55*D55</f>
        <v>0.15</v>
      </c>
      <c r="G55" s="114">
        <v>0.15</v>
      </c>
      <c r="H55" s="190">
        <v>1</v>
      </c>
      <c r="I55" s="118">
        <v>0.15</v>
      </c>
      <c r="J55" s="118">
        <f t="shared" si="8"/>
        <v>0</v>
      </c>
      <c r="K55" s="192">
        <f t="shared" si="8"/>
        <v>0</v>
      </c>
      <c r="L55" s="118">
        <f t="shared" si="8"/>
        <v>0</v>
      </c>
      <c r="M55" s="214">
        <f t="shared" si="7"/>
        <v>0</v>
      </c>
      <c r="N55" s="113"/>
      <c r="O55" s="113"/>
    </row>
    <row r="56" spans="1:15" s="4" customFormat="1" ht="15">
      <c r="A56" s="82" t="s">
        <v>175</v>
      </c>
      <c r="B56" s="80" t="s">
        <v>160</v>
      </c>
      <c r="C56" s="151" t="s">
        <v>73</v>
      </c>
      <c r="D56" s="152">
        <v>2.5</v>
      </c>
      <c r="E56" s="65">
        <v>2</v>
      </c>
      <c r="F56" s="44">
        <f>E56*D56</f>
        <v>5</v>
      </c>
      <c r="G56" s="114">
        <v>2.5</v>
      </c>
      <c r="H56" s="190">
        <v>2</v>
      </c>
      <c r="I56" s="118">
        <v>5</v>
      </c>
      <c r="J56" s="118">
        <f t="shared" si="8"/>
        <v>0</v>
      </c>
      <c r="K56" s="192">
        <f t="shared" si="8"/>
        <v>0</v>
      </c>
      <c r="L56" s="118">
        <f t="shared" si="8"/>
        <v>0</v>
      </c>
      <c r="M56" s="214">
        <f t="shared" si="7"/>
        <v>0</v>
      </c>
      <c r="N56" s="113"/>
      <c r="O56" s="113"/>
    </row>
    <row r="57" spans="1:15" s="4" customFormat="1" ht="15">
      <c r="A57" s="82" t="s">
        <v>176</v>
      </c>
      <c r="B57" s="80" t="s">
        <v>161</v>
      </c>
      <c r="C57" s="151" t="s">
        <v>73</v>
      </c>
      <c r="D57" s="152">
        <v>19</v>
      </c>
      <c r="E57" s="65">
        <v>7</v>
      </c>
      <c r="F57" s="44">
        <f>E57*D57</f>
        <v>133</v>
      </c>
      <c r="G57" s="114">
        <v>19</v>
      </c>
      <c r="H57" s="190">
        <v>7</v>
      </c>
      <c r="I57" s="118">
        <v>133</v>
      </c>
      <c r="J57" s="118">
        <f t="shared" si="8"/>
        <v>0</v>
      </c>
      <c r="K57" s="192">
        <f t="shared" si="8"/>
        <v>0</v>
      </c>
      <c r="L57" s="118">
        <f t="shared" si="8"/>
        <v>0</v>
      </c>
      <c r="M57" s="214">
        <f t="shared" si="7"/>
        <v>0</v>
      </c>
      <c r="N57" s="113"/>
      <c r="O57" s="113"/>
    </row>
    <row r="58" spans="1:15" s="4" customFormat="1" ht="15">
      <c r="A58" s="82" t="s">
        <v>177</v>
      </c>
      <c r="B58" s="80" t="s">
        <v>162</v>
      </c>
      <c r="C58" s="151" t="s">
        <v>73</v>
      </c>
      <c r="D58" s="152">
        <v>0.11700000000000001</v>
      </c>
      <c r="E58" s="65">
        <v>1</v>
      </c>
      <c r="F58" s="44">
        <f>E58*D58</f>
        <v>0.11700000000000001</v>
      </c>
      <c r="G58" s="114">
        <v>0.11700000000000001</v>
      </c>
      <c r="H58" s="190">
        <v>1</v>
      </c>
      <c r="I58" s="118">
        <v>0.11700000000000001</v>
      </c>
      <c r="J58" s="118">
        <f t="shared" si="8"/>
        <v>0</v>
      </c>
      <c r="K58" s="192">
        <f t="shared" si="8"/>
        <v>0</v>
      </c>
      <c r="L58" s="118">
        <f t="shared" si="8"/>
        <v>0</v>
      </c>
      <c r="M58" s="214">
        <f t="shared" si="7"/>
        <v>0</v>
      </c>
      <c r="N58" s="113"/>
      <c r="O58" s="113"/>
    </row>
    <row r="59" spans="1:15" s="4" customFormat="1" ht="15">
      <c r="A59" s="82" t="s">
        <v>85</v>
      </c>
      <c r="B59" s="80" t="s">
        <v>163</v>
      </c>
      <c r="C59" s="151" t="s">
        <v>73</v>
      </c>
      <c r="D59" s="152">
        <v>1.5</v>
      </c>
      <c r="E59" s="65">
        <v>1827</v>
      </c>
      <c r="F59" s="44">
        <f>D59*E59</f>
        <v>2740.5</v>
      </c>
      <c r="G59" s="118">
        <v>1.5</v>
      </c>
      <c r="H59" s="191">
        <v>1827</v>
      </c>
      <c r="I59" s="118">
        <f>G59*H59</f>
        <v>2740.5</v>
      </c>
      <c r="J59" s="118">
        <f t="shared" si="8"/>
        <v>0</v>
      </c>
      <c r="K59" s="192">
        <f t="shared" si="8"/>
        <v>0</v>
      </c>
      <c r="L59" s="118">
        <f t="shared" si="8"/>
        <v>0</v>
      </c>
      <c r="M59" s="214">
        <f t="shared" si="7"/>
        <v>0</v>
      </c>
      <c r="N59" s="113"/>
      <c r="O59" s="113"/>
    </row>
    <row r="60" spans="1:15" s="4" customFormat="1" ht="15">
      <c r="A60" s="82" t="s">
        <v>178</v>
      </c>
      <c r="B60" s="121" t="s">
        <v>164</v>
      </c>
      <c r="C60" s="113"/>
      <c r="D60" s="52"/>
      <c r="E60" s="52"/>
      <c r="F60" s="134">
        <f>F61+F62+F63</f>
        <v>472.68000000000006</v>
      </c>
      <c r="G60" s="114"/>
      <c r="H60" s="190"/>
      <c r="I60" s="187">
        <f>I61+I62+I63</f>
        <v>472.68000000000006</v>
      </c>
      <c r="J60" s="118"/>
      <c r="K60" s="192"/>
      <c r="L60" s="118"/>
      <c r="M60" s="214"/>
      <c r="N60" s="113"/>
      <c r="O60" s="113"/>
    </row>
    <row r="61" spans="1:15" s="4" customFormat="1" ht="15">
      <c r="A61" s="82" t="s">
        <v>179</v>
      </c>
      <c r="B61" s="81" t="s">
        <v>165</v>
      </c>
      <c r="C61" s="45" t="s">
        <v>73</v>
      </c>
      <c r="D61" s="45">
        <v>4.2</v>
      </c>
      <c r="E61" s="45">
        <v>96</v>
      </c>
      <c r="F61" s="44">
        <v>403.20000000000005</v>
      </c>
      <c r="G61" s="118">
        <v>4.2</v>
      </c>
      <c r="H61" s="191">
        <v>96</v>
      </c>
      <c r="I61" s="118">
        <v>403.20000000000005</v>
      </c>
      <c r="J61" s="118">
        <f t="shared" si="8"/>
        <v>0</v>
      </c>
      <c r="K61" s="192">
        <f t="shared" si="8"/>
        <v>0</v>
      </c>
      <c r="L61" s="118">
        <f t="shared" si="8"/>
        <v>0</v>
      </c>
      <c r="M61" s="214">
        <f t="shared" si="7"/>
        <v>0</v>
      </c>
      <c r="N61" s="113"/>
      <c r="O61" s="113"/>
    </row>
    <row r="62" spans="1:15" s="4" customFormat="1" ht="15">
      <c r="A62" s="82" t="s">
        <v>180</v>
      </c>
      <c r="B62" s="80" t="s">
        <v>166</v>
      </c>
      <c r="C62" s="45" t="s">
        <v>73</v>
      </c>
      <c r="D62" s="45">
        <v>1.5</v>
      </c>
      <c r="E62" s="45">
        <v>22</v>
      </c>
      <c r="F62" s="44">
        <v>33</v>
      </c>
      <c r="G62" s="118">
        <v>1.5</v>
      </c>
      <c r="H62" s="191">
        <v>22</v>
      </c>
      <c r="I62" s="118">
        <f>H62*G62</f>
        <v>33</v>
      </c>
      <c r="J62" s="118">
        <f t="shared" si="8"/>
        <v>0</v>
      </c>
      <c r="K62" s="192">
        <f t="shared" si="8"/>
        <v>0</v>
      </c>
      <c r="L62" s="118">
        <f t="shared" si="8"/>
        <v>0</v>
      </c>
      <c r="M62" s="214">
        <f t="shared" si="7"/>
        <v>0</v>
      </c>
      <c r="N62" s="113"/>
      <c r="O62" s="113"/>
    </row>
    <row r="63" spans="1:15" s="4" customFormat="1" ht="15">
      <c r="A63" s="82" t="s">
        <v>181</v>
      </c>
      <c r="B63" s="80" t="s">
        <v>167</v>
      </c>
      <c r="C63" s="45" t="s">
        <v>73</v>
      </c>
      <c r="D63" s="45">
        <v>0.38</v>
      </c>
      <c r="E63" s="45">
        <v>96</v>
      </c>
      <c r="F63" s="44">
        <v>36.480000000000004</v>
      </c>
      <c r="G63" s="118">
        <v>0.38</v>
      </c>
      <c r="H63" s="191">
        <v>96</v>
      </c>
      <c r="I63" s="118">
        <f t="shared" ref="I63:I65" si="9">H63*G63</f>
        <v>36.480000000000004</v>
      </c>
      <c r="J63" s="118">
        <f t="shared" si="8"/>
        <v>0</v>
      </c>
      <c r="K63" s="192">
        <f t="shared" si="8"/>
        <v>0</v>
      </c>
      <c r="L63" s="118">
        <f t="shared" si="8"/>
        <v>0</v>
      </c>
      <c r="M63" s="214">
        <f t="shared" si="7"/>
        <v>0</v>
      </c>
      <c r="N63" s="113"/>
      <c r="O63" s="113"/>
    </row>
    <row r="64" spans="1:15" s="4" customFormat="1" ht="15">
      <c r="A64" s="82" t="s">
        <v>215</v>
      </c>
      <c r="B64" s="80" t="s">
        <v>213</v>
      </c>
      <c r="C64" s="45" t="s">
        <v>73</v>
      </c>
      <c r="D64" s="45"/>
      <c r="E64" s="45"/>
      <c r="F64" s="44"/>
      <c r="G64" s="135">
        <v>7.63</v>
      </c>
      <c r="H64" s="191">
        <v>50</v>
      </c>
      <c r="I64" s="118">
        <f t="shared" si="9"/>
        <v>381.5</v>
      </c>
      <c r="J64" s="118">
        <f t="shared" si="8"/>
        <v>7.63</v>
      </c>
      <c r="K64" s="192">
        <f t="shared" si="8"/>
        <v>50</v>
      </c>
      <c r="L64" s="118">
        <f t="shared" si="8"/>
        <v>381.5</v>
      </c>
      <c r="M64" s="214"/>
      <c r="N64" s="113"/>
      <c r="O64" s="113"/>
    </row>
    <row r="65" spans="1:15" s="4" customFormat="1" ht="15">
      <c r="A65" s="82" t="s">
        <v>216</v>
      </c>
      <c r="B65" s="80" t="s">
        <v>214</v>
      </c>
      <c r="C65" s="45" t="s">
        <v>73</v>
      </c>
      <c r="D65" s="45"/>
      <c r="E65" s="45"/>
      <c r="F65" s="44"/>
      <c r="G65" s="135">
        <v>20</v>
      </c>
      <c r="H65" s="191">
        <v>2</v>
      </c>
      <c r="I65" s="118">
        <f t="shared" si="9"/>
        <v>40</v>
      </c>
      <c r="J65" s="118">
        <f t="shared" si="8"/>
        <v>20</v>
      </c>
      <c r="K65" s="192">
        <f t="shared" si="8"/>
        <v>2</v>
      </c>
      <c r="L65" s="118">
        <f t="shared" si="8"/>
        <v>40</v>
      </c>
      <c r="M65" s="214"/>
      <c r="N65" s="113"/>
      <c r="O65" s="113"/>
    </row>
    <row r="66" spans="1:15" s="4" customFormat="1" ht="15">
      <c r="A66" s="252" t="s">
        <v>16</v>
      </c>
      <c r="B66" s="253"/>
      <c r="C66" s="253"/>
      <c r="D66" s="253"/>
      <c r="E66" s="254"/>
      <c r="F66" s="122">
        <f>F51+F47</f>
        <v>3511.5647666666664</v>
      </c>
      <c r="G66" s="110"/>
      <c r="H66" s="110"/>
      <c r="I66" s="122">
        <f>I51+I47+I64+I65</f>
        <v>3933.0647666666664</v>
      </c>
      <c r="J66" s="110"/>
      <c r="K66" s="110"/>
      <c r="L66" s="203">
        <f>L51+L47+L64+L65</f>
        <v>421.5</v>
      </c>
      <c r="M66" s="111"/>
      <c r="N66" s="112"/>
      <c r="O66" s="112"/>
    </row>
    <row r="67" spans="1:15" s="2" customFormat="1" ht="14.25">
      <c r="A67" s="255" t="s">
        <v>18</v>
      </c>
      <c r="B67" s="256"/>
      <c r="C67" s="256"/>
      <c r="D67" s="256"/>
      <c r="E67" s="256"/>
      <c r="F67" s="256"/>
      <c r="G67" s="256"/>
      <c r="H67" s="256"/>
      <c r="I67" s="256"/>
      <c r="J67" s="256"/>
      <c r="K67" s="256"/>
      <c r="L67" s="256"/>
      <c r="M67" s="256"/>
      <c r="N67" s="256"/>
      <c r="O67" s="257"/>
    </row>
    <row r="68" spans="1:15" s="59" customFormat="1" ht="15">
      <c r="A68" s="123" t="s">
        <v>182</v>
      </c>
      <c r="B68" s="102" t="s">
        <v>183</v>
      </c>
      <c r="C68" s="65" t="s">
        <v>73</v>
      </c>
      <c r="D68" s="69">
        <v>1121.5899999999999</v>
      </c>
      <c r="E68" s="153">
        <v>0.73331500000000005</v>
      </c>
      <c r="F68" s="153">
        <f>E68*D68</f>
        <v>822.47877085000005</v>
      </c>
      <c r="G68" s="179">
        <v>1121.5899999999999</v>
      </c>
      <c r="H68" s="179">
        <v>0.73331500000000005</v>
      </c>
      <c r="I68" s="135">
        <v>822.47877085000005</v>
      </c>
      <c r="J68" s="135">
        <f t="shared" ref="J68:L68" si="10">G68-D68</f>
        <v>0</v>
      </c>
      <c r="K68" s="199">
        <f t="shared" si="10"/>
        <v>0</v>
      </c>
      <c r="L68" s="135">
        <f t="shared" si="10"/>
        <v>0</v>
      </c>
      <c r="M68" s="179">
        <f t="shared" ref="M68" si="11">J68/D68*100%</f>
        <v>0</v>
      </c>
      <c r="N68" s="124"/>
      <c r="O68" s="104"/>
    </row>
    <row r="69" spans="1:15" s="2" customFormat="1" ht="15">
      <c r="A69" s="258" t="s">
        <v>19</v>
      </c>
      <c r="B69" s="259"/>
      <c r="C69" s="259"/>
      <c r="D69" s="259"/>
      <c r="E69" s="260"/>
      <c r="F69" s="125">
        <f>F68</f>
        <v>822.47877085000005</v>
      </c>
      <c r="G69" s="126"/>
      <c r="H69" s="126"/>
      <c r="I69" s="126">
        <f>I68</f>
        <v>822.47877085000005</v>
      </c>
      <c r="J69" s="126"/>
      <c r="K69" s="126"/>
      <c r="L69" s="126">
        <f>L68</f>
        <v>0</v>
      </c>
      <c r="M69" s="127"/>
      <c r="N69" s="126"/>
      <c r="O69" s="126"/>
    </row>
    <row r="70" spans="1:15" s="2" customFormat="1" ht="14.25">
      <c r="A70" s="240" t="s">
        <v>20</v>
      </c>
      <c r="B70" s="241"/>
      <c r="C70" s="241"/>
      <c r="D70" s="241"/>
      <c r="E70" s="241"/>
      <c r="F70" s="241"/>
      <c r="G70" s="241"/>
      <c r="H70" s="241"/>
      <c r="I70" s="241"/>
      <c r="J70" s="241"/>
      <c r="K70" s="241"/>
      <c r="L70" s="241"/>
      <c r="M70" s="241"/>
      <c r="N70" s="241"/>
      <c r="O70" s="242"/>
    </row>
    <row r="71" spans="1:15" s="59" customFormat="1" ht="30">
      <c r="A71" s="88" t="s">
        <v>62</v>
      </c>
      <c r="B71" s="89" t="s">
        <v>63</v>
      </c>
      <c r="C71" s="128"/>
      <c r="D71" s="128"/>
      <c r="E71" s="128"/>
      <c r="F71" s="128">
        <f>F72+F76</f>
        <v>252</v>
      </c>
      <c r="G71" s="84"/>
      <c r="H71" s="84"/>
      <c r="I71" s="128">
        <f>I72+I76</f>
        <v>268.06</v>
      </c>
      <c r="J71" s="84"/>
      <c r="K71" s="84"/>
      <c r="L71" s="128">
        <f>L72+L76</f>
        <v>16.060000000000002</v>
      </c>
      <c r="M71" s="84"/>
      <c r="N71" s="84"/>
      <c r="O71" s="84"/>
    </row>
    <row r="72" spans="1:15" s="59" customFormat="1" ht="15">
      <c r="A72" s="91" t="s">
        <v>57</v>
      </c>
      <c r="B72" s="93" t="s">
        <v>58</v>
      </c>
      <c r="C72" s="129"/>
      <c r="D72" s="130"/>
      <c r="E72" s="129"/>
      <c r="F72" s="131">
        <f>F73</f>
        <v>48</v>
      </c>
      <c r="G72" s="84"/>
      <c r="H72" s="84"/>
      <c r="I72" s="131">
        <f>I73+I74</f>
        <v>64.06</v>
      </c>
      <c r="J72" s="84"/>
      <c r="K72" s="84"/>
      <c r="L72" s="131">
        <f>I72-F72</f>
        <v>16.060000000000002</v>
      </c>
      <c r="M72" s="84"/>
      <c r="N72" s="87"/>
      <c r="O72" s="84"/>
    </row>
    <row r="73" spans="1:15" s="59" customFormat="1" ht="15">
      <c r="A73" s="92" t="s">
        <v>184</v>
      </c>
      <c r="B73" s="96" t="s">
        <v>77</v>
      </c>
      <c r="C73" s="154" t="s">
        <v>210</v>
      </c>
      <c r="D73" s="155">
        <v>12</v>
      </c>
      <c r="E73" s="156">
        <v>4</v>
      </c>
      <c r="F73" s="157">
        <f>D73*E73</f>
        <v>48</v>
      </c>
      <c r="G73" s="46">
        <v>12</v>
      </c>
      <c r="H73" s="47">
        <v>4</v>
      </c>
      <c r="I73" s="47">
        <f>H73*G73</f>
        <v>48</v>
      </c>
      <c r="J73" s="87">
        <f>G73-D73</f>
        <v>0</v>
      </c>
      <c r="K73" s="196">
        <f t="shared" ref="K73:L74" si="12">H73-E73</f>
        <v>0</v>
      </c>
      <c r="L73" s="87">
        <f t="shared" si="12"/>
        <v>0</v>
      </c>
      <c r="M73" s="87">
        <f t="shared" ref="M73:M80" si="13">J73/D73*100%</f>
        <v>0</v>
      </c>
      <c r="N73" s="84"/>
      <c r="O73" s="84"/>
    </row>
    <row r="74" spans="1:15" s="59" customFormat="1" ht="15">
      <c r="A74" s="92" t="s">
        <v>219</v>
      </c>
      <c r="B74" s="220" t="s">
        <v>220</v>
      </c>
      <c r="C74" s="221"/>
      <c r="D74" s="222"/>
      <c r="E74" s="223"/>
      <c r="F74" s="224"/>
      <c r="G74" s="46">
        <v>16.059999999999999</v>
      </c>
      <c r="H74" s="47">
        <v>1</v>
      </c>
      <c r="I74" s="47">
        <f>H74*G74</f>
        <v>16.059999999999999</v>
      </c>
      <c r="J74" s="87">
        <f>G74-D74</f>
        <v>16.059999999999999</v>
      </c>
      <c r="K74" s="196">
        <f t="shared" si="12"/>
        <v>1</v>
      </c>
      <c r="L74" s="87">
        <f t="shared" si="12"/>
        <v>16.059999999999999</v>
      </c>
      <c r="M74" s="87"/>
      <c r="N74" s="84"/>
      <c r="O74" s="84"/>
    </row>
    <row r="75" spans="1:15" s="59" customFormat="1" ht="15">
      <c r="A75" s="91" t="s">
        <v>66</v>
      </c>
      <c r="B75" s="97" t="s">
        <v>67</v>
      </c>
      <c r="C75" s="128"/>
      <c r="D75" s="46"/>
      <c r="E75" s="47"/>
      <c r="F75" s="54">
        <v>0</v>
      </c>
      <c r="G75" s="46"/>
      <c r="H75" s="54"/>
      <c r="I75" s="54">
        <v>0</v>
      </c>
      <c r="J75" s="84"/>
      <c r="K75" s="196"/>
      <c r="L75" s="87">
        <v>0</v>
      </c>
      <c r="M75" s="87"/>
      <c r="N75" s="84"/>
      <c r="O75" s="84"/>
    </row>
    <row r="76" spans="1:15" s="59" customFormat="1" ht="15">
      <c r="A76" s="91" t="s">
        <v>59</v>
      </c>
      <c r="B76" s="97" t="s">
        <v>60</v>
      </c>
      <c r="C76" s="128"/>
      <c r="D76" s="128"/>
      <c r="E76" s="128"/>
      <c r="F76" s="128">
        <f>F77+F78</f>
        <v>204</v>
      </c>
      <c r="G76" s="84"/>
      <c r="H76" s="84"/>
      <c r="I76" s="128">
        <f>I77+I78</f>
        <v>204</v>
      </c>
      <c r="J76" s="84"/>
      <c r="K76" s="196"/>
      <c r="L76" s="84">
        <f>L77+L78</f>
        <v>0</v>
      </c>
      <c r="M76" s="87"/>
      <c r="N76" s="87"/>
      <c r="O76" s="84"/>
    </row>
    <row r="77" spans="1:15" s="59" customFormat="1" ht="15">
      <c r="A77" s="90" t="s">
        <v>61</v>
      </c>
      <c r="B77" s="98" t="s">
        <v>185</v>
      </c>
      <c r="C77" s="158" t="s">
        <v>76</v>
      </c>
      <c r="D77" s="159">
        <v>8</v>
      </c>
      <c r="E77" s="156">
        <v>3</v>
      </c>
      <c r="F77" s="157">
        <f>D77*E77</f>
        <v>24</v>
      </c>
      <c r="G77" s="46">
        <v>8</v>
      </c>
      <c r="H77" s="132">
        <v>3</v>
      </c>
      <c r="I77" s="47">
        <f>H77*G77</f>
        <v>24</v>
      </c>
      <c r="J77" s="87">
        <f t="shared" ref="J77:L81" si="14">G77-D77</f>
        <v>0</v>
      </c>
      <c r="K77" s="196">
        <f t="shared" si="14"/>
        <v>0</v>
      </c>
      <c r="L77" s="87">
        <f t="shared" si="14"/>
        <v>0</v>
      </c>
      <c r="M77" s="87">
        <f t="shared" si="13"/>
        <v>0</v>
      </c>
      <c r="N77" s="84"/>
      <c r="O77" s="84"/>
    </row>
    <row r="78" spans="1:15" s="59" customFormat="1" ht="15">
      <c r="A78" s="95" t="s">
        <v>186</v>
      </c>
      <c r="B78" s="67" t="s">
        <v>187</v>
      </c>
      <c r="C78" s="158" t="s">
        <v>76</v>
      </c>
      <c r="D78" s="159">
        <v>60</v>
      </c>
      <c r="E78" s="160">
        <v>3</v>
      </c>
      <c r="F78" s="161">
        <f>D78*E78</f>
        <v>180</v>
      </c>
      <c r="G78" s="46">
        <v>60</v>
      </c>
      <c r="H78" s="189">
        <v>3</v>
      </c>
      <c r="I78" s="87">
        <v>180</v>
      </c>
      <c r="J78" s="87">
        <f t="shared" si="14"/>
        <v>0</v>
      </c>
      <c r="K78" s="196">
        <f t="shared" si="14"/>
        <v>0</v>
      </c>
      <c r="L78" s="87">
        <f t="shared" si="14"/>
        <v>0</v>
      </c>
      <c r="M78" s="87">
        <f t="shared" si="13"/>
        <v>0</v>
      </c>
      <c r="N78" s="84"/>
      <c r="O78" s="84"/>
    </row>
    <row r="79" spans="1:15" s="59" customFormat="1" ht="15">
      <c r="A79" s="85" t="s">
        <v>64</v>
      </c>
      <c r="B79" s="164" t="s">
        <v>65</v>
      </c>
      <c r="C79" s="54"/>
      <c r="D79" s="86"/>
      <c r="E79" s="68"/>
      <c r="F79" s="178">
        <f>F80</f>
        <v>346</v>
      </c>
      <c r="G79" s="69"/>
      <c r="H79" s="69"/>
      <c r="I79" s="188">
        <f>I80</f>
        <v>298.63744166666669</v>
      </c>
      <c r="J79" s="87"/>
      <c r="K79" s="196">
        <f t="shared" si="14"/>
        <v>0</v>
      </c>
      <c r="L79" s="87">
        <f t="shared" si="14"/>
        <v>-47.362558333333311</v>
      </c>
      <c r="M79" s="215"/>
      <c r="N79" s="87"/>
      <c r="O79" s="133"/>
    </row>
    <row r="80" spans="1:15" s="59" customFormat="1" ht="15">
      <c r="A80" s="95" t="s">
        <v>74</v>
      </c>
      <c r="B80" s="67" t="s">
        <v>75</v>
      </c>
      <c r="C80" s="162" t="s">
        <v>76</v>
      </c>
      <c r="D80" s="62">
        <v>346</v>
      </c>
      <c r="E80" s="163">
        <v>1</v>
      </c>
      <c r="F80" s="161">
        <f>D80*E80</f>
        <v>346</v>
      </c>
      <c r="G80" s="87">
        <f>358.36493/1.2</f>
        <v>298.63744166666669</v>
      </c>
      <c r="H80" s="87">
        <v>1</v>
      </c>
      <c r="I80" s="87">
        <f>H80*G80</f>
        <v>298.63744166666669</v>
      </c>
      <c r="J80" s="87">
        <f t="shared" si="14"/>
        <v>-47.362558333333311</v>
      </c>
      <c r="K80" s="196">
        <f t="shared" si="14"/>
        <v>0</v>
      </c>
      <c r="L80" s="87">
        <f t="shared" si="14"/>
        <v>-47.362558333333311</v>
      </c>
      <c r="M80" s="216">
        <f t="shared" si="13"/>
        <v>-0.13688600674373788</v>
      </c>
      <c r="N80" s="84"/>
      <c r="O80" s="84"/>
    </row>
    <row r="81" spans="1:15" s="59" customFormat="1" ht="15">
      <c r="A81" s="95" t="s">
        <v>212</v>
      </c>
      <c r="B81" s="67" t="s">
        <v>218</v>
      </c>
      <c r="C81" s="204"/>
      <c r="D81" s="205"/>
      <c r="E81" s="206"/>
      <c r="F81" s="207"/>
      <c r="G81" s="87"/>
      <c r="H81" s="87">
        <v>1</v>
      </c>
      <c r="I81" s="87">
        <f>320-3.55-2.26</f>
        <v>314.19</v>
      </c>
      <c r="J81" s="87">
        <f t="shared" si="14"/>
        <v>0</v>
      </c>
      <c r="K81" s="196">
        <f t="shared" si="14"/>
        <v>1</v>
      </c>
      <c r="L81" s="87">
        <f>I81</f>
        <v>314.19</v>
      </c>
      <c r="M81" s="216"/>
      <c r="N81" s="84"/>
      <c r="O81" s="84"/>
    </row>
    <row r="82" spans="1:15" s="2" customFormat="1" ht="15">
      <c r="A82" s="237" t="s">
        <v>21</v>
      </c>
      <c r="B82" s="237"/>
      <c r="C82" s="237"/>
      <c r="D82" s="237"/>
      <c r="E82" s="237"/>
      <c r="F82" s="125">
        <f>F79+F71</f>
        <v>598</v>
      </c>
      <c r="G82" s="126"/>
      <c r="H82" s="126"/>
      <c r="I82" s="125">
        <f>I79+I71+I81</f>
        <v>880.88744166666675</v>
      </c>
      <c r="J82" s="126"/>
      <c r="K82" s="126"/>
      <c r="L82" s="126">
        <f>L79+L71+L81</f>
        <v>282.88744166666669</v>
      </c>
      <c r="M82" s="208"/>
      <c r="N82" s="126"/>
      <c r="O82" s="126"/>
    </row>
    <row r="83" spans="1:15" s="2" customFormat="1" ht="14.25">
      <c r="A83" s="240" t="s">
        <v>22</v>
      </c>
      <c r="B83" s="241"/>
      <c r="C83" s="241"/>
      <c r="D83" s="241"/>
      <c r="E83" s="241"/>
      <c r="F83" s="241"/>
      <c r="G83" s="241"/>
      <c r="H83" s="241"/>
      <c r="I83" s="241"/>
      <c r="J83" s="241"/>
      <c r="K83" s="241"/>
      <c r="L83" s="241"/>
      <c r="M83" s="241"/>
      <c r="N83" s="241"/>
      <c r="O83" s="242"/>
    </row>
    <row r="84" spans="1:15" s="2" customFormat="1" ht="15">
      <c r="A84" s="88" t="s">
        <v>188</v>
      </c>
      <c r="B84" s="89" t="s">
        <v>189</v>
      </c>
      <c r="C84" s="134"/>
      <c r="D84" s="49"/>
      <c r="E84" s="71"/>
      <c r="F84" s="48"/>
      <c r="G84" s="49"/>
      <c r="H84" s="71"/>
      <c r="I84" s="48"/>
      <c r="J84" s="66"/>
      <c r="K84" s="66"/>
      <c r="L84" s="66"/>
      <c r="M84" s="66"/>
      <c r="N84" s="66"/>
      <c r="O84" s="66"/>
    </row>
    <row r="85" spans="1:15" s="2" customFormat="1" ht="15">
      <c r="A85" s="99" t="s">
        <v>190</v>
      </c>
      <c r="B85" s="100" t="s">
        <v>191</v>
      </c>
      <c r="C85" s="165" t="s">
        <v>76</v>
      </c>
      <c r="D85" s="166">
        <v>3</v>
      </c>
      <c r="E85" s="94">
        <v>8</v>
      </c>
      <c r="F85" s="167">
        <f>D85*E85</f>
        <v>24</v>
      </c>
      <c r="G85" s="49">
        <v>3</v>
      </c>
      <c r="H85" s="71">
        <v>8</v>
      </c>
      <c r="I85" s="48">
        <v>24</v>
      </c>
      <c r="J85" s="66">
        <f t="shared" ref="J85:L85" si="15">G85-D85</f>
        <v>0</v>
      </c>
      <c r="K85" s="197">
        <f t="shared" si="15"/>
        <v>0</v>
      </c>
      <c r="L85" s="70">
        <f t="shared" si="15"/>
        <v>0</v>
      </c>
      <c r="M85" s="66">
        <f t="shared" ref="M85" si="16">J85/D85*100%</f>
        <v>0</v>
      </c>
      <c r="N85" s="66"/>
      <c r="O85" s="66"/>
    </row>
    <row r="86" spans="1:15" s="2" customFormat="1" ht="15">
      <c r="A86" s="237" t="s">
        <v>23</v>
      </c>
      <c r="B86" s="237"/>
      <c r="C86" s="237"/>
      <c r="D86" s="237"/>
      <c r="E86" s="237"/>
      <c r="F86" s="125">
        <f>F85</f>
        <v>24</v>
      </c>
      <c r="G86" s="126"/>
      <c r="H86" s="126"/>
      <c r="I86" s="125">
        <f>I85</f>
        <v>24</v>
      </c>
      <c r="J86" s="126"/>
      <c r="K86" s="126"/>
      <c r="L86" s="125">
        <f>L85</f>
        <v>0</v>
      </c>
      <c r="M86" s="126"/>
      <c r="N86" s="126"/>
      <c r="O86" s="126"/>
    </row>
    <row r="87" spans="1:15" s="2" customFormat="1" ht="14.25">
      <c r="A87" s="240" t="s">
        <v>24</v>
      </c>
      <c r="B87" s="241"/>
      <c r="C87" s="241"/>
      <c r="D87" s="241"/>
      <c r="E87" s="241"/>
      <c r="F87" s="241"/>
      <c r="G87" s="241"/>
      <c r="H87" s="241"/>
      <c r="I87" s="241"/>
      <c r="J87" s="241"/>
      <c r="K87" s="241"/>
      <c r="L87" s="241"/>
      <c r="M87" s="241"/>
      <c r="N87" s="241"/>
      <c r="O87" s="242"/>
    </row>
    <row r="88" spans="1:15" s="59" customFormat="1" ht="15">
      <c r="A88" s="135" t="s">
        <v>192</v>
      </c>
      <c r="B88" s="136" t="s">
        <v>193</v>
      </c>
      <c r="C88" s="45" t="s">
        <v>73</v>
      </c>
      <c r="D88" s="50">
        <v>377.2</v>
      </c>
      <c r="E88" s="168">
        <v>1</v>
      </c>
      <c r="F88" s="169">
        <f>E88*D88</f>
        <v>377.2</v>
      </c>
      <c r="G88" s="135">
        <v>377.2</v>
      </c>
      <c r="H88" s="135">
        <v>1</v>
      </c>
      <c r="I88" s="135">
        <v>377.2</v>
      </c>
      <c r="J88" s="135">
        <f t="shared" ref="J88:L91" si="17">G88-D88</f>
        <v>0</v>
      </c>
      <c r="K88" s="199">
        <f t="shared" si="17"/>
        <v>0</v>
      </c>
      <c r="L88" s="135">
        <f t="shared" si="17"/>
        <v>0</v>
      </c>
      <c r="M88" s="135">
        <f t="shared" ref="M88:M91" si="18">J88/D88*100%</f>
        <v>0</v>
      </c>
      <c r="N88" s="137"/>
      <c r="O88" s="138"/>
    </row>
    <row r="89" spans="1:15" s="59" customFormat="1" ht="15">
      <c r="A89" s="135" t="s">
        <v>194</v>
      </c>
      <c r="B89" s="136" t="s">
        <v>195</v>
      </c>
      <c r="C89" s="45" t="s">
        <v>73</v>
      </c>
      <c r="D89" s="50">
        <v>348.1</v>
      </c>
      <c r="E89" s="168">
        <v>1</v>
      </c>
      <c r="F89" s="169">
        <f>E89*D89</f>
        <v>348.1</v>
      </c>
      <c r="G89" s="135">
        <v>348.1</v>
      </c>
      <c r="H89" s="135">
        <v>1</v>
      </c>
      <c r="I89" s="135">
        <v>348.1</v>
      </c>
      <c r="J89" s="135">
        <f t="shared" si="17"/>
        <v>0</v>
      </c>
      <c r="K89" s="199">
        <f t="shared" si="17"/>
        <v>0</v>
      </c>
      <c r="L89" s="135">
        <f t="shared" si="17"/>
        <v>0</v>
      </c>
      <c r="M89" s="135">
        <f t="shared" si="18"/>
        <v>0</v>
      </c>
      <c r="N89" s="137"/>
      <c r="O89" s="138"/>
    </row>
    <row r="90" spans="1:15" s="59" customFormat="1" ht="15">
      <c r="A90" s="135" t="s">
        <v>196</v>
      </c>
      <c r="B90" s="136" t="s">
        <v>197</v>
      </c>
      <c r="C90" s="45" t="s">
        <v>73</v>
      </c>
      <c r="D90" s="50">
        <v>293.5</v>
      </c>
      <c r="E90" s="168">
        <v>1</v>
      </c>
      <c r="F90" s="169">
        <f>E90*D90</f>
        <v>293.5</v>
      </c>
      <c r="G90" s="135">
        <v>293.5</v>
      </c>
      <c r="H90" s="135">
        <v>1</v>
      </c>
      <c r="I90" s="135">
        <v>293.5</v>
      </c>
      <c r="J90" s="135">
        <f t="shared" si="17"/>
        <v>0</v>
      </c>
      <c r="K90" s="199">
        <f t="shared" si="17"/>
        <v>0</v>
      </c>
      <c r="L90" s="135">
        <f t="shared" si="17"/>
        <v>0</v>
      </c>
      <c r="M90" s="135">
        <f t="shared" si="18"/>
        <v>0</v>
      </c>
      <c r="N90" s="137"/>
      <c r="O90" s="138"/>
    </row>
    <row r="91" spans="1:15" s="59" customFormat="1" ht="15">
      <c r="A91" s="139" t="s">
        <v>198</v>
      </c>
      <c r="B91" s="136" t="s">
        <v>199</v>
      </c>
      <c r="C91" s="45" t="s">
        <v>73</v>
      </c>
      <c r="D91" s="50">
        <v>11.52</v>
      </c>
      <c r="E91" s="168">
        <v>8</v>
      </c>
      <c r="F91" s="169">
        <f>E91*D91</f>
        <v>92.16</v>
      </c>
      <c r="G91" s="135">
        <f>I91/H91</f>
        <v>10.277083333333334</v>
      </c>
      <c r="H91" s="135">
        <v>8</v>
      </c>
      <c r="I91" s="135">
        <f>98.66/1.2</f>
        <v>82.216666666666669</v>
      </c>
      <c r="J91" s="135">
        <f t="shared" si="17"/>
        <v>-1.242916666666666</v>
      </c>
      <c r="K91" s="199">
        <f t="shared" si="17"/>
        <v>0</v>
      </c>
      <c r="L91" s="135">
        <f t="shared" si="17"/>
        <v>-9.943333333333328</v>
      </c>
      <c r="M91" s="135">
        <f t="shared" si="18"/>
        <v>-0.1078920717592592</v>
      </c>
      <c r="N91" s="137"/>
      <c r="O91" s="218"/>
    </row>
    <row r="92" spans="1:15" s="2" customFormat="1" ht="15">
      <c r="A92" s="237" t="s">
        <v>25</v>
      </c>
      <c r="B92" s="237"/>
      <c r="C92" s="237"/>
      <c r="D92" s="237"/>
      <c r="E92" s="237"/>
      <c r="F92" s="125">
        <f>F91+F90+F89+F88</f>
        <v>1110.96</v>
      </c>
      <c r="G92" s="126"/>
      <c r="H92" s="126"/>
      <c r="I92" s="125">
        <f>I91+I90+I89+I88</f>
        <v>1101.0166666666667</v>
      </c>
      <c r="J92" s="126"/>
      <c r="K92" s="126"/>
      <c r="L92" s="126">
        <f>L91+L90+L89+L88</f>
        <v>-9.943333333333328</v>
      </c>
      <c r="M92" s="127"/>
      <c r="N92" s="126"/>
      <c r="O92" s="126"/>
    </row>
    <row r="93" spans="1:15" s="2" customFormat="1" ht="14.25">
      <c r="A93" s="240" t="s">
        <v>26</v>
      </c>
      <c r="B93" s="241"/>
      <c r="C93" s="241"/>
      <c r="D93" s="241"/>
      <c r="E93" s="241"/>
      <c r="F93" s="241"/>
      <c r="G93" s="241"/>
      <c r="H93" s="241"/>
      <c r="I93" s="241"/>
      <c r="J93" s="241"/>
      <c r="K93" s="241"/>
      <c r="L93" s="241"/>
      <c r="M93" s="241"/>
      <c r="N93" s="241"/>
      <c r="O93" s="242"/>
    </row>
    <row r="94" spans="1:15" s="3" customFormat="1" ht="15">
      <c r="A94" s="176" t="s">
        <v>200</v>
      </c>
      <c r="B94" s="177" t="s">
        <v>201</v>
      </c>
      <c r="C94" s="44"/>
      <c r="D94" s="43"/>
      <c r="E94" s="44"/>
      <c r="F94" s="134">
        <f>F95+F96+F97+F98</f>
        <v>318.875</v>
      </c>
      <c r="G94" s="43"/>
      <c r="H94" s="44"/>
      <c r="I94" s="134">
        <f>I95+I96+I97+I98</f>
        <v>318.875</v>
      </c>
      <c r="J94" s="70"/>
      <c r="K94" s="198"/>
      <c r="L94" s="70">
        <f>L95+L96+L97+L98</f>
        <v>0</v>
      </c>
      <c r="M94" s="140"/>
      <c r="N94" s="70"/>
      <c r="O94" s="140"/>
    </row>
    <row r="95" spans="1:15" s="3" customFormat="1" ht="15.75">
      <c r="A95" s="72" t="s">
        <v>202</v>
      </c>
      <c r="B95" s="101" t="s">
        <v>203</v>
      </c>
      <c r="C95" s="45" t="s">
        <v>73</v>
      </c>
      <c r="D95" s="170">
        <v>250</v>
      </c>
      <c r="E95" s="171">
        <v>1</v>
      </c>
      <c r="F95" s="44">
        <f>E95*D95</f>
        <v>250</v>
      </c>
      <c r="G95" s="170">
        <v>250</v>
      </c>
      <c r="H95" s="171">
        <v>1</v>
      </c>
      <c r="I95" s="44">
        <f>H95*G95</f>
        <v>250</v>
      </c>
      <c r="J95" s="70">
        <f t="shared" ref="J95:L98" si="19">G95-D95</f>
        <v>0</v>
      </c>
      <c r="K95" s="198">
        <f t="shared" si="19"/>
        <v>0</v>
      </c>
      <c r="L95" s="70">
        <f t="shared" si="19"/>
        <v>0</v>
      </c>
      <c r="M95" s="118">
        <f t="shared" ref="M95:M98" si="20">J95/D95*100%</f>
        <v>0</v>
      </c>
      <c r="N95" s="70"/>
      <c r="O95" s="140"/>
    </row>
    <row r="96" spans="1:15" s="3" customFormat="1" ht="30">
      <c r="A96" s="72" t="s">
        <v>204</v>
      </c>
      <c r="B96" s="73" t="s">
        <v>205</v>
      </c>
      <c r="C96" s="45" t="s">
        <v>73</v>
      </c>
      <c r="D96" s="172">
        <f>37.2/1.2</f>
        <v>31.000000000000004</v>
      </c>
      <c r="E96" s="173">
        <v>1</v>
      </c>
      <c r="F96" s="174">
        <f>E96*D96</f>
        <v>31.000000000000004</v>
      </c>
      <c r="G96" s="172">
        <f>37.2/1.2</f>
        <v>31.000000000000004</v>
      </c>
      <c r="H96" s="173">
        <v>1</v>
      </c>
      <c r="I96" s="174">
        <f>H96*G96</f>
        <v>31.000000000000004</v>
      </c>
      <c r="J96" s="70">
        <f t="shared" si="19"/>
        <v>0</v>
      </c>
      <c r="K96" s="198">
        <f t="shared" si="19"/>
        <v>0</v>
      </c>
      <c r="L96" s="70">
        <f t="shared" si="19"/>
        <v>0</v>
      </c>
      <c r="M96" s="118">
        <f t="shared" si="20"/>
        <v>0</v>
      </c>
      <c r="N96" s="70"/>
      <c r="O96" s="140"/>
    </row>
    <row r="97" spans="1:20" s="3" customFormat="1" ht="30">
      <c r="A97" s="72" t="s">
        <v>206</v>
      </c>
      <c r="B97" s="73" t="s">
        <v>207</v>
      </c>
      <c r="C97" s="45" t="s">
        <v>73</v>
      </c>
      <c r="D97" s="172">
        <f>15/1.2</f>
        <v>12.5</v>
      </c>
      <c r="E97" s="173">
        <v>1</v>
      </c>
      <c r="F97" s="174">
        <f>E97*D97</f>
        <v>12.5</v>
      </c>
      <c r="G97" s="172">
        <f>15/1.2</f>
        <v>12.5</v>
      </c>
      <c r="H97" s="173">
        <v>1</v>
      </c>
      <c r="I97" s="174">
        <f>H97*G97</f>
        <v>12.5</v>
      </c>
      <c r="J97" s="70">
        <f t="shared" si="19"/>
        <v>0</v>
      </c>
      <c r="K97" s="198">
        <f t="shared" si="19"/>
        <v>0</v>
      </c>
      <c r="L97" s="70">
        <f t="shared" si="19"/>
        <v>0</v>
      </c>
      <c r="M97" s="118">
        <f t="shared" si="20"/>
        <v>0</v>
      </c>
      <c r="N97" s="70"/>
      <c r="O97" s="140"/>
    </row>
    <row r="98" spans="1:20" s="3" customFormat="1" ht="30">
      <c r="A98" s="72" t="s">
        <v>208</v>
      </c>
      <c r="B98" s="73" t="s">
        <v>209</v>
      </c>
      <c r="C98" s="45" t="s">
        <v>73</v>
      </c>
      <c r="D98" s="172">
        <f>30.45/1.2</f>
        <v>25.375</v>
      </c>
      <c r="E98" s="173">
        <v>1</v>
      </c>
      <c r="F98" s="174">
        <f>E98*D98</f>
        <v>25.375</v>
      </c>
      <c r="G98" s="172">
        <f>30.45/1.2</f>
        <v>25.375</v>
      </c>
      <c r="H98" s="173">
        <v>1</v>
      </c>
      <c r="I98" s="174">
        <f>H98*G98</f>
        <v>25.375</v>
      </c>
      <c r="J98" s="70">
        <f t="shared" si="19"/>
        <v>0</v>
      </c>
      <c r="K98" s="198">
        <f t="shared" si="19"/>
        <v>0</v>
      </c>
      <c r="L98" s="70">
        <f t="shared" si="19"/>
        <v>0</v>
      </c>
      <c r="M98" s="118">
        <f t="shared" si="20"/>
        <v>0</v>
      </c>
      <c r="N98" s="70"/>
      <c r="O98" s="140"/>
    </row>
    <row r="99" spans="1:20" s="2" customFormat="1" ht="15">
      <c r="A99" s="237" t="s">
        <v>27</v>
      </c>
      <c r="B99" s="237"/>
      <c r="C99" s="237"/>
      <c r="D99" s="237"/>
      <c r="E99" s="237"/>
      <c r="F99" s="125">
        <f>F94</f>
        <v>318.875</v>
      </c>
      <c r="G99" s="126"/>
      <c r="H99" s="126"/>
      <c r="I99" s="125">
        <f>I94</f>
        <v>318.875</v>
      </c>
      <c r="J99" s="126"/>
      <c r="K99" s="126"/>
      <c r="L99" s="125">
        <f>L94</f>
        <v>0</v>
      </c>
      <c r="M99" s="127"/>
      <c r="N99" s="126"/>
      <c r="O99" s="126"/>
    </row>
    <row r="100" spans="1:20" s="2" customFormat="1" ht="15">
      <c r="A100" s="237" t="s">
        <v>28</v>
      </c>
      <c r="B100" s="237"/>
      <c r="C100" s="237"/>
      <c r="D100" s="237"/>
      <c r="E100" s="237"/>
      <c r="F100" s="200">
        <f>F99+F92+F86+F82+F69+F66+F45</f>
        <v>23414.000537516666</v>
      </c>
      <c r="G100" s="201"/>
      <c r="H100" s="201"/>
      <c r="I100" s="200">
        <f>I99+I92+I86+I82+I69+I66+I45</f>
        <v>26191.781895849999</v>
      </c>
      <c r="J100" s="201"/>
      <c r="K100" s="201"/>
      <c r="L100" s="200">
        <f>L99+L92+L86+L82+L69+L66+L45</f>
        <v>2777.7813583333336</v>
      </c>
      <c r="M100" s="127"/>
      <c r="N100" s="126"/>
      <c r="O100" s="126"/>
    </row>
    <row r="101" spans="1:20" s="2" customFormat="1" ht="14.25">
      <c r="A101" s="141"/>
      <c r="B101" s="141"/>
      <c r="C101" s="141"/>
      <c r="D101" s="141"/>
      <c r="E101" s="141"/>
      <c r="F101" s="141"/>
      <c r="G101" s="141"/>
      <c r="H101" s="141"/>
      <c r="I101" s="141"/>
      <c r="J101" s="141"/>
      <c r="K101" s="141"/>
      <c r="L101" s="141"/>
      <c r="M101" s="141"/>
      <c r="N101" s="141"/>
      <c r="O101" s="141"/>
    </row>
    <row r="102" spans="1:20" ht="14.25">
      <c r="A102" s="238" t="s">
        <v>13</v>
      </c>
      <c r="B102" s="238"/>
      <c r="C102" s="238"/>
      <c r="D102" s="238"/>
      <c r="E102" s="238"/>
      <c r="F102" s="238"/>
      <c r="G102" s="238"/>
      <c r="H102" s="238"/>
      <c r="I102" s="238"/>
      <c r="J102" s="238"/>
      <c r="K102" s="238"/>
      <c r="L102" s="238"/>
      <c r="M102" s="238"/>
      <c r="N102" s="238"/>
      <c r="O102" s="141"/>
    </row>
    <row r="103" spans="1:20" s="15" customFormat="1" ht="15">
      <c r="A103" s="13"/>
      <c r="B103" s="142" t="s">
        <v>29</v>
      </c>
      <c r="C103" s="143"/>
      <c r="D103" s="143"/>
      <c r="E103" s="143"/>
      <c r="F103" s="143"/>
      <c r="G103" s="143"/>
      <c r="H103" s="143"/>
      <c r="I103" s="144" t="s">
        <v>30</v>
      </c>
      <c r="J103" s="145"/>
      <c r="K103" s="145"/>
      <c r="L103" s="143"/>
      <c r="M103" s="146"/>
      <c r="N103" s="147"/>
      <c r="O103" s="147"/>
      <c r="P103" s="14"/>
      <c r="Q103" s="14"/>
      <c r="R103" s="14"/>
      <c r="S103" s="14"/>
      <c r="T103" s="14"/>
    </row>
    <row r="104" spans="1:20" s="15" customFormat="1" ht="15">
      <c r="A104" s="16"/>
      <c r="B104" s="148"/>
      <c r="C104" s="143"/>
      <c r="D104" s="143"/>
      <c r="E104" s="143"/>
      <c r="F104" s="143"/>
      <c r="G104" s="143"/>
      <c r="H104" s="143"/>
      <c r="I104" s="145"/>
      <c r="J104" s="145"/>
      <c r="K104" s="145"/>
      <c r="L104" s="143"/>
      <c r="M104" s="202"/>
      <c r="N104" s="147"/>
      <c r="O104" s="147"/>
      <c r="P104" s="14"/>
      <c r="Q104" s="14"/>
      <c r="R104" s="14"/>
      <c r="S104" s="14"/>
      <c r="T104" s="14"/>
    </row>
    <row r="105" spans="1:20" s="15" customFormat="1" ht="15">
      <c r="A105" s="143"/>
      <c r="B105" s="148"/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7"/>
      <c r="P105" s="14"/>
      <c r="Q105" s="14"/>
      <c r="R105" s="14"/>
      <c r="S105" s="14"/>
      <c r="T105" s="14"/>
    </row>
    <row r="106" spans="1:20" s="15" customFormat="1" ht="15">
      <c r="A106" s="143"/>
      <c r="B106" s="149" t="s">
        <v>221</v>
      </c>
      <c r="C106" s="143"/>
      <c r="D106" s="147"/>
      <c r="E106" s="239" t="s">
        <v>10</v>
      </c>
      <c r="F106" s="239"/>
      <c r="G106" s="150"/>
      <c r="H106" s="143"/>
      <c r="I106" s="143"/>
      <c r="J106" s="143"/>
      <c r="K106" s="143"/>
      <c r="L106" s="143"/>
      <c r="M106" s="143"/>
      <c r="N106" s="143"/>
      <c r="O106" s="147"/>
      <c r="P106" s="14"/>
      <c r="Q106" s="14"/>
      <c r="R106" s="14"/>
      <c r="S106" s="14"/>
      <c r="T106" s="14"/>
    </row>
    <row r="107" spans="1:20" s="19" customFormat="1">
      <c r="A107" s="17"/>
      <c r="B107" s="17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</row>
  </sheetData>
  <sheetProtection insertRows="0" deleteRows="0"/>
  <mergeCells count="36">
    <mergeCell ref="A3:O3"/>
    <mergeCell ref="A4:A6"/>
    <mergeCell ref="B4:B6"/>
    <mergeCell ref="C4:C6"/>
    <mergeCell ref="D4:F4"/>
    <mergeCell ref="G4:I4"/>
    <mergeCell ref="J4:L4"/>
    <mergeCell ref="M4:M6"/>
    <mergeCell ref="N4:N6"/>
    <mergeCell ref="O4:O6"/>
    <mergeCell ref="D5:D6"/>
    <mergeCell ref="E5:E6"/>
    <mergeCell ref="K5:K6"/>
    <mergeCell ref="L5:L6"/>
    <mergeCell ref="A8:O8"/>
    <mergeCell ref="A45:E45"/>
    <mergeCell ref="A70:O70"/>
    <mergeCell ref="F5:F6"/>
    <mergeCell ref="G5:G6"/>
    <mergeCell ref="H5:H6"/>
    <mergeCell ref="I5:I6"/>
    <mergeCell ref="J5:J6"/>
    <mergeCell ref="A66:E66"/>
    <mergeCell ref="A67:O67"/>
    <mergeCell ref="A69:E69"/>
    <mergeCell ref="A46:O46"/>
    <mergeCell ref="A82:E82"/>
    <mergeCell ref="A100:E100"/>
    <mergeCell ref="A102:N102"/>
    <mergeCell ref="E106:F106"/>
    <mergeCell ref="A86:E86"/>
    <mergeCell ref="A87:O87"/>
    <mergeCell ref="A92:E92"/>
    <mergeCell ref="A93:O93"/>
    <mergeCell ref="A99:E99"/>
    <mergeCell ref="A83:O83"/>
  </mergeCells>
  <pageMargins left="1.1417322834645669" right="0.27559055118110237" top="0.51181102362204722" bottom="0.31496062992125984" header="0.15748031496062992" footer="0.19685039370078741"/>
  <pageSetup paperSize="9" scale="60" orientation="landscape" r:id="rId1"/>
  <headerFooter alignWithMargins="0"/>
  <rowBreaks count="1" manualBreakCount="1">
    <brk id="69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Заг. опис робіт</vt:lpstr>
      <vt:lpstr>Внесення змін </vt:lpstr>
      <vt:lpstr>'Внесення змін 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KULINICH</dc:creator>
  <cp:lastModifiedBy>Tumakova Elena</cp:lastModifiedBy>
  <cp:lastPrinted>2017-08-10T13:15:29Z</cp:lastPrinted>
  <dcterms:created xsi:type="dcterms:W3CDTF">2003-02-20T10:09:41Z</dcterms:created>
  <dcterms:modified xsi:type="dcterms:W3CDTF">2017-08-31T06:53:22Z</dcterms:modified>
</cp:coreProperties>
</file>