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onst\Documents\"/>
    </mc:Choice>
  </mc:AlternateContent>
  <xr:revisionPtr revIDLastSave="0" documentId="13_ncr:1_{D1205115-7D40-483A-995C-26EBEF72C824}" xr6:coauthVersionLast="47" xr6:coauthVersionMax="47" xr10:uidLastSave="{00000000-0000-0000-0000-000000000000}"/>
  <bookViews>
    <workbookView xWindow="-120" yWindow="-120" windowWidth="29040" windowHeight="15840" tabRatio="787" activeTab="2" xr2:uid="{17E71DE5-C8A7-46F8-9883-46CF5D426835}"/>
  </bookViews>
  <sheets>
    <sheet name="Gjennomsnittslig" sheetId="1" r:id="rId1"/>
    <sheet name="Lav" sheetId="3" r:id="rId2"/>
    <sheet name="Høy" sheetId="4" r:id="rId3"/>
    <sheet name="Lav Strøm" sheetId="5" r:id="rId4"/>
    <sheet name="Høy Strøm" sheetId="6" r:id="rId5"/>
    <sheet name="Tabell" sheetId="10" r:id="rId6"/>
    <sheet name="best worse case" sheetId="9" r:id="rId7"/>
    <sheet name="Test" sheetId="8" r:id="rId8"/>
  </sheets>
  <calcPr calcId="19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8" i="8" l="1"/>
  <c r="J45" i="8" s="1"/>
  <c r="I38" i="8"/>
  <c r="I51" i="8" s="1"/>
  <c r="J44" i="8"/>
  <c r="J50" i="8" s="1"/>
  <c r="I44" i="8"/>
  <c r="I50" i="8" s="1"/>
  <c r="L50" i="8" s="1"/>
  <c r="J51" i="8"/>
  <c r="L38" i="8"/>
  <c r="J37" i="8"/>
  <c r="I37" i="8"/>
  <c r="L37" i="8" s="1"/>
  <c r="Y14" i="8"/>
  <c r="Z14" i="8"/>
  <c r="H11" i="10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B9" i="9"/>
  <c r="R16" i="6"/>
  <c r="R16" i="5"/>
  <c r="R39" i="1"/>
  <c r="O2" i="8"/>
  <c r="O3" i="8"/>
  <c r="W7" i="1"/>
  <c r="I7" i="3"/>
  <c r="C7" i="3"/>
  <c r="C7" i="1"/>
  <c r="C30" i="1"/>
  <c r="D70" i="6"/>
  <c r="E70" i="6"/>
  <c r="F70" i="6"/>
  <c r="G70" i="6"/>
  <c r="H70" i="6"/>
  <c r="I70" i="6"/>
  <c r="J70" i="6"/>
  <c r="K70" i="6"/>
  <c r="L70" i="6"/>
  <c r="M70" i="6"/>
  <c r="N70" i="6"/>
  <c r="X70" i="6" s="1"/>
  <c r="O70" i="6"/>
  <c r="P70" i="6"/>
  <c r="Q70" i="6"/>
  <c r="R70" i="6"/>
  <c r="S70" i="6"/>
  <c r="T70" i="6"/>
  <c r="U70" i="6"/>
  <c r="V70" i="6"/>
  <c r="W70" i="6"/>
  <c r="C70" i="6"/>
  <c r="D43" i="6"/>
  <c r="E43" i="6"/>
  <c r="F43" i="6"/>
  <c r="G43" i="6"/>
  <c r="H43" i="6"/>
  <c r="I43" i="6"/>
  <c r="I37" i="6" s="1"/>
  <c r="J43" i="6"/>
  <c r="K43" i="6"/>
  <c r="L43" i="6"/>
  <c r="M43" i="6"/>
  <c r="N43" i="6"/>
  <c r="O43" i="6"/>
  <c r="O37" i="6" s="1"/>
  <c r="P43" i="6"/>
  <c r="Q43" i="6"/>
  <c r="R43" i="6"/>
  <c r="S43" i="6"/>
  <c r="T43" i="6"/>
  <c r="U43" i="6"/>
  <c r="U37" i="6" s="1"/>
  <c r="V43" i="6"/>
  <c r="W43" i="6"/>
  <c r="C43" i="6"/>
  <c r="D43" i="5"/>
  <c r="E43" i="5"/>
  <c r="F43" i="5"/>
  <c r="G43" i="5"/>
  <c r="H43" i="5"/>
  <c r="H70" i="5" s="1"/>
  <c r="H64" i="5" s="1"/>
  <c r="I43" i="5"/>
  <c r="J43" i="5"/>
  <c r="J70" i="5" s="1"/>
  <c r="K43" i="5"/>
  <c r="K70" i="5" s="1"/>
  <c r="L43" i="5"/>
  <c r="L70" i="5" s="1"/>
  <c r="M43" i="5"/>
  <c r="M70" i="5" s="1"/>
  <c r="N43" i="5"/>
  <c r="N37" i="5" s="1"/>
  <c r="O43" i="5"/>
  <c r="O70" i="5" s="1"/>
  <c r="P43" i="5"/>
  <c r="Q43" i="5"/>
  <c r="Q70" i="5" s="1"/>
  <c r="R43" i="5"/>
  <c r="S43" i="5"/>
  <c r="T43" i="5"/>
  <c r="T70" i="5" s="1"/>
  <c r="T64" i="5" s="1"/>
  <c r="U43" i="5"/>
  <c r="V43" i="5"/>
  <c r="V70" i="5" s="1"/>
  <c r="W43" i="5"/>
  <c r="W70" i="5" s="1"/>
  <c r="D70" i="5"/>
  <c r="E70" i="5"/>
  <c r="F70" i="5"/>
  <c r="G70" i="5"/>
  <c r="I70" i="5"/>
  <c r="P70" i="5"/>
  <c r="R70" i="5"/>
  <c r="S70" i="5"/>
  <c r="S64" i="5" s="1"/>
  <c r="U70" i="5"/>
  <c r="C70" i="5"/>
  <c r="C43" i="5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C36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C13" i="4"/>
  <c r="D36" i="3"/>
  <c r="E36" i="3"/>
  <c r="X36" i="3" s="1"/>
  <c r="F36" i="3"/>
  <c r="F30" i="3" s="1"/>
  <c r="G36" i="3"/>
  <c r="H36" i="3"/>
  <c r="I36" i="3"/>
  <c r="J36" i="3"/>
  <c r="K36" i="3"/>
  <c r="L36" i="3"/>
  <c r="M36" i="3"/>
  <c r="M30" i="3" s="1"/>
  <c r="N36" i="3"/>
  <c r="N30" i="3" s="1"/>
  <c r="O36" i="3"/>
  <c r="O30" i="3" s="1"/>
  <c r="P36" i="3"/>
  <c r="Q36" i="3"/>
  <c r="R36" i="3"/>
  <c r="R30" i="3" s="1"/>
  <c r="S36" i="3"/>
  <c r="T36" i="3"/>
  <c r="U36" i="3"/>
  <c r="V36" i="3"/>
  <c r="W36" i="3"/>
  <c r="D13" i="3"/>
  <c r="E13" i="3"/>
  <c r="F13" i="3"/>
  <c r="G13" i="3"/>
  <c r="H13" i="3"/>
  <c r="I13" i="3"/>
  <c r="J13" i="3"/>
  <c r="K13" i="3"/>
  <c r="L13" i="3"/>
  <c r="L7" i="3" s="1"/>
  <c r="L9" i="3" s="1"/>
  <c r="M13" i="3"/>
  <c r="M7" i="3" s="1"/>
  <c r="M9" i="3" s="1"/>
  <c r="N13" i="3"/>
  <c r="N7" i="3" s="1"/>
  <c r="N9" i="3" s="1"/>
  <c r="O13" i="3"/>
  <c r="O7" i="3" s="1"/>
  <c r="O9" i="3" s="1"/>
  <c r="P13" i="3"/>
  <c r="Q13" i="3"/>
  <c r="R13" i="3"/>
  <c r="S13" i="3"/>
  <c r="T13" i="3"/>
  <c r="U13" i="3"/>
  <c r="V13" i="3"/>
  <c r="W13" i="3"/>
  <c r="C36" i="3"/>
  <c r="C13" i="3"/>
  <c r="C9" i="3" s="1"/>
  <c r="X13" i="1"/>
  <c r="T18" i="1" s="1"/>
  <c r="U18" i="1" s="1"/>
  <c r="O40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K66" i="1"/>
  <c r="O66" i="1"/>
  <c r="W66" i="1"/>
  <c r="D65" i="1"/>
  <c r="X65" i="1" s="1"/>
  <c r="D64" i="1"/>
  <c r="X64" i="1" s="1"/>
  <c r="O15" i="8"/>
  <c r="O14" i="8"/>
  <c r="O13" i="8"/>
  <c r="O12" i="8"/>
  <c r="O11" i="8"/>
  <c r="O10" i="8"/>
  <c r="O9" i="8"/>
  <c r="O8" i="8"/>
  <c r="O7" i="8"/>
  <c r="O6" i="8"/>
  <c r="O4" i="8"/>
  <c r="O5" i="8"/>
  <c r="O16" i="8"/>
  <c r="O17" i="8"/>
  <c r="O18" i="8"/>
  <c r="O19" i="8"/>
  <c r="O20" i="8"/>
  <c r="O21" i="8"/>
  <c r="O22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C7" i="4"/>
  <c r="D7" i="3"/>
  <c r="D9" i="3" s="1"/>
  <c r="E7" i="3"/>
  <c r="F7" i="3"/>
  <c r="F9" i="3" s="1"/>
  <c r="G7" i="3"/>
  <c r="H7" i="3"/>
  <c r="I9" i="3"/>
  <c r="J7" i="3"/>
  <c r="J9" i="3" s="1"/>
  <c r="K7" i="3"/>
  <c r="K9" i="3" s="1"/>
  <c r="P7" i="3"/>
  <c r="P9" i="3" s="1"/>
  <c r="Q7" i="3"/>
  <c r="R7" i="3"/>
  <c r="S7" i="3"/>
  <c r="T7" i="3"/>
  <c r="U7" i="3"/>
  <c r="U9" i="3" s="1"/>
  <c r="V7" i="3"/>
  <c r="W7" i="3"/>
  <c r="C30" i="3"/>
  <c r="D30" i="3"/>
  <c r="E30" i="3"/>
  <c r="G30" i="3"/>
  <c r="H30" i="3"/>
  <c r="I30" i="3"/>
  <c r="J30" i="3"/>
  <c r="K30" i="3"/>
  <c r="L30" i="3"/>
  <c r="P30" i="3"/>
  <c r="Q30" i="3"/>
  <c r="S30" i="3"/>
  <c r="T30" i="3"/>
  <c r="U30" i="3"/>
  <c r="V30" i="3"/>
  <c r="W30" i="3"/>
  <c r="D64" i="5"/>
  <c r="G64" i="5"/>
  <c r="P64" i="5"/>
  <c r="G7" i="1"/>
  <c r="J7" i="1"/>
  <c r="K7" i="1"/>
  <c r="S7" i="1"/>
  <c r="V7" i="1"/>
  <c r="I30" i="1"/>
  <c r="J30" i="1"/>
  <c r="K30" i="1"/>
  <c r="L30" i="1"/>
  <c r="M30" i="1"/>
  <c r="U30" i="1"/>
  <c r="V30" i="1"/>
  <c r="W30" i="1"/>
  <c r="D62" i="1"/>
  <c r="D30" i="1" s="1"/>
  <c r="E62" i="1"/>
  <c r="E66" i="1" s="1"/>
  <c r="F62" i="1"/>
  <c r="F64" i="6" s="1"/>
  <c r="G62" i="1"/>
  <c r="G64" i="6" s="1"/>
  <c r="H62" i="1"/>
  <c r="H64" i="6" s="1"/>
  <c r="I62" i="1"/>
  <c r="I64" i="5" s="1"/>
  <c r="J62" i="1"/>
  <c r="K62" i="1"/>
  <c r="L62" i="1"/>
  <c r="L7" i="1" s="1"/>
  <c r="M62" i="1"/>
  <c r="M7" i="1" s="1"/>
  <c r="N62" i="1"/>
  <c r="N30" i="1" s="1"/>
  <c r="O62" i="1"/>
  <c r="O30" i="1" s="1"/>
  <c r="P62" i="1"/>
  <c r="P66" i="1" s="1"/>
  <c r="Q62" i="1"/>
  <c r="Q66" i="1" s="1"/>
  <c r="R62" i="1"/>
  <c r="R64" i="6" s="1"/>
  <c r="S62" i="1"/>
  <c r="S64" i="6" s="1"/>
  <c r="T62" i="1"/>
  <c r="T64" i="6" s="1"/>
  <c r="U62" i="1"/>
  <c r="U64" i="5" s="1"/>
  <c r="V62" i="1"/>
  <c r="W62" i="1"/>
  <c r="C62" i="1"/>
  <c r="C36" i="5"/>
  <c r="X66" i="6"/>
  <c r="X65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B62" i="6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H63" i="5"/>
  <c r="D63" i="5"/>
  <c r="X63" i="5" s="1"/>
  <c r="E63" i="5"/>
  <c r="F63" i="5"/>
  <c r="G63" i="5"/>
  <c r="C63" i="5"/>
  <c r="X66" i="5"/>
  <c r="X65" i="5"/>
  <c r="T62" i="5"/>
  <c r="B62" i="5"/>
  <c r="X39" i="5"/>
  <c r="X38" i="5"/>
  <c r="C37" i="5"/>
  <c r="B40" i="5"/>
  <c r="W37" i="5"/>
  <c r="V37" i="5"/>
  <c r="U37" i="5"/>
  <c r="T37" i="5"/>
  <c r="S37" i="5"/>
  <c r="R37" i="5"/>
  <c r="Q37" i="5"/>
  <c r="P37" i="5"/>
  <c r="O37" i="5"/>
  <c r="L37" i="5"/>
  <c r="K37" i="5"/>
  <c r="J37" i="5"/>
  <c r="I37" i="5"/>
  <c r="H37" i="5"/>
  <c r="G37" i="5"/>
  <c r="F37" i="5"/>
  <c r="E37" i="5"/>
  <c r="D37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X36" i="5" s="1"/>
  <c r="B35" i="5"/>
  <c r="X13" i="5"/>
  <c r="X9" i="5"/>
  <c r="C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D37" i="6"/>
  <c r="E37" i="6"/>
  <c r="F37" i="6"/>
  <c r="G37" i="6"/>
  <c r="H37" i="6"/>
  <c r="J37" i="6"/>
  <c r="K37" i="6"/>
  <c r="L37" i="6"/>
  <c r="M37" i="6"/>
  <c r="N37" i="6"/>
  <c r="P37" i="6"/>
  <c r="Q37" i="6"/>
  <c r="R37" i="6"/>
  <c r="S37" i="6"/>
  <c r="T37" i="6"/>
  <c r="V37" i="6"/>
  <c r="W37" i="6"/>
  <c r="C37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H36" i="6"/>
  <c r="D36" i="6"/>
  <c r="E36" i="6"/>
  <c r="F36" i="6"/>
  <c r="G36" i="6"/>
  <c r="C36" i="6"/>
  <c r="C6" i="6"/>
  <c r="X39" i="6"/>
  <c r="X38" i="6"/>
  <c r="O35" i="6"/>
  <c r="B35" i="6"/>
  <c r="O23" i="6"/>
  <c r="Q19" i="6"/>
  <c r="T19" i="6" s="1"/>
  <c r="O17" i="6"/>
  <c r="O16" i="6"/>
  <c r="W62" i="6" s="1"/>
  <c r="X13" i="6"/>
  <c r="B10" i="6"/>
  <c r="X9" i="6"/>
  <c r="X8" i="6"/>
  <c r="B5" i="6"/>
  <c r="X36" i="4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H6" i="5"/>
  <c r="D6" i="5"/>
  <c r="E6" i="5"/>
  <c r="F6" i="5"/>
  <c r="G6" i="5"/>
  <c r="C6" i="5"/>
  <c r="O23" i="5"/>
  <c r="Q19" i="5"/>
  <c r="T19" i="5" s="1"/>
  <c r="O17" i="5"/>
  <c r="O16" i="5"/>
  <c r="S62" i="5" s="1"/>
  <c r="X8" i="5"/>
  <c r="B10" i="5"/>
  <c r="B5" i="5"/>
  <c r="C29" i="1"/>
  <c r="E9" i="3"/>
  <c r="G9" i="3"/>
  <c r="H9" i="3"/>
  <c r="Q9" i="3"/>
  <c r="R9" i="3"/>
  <c r="S9" i="3"/>
  <c r="T9" i="3"/>
  <c r="V9" i="3"/>
  <c r="W9" i="3"/>
  <c r="B9" i="3"/>
  <c r="F29" i="1"/>
  <c r="G29" i="1"/>
  <c r="Q42" i="1"/>
  <c r="D29" i="1" s="1"/>
  <c r="I45" i="8" l="1"/>
  <c r="L45" i="8" s="1"/>
  <c r="L44" i="8"/>
  <c r="L51" i="8"/>
  <c r="O5" i="6"/>
  <c r="I35" i="6"/>
  <c r="U35" i="6"/>
  <c r="L62" i="6"/>
  <c r="D5" i="6"/>
  <c r="M62" i="6"/>
  <c r="E5" i="6"/>
  <c r="E10" i="6" s="1"/>
  <c r="D7" i="9" s="1"/>
  <c r="Q5" i="6"/>
  <c r="K35" i="6"/>
  <c r="K40" i="6" s="1"/>
  <c r="W35" i="6"/>
  <c r="W40" i="6" s="1"/>
  <c r="X62" i="6"/>
  <c r="N62" i="6"/>
  <c r="C35" i="6"/>
  <c r="F5" i="6"/>
  <c r="R5" i="6"/>
  <c r="L35" i="6"/>
  <c r="C62" i="6"/>
  <c r="O62" i="6"/>
  <c r="J35" i="6"/>
  <c r="G5" i="6"/>
  <c r="S5" i="6"/>
  <c r="M35" i="6"/>
  <c r="M40" i="6" s="1"/>
  <c r="D62" i="6"/>
  <c r="P62" i="6"/>
  <c r="P5" i="6"/>
  <c r="V35" i="6"/>
  <c r="H5" i="6"/>
  <c r="T5" i="6"/>
  <c r="N35" i="6"/>
  <c r="C5" i="6"/>
  <c r="X5" i="6" s="1"/>
  <c r="E62" i="6"/>
  <c r="Q62" i="6"/>
  <c r="Q67" i="6" s="1"/>
  <c r="U5" i="6"/>
  <c r="J5" i="6"/>
  <c r="V5" i="6"/>
  <c r="D35" i="6"/>
  <c r="P35" i="6"/>
  <c r="G62" i="6"/>
  <c r="S62" i="6"/>
  <c r="R67" i="6"/>
  <c r="K5" i="6"/>
  <c r="W5" i="6"/>
  <c r="E35" i="6"/>
  <c r="E40" i="6" s="1"/>
  <c r="Q35" i="6"/>
  <c r="Q40" i="6" s="1"/>
  <c r="H62" i="6"/>
  <c r="H67" i="6" s="1"/>
  <c r="T62" i="6"/>
  <c r="T67" i="6" s="1"/>
  <c r="R62" i="6"/>
  <c r="L5" i="6"/>
  <c r="F35" i="6"/>
  <c r="F40" i="6" s="1"/>
  <c r="R35" i="6"/>
  <c r="I62" i="6"/>
  <c r="U62" i="6"/>
  <c r="F62" i="6"/>
  <c r="F67" i="6" s="1"/>
  <c r="M5" i="6"/>
  <c r="G35" i="6"/>
  <c r="G40" i="6" s="1"/>
  <c r="S35" i="6"/>
  <c r="J62" i="6"/>
  <c r="V62" i="6"/>
  <c r="I5" i="6"/>
  <c r="N5" i="6"/>
  <c r="H35" i="6"/>
  <c r="H40" i="6" s="1"/>
  <c r="T35" i="6"/>
  <c r="K62" i="6"/>
  <c r="J5" i="5"/>
  <c r="I62" i="5"/>
  <c r="T5" i="5"/>
  <c r="H5" i="5"/>
  <c r="C35" i="5"/>
  <c r="O35" i="5"/>
  <c r="J62" i="5"/>
  <c r="V62" i="5"/>
  <c r="V5" i="5"/>
  <c r="V10" i="5" s="1"/>
  <c r="G5" i="5"/>
  <c r="X5" i="5" s="1"/>
  <c r="E10" i="5"/>
  <c r="D35" i="5"/>
  <c r="P35" i="5"/>
  <c r="K62" i="5"/>
  <c r="W62" i="5"/>
  <c r="M35" i="5"/>
  <c r="N35" i="5"/>
  <c r="N40" i="5" s="1"/>
  <c r="R5" i="5"/>
  <c r="R10" i="5" s="1"/>
  <c r="F5" i="5"/>
  <c r="F10" i="5" s="1"/>
  <c r="E35" i="5"/>
  <c r="Q35" i="5"/>
  <c r="L62" i="5"/>
  <c r="I5" i="5"/>
  <c r="U62" i="5"/>
  <c r="S5" i="5"/>
  <c r="Q5" i="5"/>
  <c r="E5" i="5"/>
  <c r="F35" i="5"/>
  <c r="R35" i="5"/>
  <c r="R40" i="5" s="1"/>
  <c r="M62" i="5"/>
  <c r="P5" i="5"/>
  <c r="O5" i="5"/>
  <c r="H35" i="5"/>
  <c r="H40" i="5" s="1"/>
  <c r="T35" i="5"/>
  <c r="T40" i="5" s="1"/>
  <c r="D40" i="5"/>
  <c r="C62" i="5"/>
  <c r="O62" i="5"/>
  <c r="U5" i="5"/>
  <c r="D5" i="5"/>
  <c r="D10" i="5" s="1"/>
  <c r="G35" i="5"/>
  <c r="N5" i="5"/>
  <c r="N10" i="5" s="1"/>
  <c r="I35" i="5"/>
  <c r="U35" i="5"/>
  <c r="U40" i="5" s="1"/>
  <c r="D62" i="5"/>
  <c r="P62" i="5"/>
  <c r="P67" i="5" s="1"/>
  <c r="X62" i="5"/>
  <c r="M5" i="5"/>
  <c r="J35" i="5"/>
  <c r="V35" i="5"/>
  <c r="E62" i="5"/>
  <c r="Q62" i="5"/>
  <c r="H10" i="5"/>
  <c r="C5" i="5"/>
  <c r="L5" i="5"/>
  <c r="L10" i="5" s="1"/>
  <c r="K35" i="5"/>
  <c r="W35" i="5"/>
  <c r="F62" i="5"/>
  <c r="R62" i="5"/>
  <c r="R67" i="5" s="1"/>
  <c r="H62" i="5"/>
  <c r="S35" i="5"/>
  <c r="N62" i="5"/>
  <c r="W5" i="5"/>
  <c r="W10" i="5" s="1"/>
  <c r="K5" i="5"/>
  <c r="K10" i="5" s="1"/>
  <c r="L35" i="5"/>
  <c r="G62" i="5"/>
  <c r="G67" i="5" s="1"/>
  <c r="X36" i="6"/>
  <c r="X63" i="6"/>
  <c r="R40" i="6"/>
  <c r="J10" i="5"/>
  <c r="P10" i="5"/>
  <c r="P40" i="5"/>
  <c r="Q40" i="5"/>
  <c r="E40" i="5"/>
  <c r="I10" i="5"/>
  <c r="U10" i="5"/>
  <c r="X43" i="6"/>
  <c r="M37" i="5"/>
  <c r="M40" i="5" s="1"/>
  <c r="W64" i="5"/>
  <c r="X43" i="5"/>
  <c r="K64" i="5"/>
  <c r="J64" i="5"/>
  <c r="J67" i="5" s="1"/>
  <c r="N70" i="5"/>
  <c r="X70" i="5" s="1"/>
  <c r="V64" i="5"/>
  <c r="V67" i="5" s="1"/>
  <c r="E64" i="6"/>
  <c r="E67" i="6" s="1"/>
  <c r="P64" i="6"/>
  <c r="P67" i="6" s="1"/>
  <c r="D64" i="6"/>
  <c r="D67" i="6" s="1"/>
  <c r="N66" i="1"/>
  <c r="Q64" i="6"/>
  <c r="U7" i="1"/>
  <c r="I7" i="1"/>
  <c r="R64" i="5"/>
  <c r="F64" i="5"/>
  <c r="O64" i="6"/>
  <c r="O67" i="6" s="1"/>
  <c r="D66" i="1"/>
  <c r="X66" i="1" s="1"/>
  <c r="M66" i="1"/>
  <c r="T7" i="1"/>
  <c r="H7" i="1"/>
  <c r="Q64" i="5"/>
  <c r="E64" i="5"/>
  <c r="E67" i="5" s="1"/>
  <c r="N64" i="6"/>
  <c r="N67" i="6" s="1"/>
  <c r="L66" i="1"/>
  <c r="D67" i="5"/>
  <c r="T30" i="1"/>
  <c r="H30" i="1"/>
  <c r="R7" i="1"/>
  <c r="F7" i="1"/>
  <c r="O64" i="5"/>
  <c r="O67" i="5" s="1"/>
  <c r="C64" i="6"/>
  <c r="C67" i="6" s="1"/>
  <c r="L64" i="6"/>
  <c r="V66" i="1"/>
  <c r="J66" i="1"/>
  <c r="M64" i="6"/>
  <c r="S30" i="1"/>
  <c r="G30" i="1"/>
  <c r="Q7" i="1"/>
  <c r="E7" i="1"/>
  <c r="N64" i="5"/>
  <c r="W64" i="6"/>
  <c r="W67" i="6" s="1"/>
  <c r="K64" i="6"/>
  <c r="K67" i="6" s="1"/>
  <c r="U66" i="1"/>
  <c r="I66" i="1"/>
  <c r="T42" i="1"/>
  <c r="H29" i="1" s="1"/>
  <c r="R30" i="1"/>
  <c r="F30" i="1"/>
  <c r="P7" i="1"/>
  <c r="D7" i="1"/>
  <c r="M64" i="5"/>
  <c r="M67" i="5" s="1"/>
  <c r="V64" i="6"/>
  <c r="J64" i="6"/>
  <c r="T66" i="1"/>
  <c r="H66" i="1"/>
  <c r="Q30" i="1"/>
  <c r="E30" i="1"/>
  <c r="O7" i="1"/>
  <c r="C64" i="5"/>
  <c r="L64" i="5"/>
  <c r="U64" i="6"/>
  <c r="I64" i="6"/>
  <c r="S66" i="1"/>
  <c r="G66" i="1"/>
  <c r="P30" i="1"/>
  <c r="N7" i="1"/>
  <c r="R66" i="1"/>
  <c r="F66" i="1"/>
  <c r="G67" i="6"/>
  <c r="S67" i="6"/>
  <c r="S10" i="5"/>
  <c r="Q10" i="5"/>
  <c r="C40" i="5"/>
  <c r="O40" i="5"/>
  <c r="L67" i="6"/>
  <c r="C67" i="5"/>
  <c r="X7" i="5"/>
  <c r="F40" i="5"/>
  <c r="X7" i="6"/>
  <c r="L40" i="5"/>
  <c r="C40" i="6"/>
  <c r="T10" i="5"/>
  <c r="D40" i="6"/>
  <c r="P40" i="6"/>
  <c r="S40" i="5"/>
  <c r="I67" i="5"/>
  <c r="J40" i="6"/>
  <c r="G40" i="5"/>
  <c r="I40" i="5"/>
  <c r="V40" i="6"/>
  <c r="J40" i="5"/>
  <c r="V40" i="5"/>
  <c r="K40" i="5"/>
  <c r="W40" i="5"/>
  <c r="M67" i="6"/>
  <c r="B67" i="6"/>
  <c r="S67" i="5"/>
  <c r="H67" i="5"/>
  <c r="T67" i="5"/>
  <c r="U67" i="5"/>
  <c r="K67" i="5"/>
  <c r="W67" i="5"/>
  <c r="B67" i="5"/>
  <c r="C10" i="5"/>
  <c r="X37" i="6"/>
  <c r="L40" i="6"/>
  <c r="N40" i="6"/>
  <c r="O40" i="6"/>
  <c r="S40" i="6"/>
  <c r="T40" i="6"/>
  <c r="I40" i="6"/>
  <c r="U40" i="6"/>
  <c r="B40" i="6"/>
  <c r="E6" i="6"/>
  <c r="G6" i="6"/>
  <c r="G10" i="6" s="1"/>
  <c r="F7" i="9" s="1"/>
  <c r="C10" i="6"/>
  <c r="B7" i="9" s="1"/>
  <c r="F6" i="6"/>
  <c r="F10" i="6" s="1"/>
  <c r="E7" i="9" s="1"/>
  <c r="D6" i="6"/>
  <c r="D10" i="6" s="1"/>
  <c r="C7" i="9" s="1"/>
  <c r="S10" i="6"/>
  <c r="R7" i="9" s="1"/>
  <c r="K10" i="6"/>
  <c r="J7" i="9" s="1"/>
  <c r="T6" i="6"/>
  <c r="T10" i="6" s="1"/>
  <c r="S7" i="9" s="1"/>
  <c r="H6" i="6"/>
  <c r="I6" i="6"/>
  <c r="I10" i="6" s="1"/>
  <c r="H7" i="9" s="1"/>
  <c r="S6" i="6"/>
  <c r="R6" i="6"/>
  <c r="Q6" i="6"/>
  <c r="Q10" i="6" s="1"/>
  <c r="P7" i="9" s="1"/>
  <c r="P6" i="6"/>
  <c r="P10" i="6" s="1"/>
  <c r="O7" i="9" s="1"/>
  <c r="M6" i="6"/>
  <c r="M10" i="6" s="1"/>
  <c r="L7" i="9" s="1"/>
  <c r="V6" i="6"/>
  <c r="V10" i="6" s="1"/>
  <c r="U7" i="9" s="1"/>
  <c r="O6" i="6"/>
  <c r="O10" i="6" s="1"/>
  <c r="N7" i="9" s="1"/>
  <c r="U6" i="6"/>
  <c r="N6" i="6"/>
  <c r="N10" i="6" s="1"/>
  <c r="M7" i="9" s="1"/>
  <c r="J6" i="6"/>
  <c r="L6" i="6"/>
  <c r="L10" i="6" s="1"/>
  <c r="K7" i="9" s="1"/>
  <c r="W6" i="6"/>
  <c r="K6" i="6"/>
  <c r="R10" i="6"/>
  <c r="Q7" i="9" s="1"/>
  <c r="X6" i="5"/>
  <c r="M10" i="5"/>
  <c r="O10" i="5"/>
  <c r="E29" i="1"/>
  <c r="E29" i="3" s="1"/>
  <c r="X13" i="4"/>
  <c r="B10" i="1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D30" i="4"/>
  <c r="C30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D7" i="4"/>
  <c r="X32" i="4"/>
  <c r="X31" i="4"/>
  <c r="B30" i="4"/>
  <c r="H29" i="4"/>
  <c r="F29" i="4"/>
  <c r="D29" i="4"/>
  <c r="C29" i="4"/>
  <c r="B29" i="4"/>
  <c r="B28" i="4"/>
  <c r="X8" i="4"/>
  <c r="X6" i="4"/>
  <c r="B5" i="4"/>
  <c r="B10" i="4" s="1"/>
  <c r="X6" i="3"/>
  <c r="X8" i="3"/>
  <c r="X8" i="1"/>
  <c r="X36" i="1"/>
  <c r="R18" i="1" s="1"/>
  <c r="X31" i="1"/>
  <c r="X32" i="1"/>
  <c r="X6" i="1"/>
  <c r="B5" i="3"/>
  <c r="B10" i="3" s="1"/>
  <c r="C29" i="3"/>
  <c r="C32" i="3" s="1"/>
  <c r="D29" i="3"/>
  <c r="D32" i="3" s="1"/>
  <c r="F29" i="3"/>
  <c r="F32" i="3" s="1"/>
  <c r="H29" i="3"/>
  <c r="B29" i="3"/>
  <c r="X31" i="3"/>
  <c r="B30" i="3"/>
  <c r="B28" i="3"/>
  <c r="X13" i="3"/>
  <c r="W29" i="1"/>
  <c r="W29" i="4" s="1"/>
  <c r="X30" i="1"/>
  <c r="U10" i="6" l="1"/>
  <c r="T7" i="9" s="1"/>
  <c r="J67" i="6"/>
  <c r="V67" i="6"/>
  <c r="X35" i="6"/>
  <c r="J10" i="6"/>
  <c r="I7" i="9" s="1"/>
  <c r="U67" i="6"/>
  <c r="W10" i="6"/>
  <c r="V7" i="9" s="1"/>
  <c r="G10" i="5"/>
  <c r="F67" i="5"/>
  <c r="X35" i="5"/>
  <c r="L67" i="5"/>
  <c r="Q67" i="5"/>
  <c r="X64" i="6"/>
  <c r="X37" i="5"/>
  <c r="X64" i="5"/>
  <c r="N67" i="5"/>
  <c r="E29" i="4"/>
  <c r="B42" i="5"/>
  <c r="I67" i="6"/>
  <c r="B12" i="5"/>
  <c r="X7" i="4"/>
  <c r="B41" i="5"/>
  <c r="B68" i="5"/>
  <c r="B41" i="6"/>
  <c r="X10" i="5"/>
  <c r="H32" i="3"/>
  <c r="E32" i="3"/>
  <c r="B32" i="3"/>
  <c r="X40" i="5"/>
  <c r="B69" i="6"/>
  <c r="B68" i="6"/>
  <c r="B69" i="5"/>
  <c r="X67" i="5"/>
  <c r="B11" i="5"/>
  <c r="B42" i="6"/>
  <c r="X40" i="6"/>
  <c r="X6" i="6"/>
  <c r="H10" i="6"/>
  <c r="G7" i="9" s="1"/>
  <c r="W29" i="3"/>
  <c r="W32" i="3" s="1"/>
  <c r="B33" i="4"/>
  <c r="X30" i="4"/>
  <c r="X7" i="1"/>
  <c r="B33" i="3"/>
  <c r="X30" i="3"/>
  <c r="X7" i="3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B28" i="1"/>
  <c r="O46" i="1"/>
  <c r="X67" i="6" l="1"/>
  <c r="B33" i="1"/>
  <c r="H7" i="10"/>
  <c r="H12" i="10"/>
  <c r="H13" i="10"/>
  <c r="H6" i="10"/>
  <c r="B12" i="6"/>
  <c r="X10" i="6"/>
  <c r="B11" i="6"/>
  <c r="V29" i="3"/>
  <c r="V29" i="4"/>
  <c r="J29" i="3"/>
  <c r="J29" i="4"/>
  <c r="T29" i="4"/>
  <c r="T29" i="3"/>
  <c r="I29" i="3"/>
  <c r="I29" i="4"/>
  <c r="Q29" i="4"/>
  <c r="Q29" i="3"/>
  <c r="S29" i="3"/>
  <c r="S29" i="4"/>
  <c r="R29" i="4"/>
  <c r="R29" i="3"/>
  <c r="P29" i="3"/>
  <c r="P29" i="4"/>
  <c r="O29" i="3"/>
  <c r="O29" i="4"/>
  <c r="U29" i="3"/>
  <c r="U29" i="4"/>
  <c r="N29" i="4"/>
  <c r="N29" i="3"/>
  <c r="L29" i="4"/>
  <c r="L29" i="3"/>
  <c r="M29" i="3"/>
  <c r="M29" i="4"/>
  <c r="G29" i="3"/>
  <c r="G32" i="3" s="1"/>
  <c r="X29" i="1"/>
  <c r="G29" i="4"/>
  <c r="K29" i="4"/>
  <c r="K29" i="3"/>
  <c r="J5" i="1" l="1"/>
  <c r="V5" i="1"/>
  <c r="K5" i="1"/>
  <c r="W5" i="1"/>
  <c r="L5" i="1"/>
  <c r="L10" i="1" s="1"/>
  <c r="K3" i="9" s="1"/>
  <c r="C5" i="1"/>
  <c r="M5" i="1"/>
  <c r="N5" i="1"/>
  <c r="Q5" i="1"/>
  <c r="Q10" i="1" s="1"/>
  <c r="P3" i="9" s="1"/>
  <c r="O39" i="1"/>
  <c r="W28" i="1" s="1"/>
  <c r="O5" i="1"/>
  <c r="E5" i="1"/>
  <c r="E10" i="1" s="1"/>
  <c r="D3" i="9" s="1"/>
  <c r="D5" i="1"/>
  <c r="P5" i="1"/>
  <c r="P10" i="1" s="1"/>
  <c r="O3" i="9" s="1"/>
  <c r="F5" i="1"/>
  <c r="R5" i="1"/>
  <c r="R10" i="1" s="1"/>
  <c r="Q3" i="9" s="1"/>
  <c r="G5" i="1"/>
  <c r="S5" i="1"/>
  <c r="I5" i="1"/>
  <c r="H5" i="1"/>
  <c r="T5" i="1"/>
  <c r="T10" i="1" s="1"/>
  <c r="S3" i="9" s="1"/>
  <c r="U5" i="1"/>
  <c r="U10" i="1" s="1"/>
  <c r="T3" i="9" s="1"/>
  <c r="H5" i="10"/>
  <c r="I32" i="3"/>
  <c r="T32" i="3"/>
  <c r="O32" i="3"/>
  <c r="N32" i="3"/>
  <c r="S32" i="3"/>
  <c r="K32" i="3"/>
  <c r="M32" i="3"/>
  <c r="P32" i="3"/>
  <c r="J32" i="3"/>
  <c r="U32" i="3"/>
  <c r="Q32" i="3"/>
  <c r="L32" i="3"/>
  <c r="R32" i="3"/>
  <c r="V32" i="3"/>
  <c r="X29" i="3"/>
  <c r="X29" i="4"/>
  <c r="K10" i="1"/>
  <c r="J3" i="9" s="1"/>
  <c r="M10" i="1"/>
  <c r="L3" i="9" s="1"/>
  <c r="N10" i="1"/>
  <c r="M3" i="9" s="1"/>
  <c r="V10" i="1"/>
  <c r="U3" i="9" s="1"/>
  <c r="O10" i="1"/>
  <c r="N3" i="9" s="1"/>
  <c r="J10" i="1"/>
  <c r="I3" i="9" s="1"/>
  <c r="S10" i="1"/>
  <c r="R3" i="9" s="1"/>
  <c r="G10" i="1"/>
  <c r="F3" i="9" s="1"/>
  <c r="H10" i="1"/>
  <c r="G3" i="9" s="1"/>
  <c r="I10" i="1"/>
  <c r="H3" i="9" s="1"/>
  <c r="D10" i="1"/>
  <c r="C3" i="9" s="1"/>
  <c r="O28" i="1"/>
  <c r="E28" i="1"/>
  <c r="T28" i="1"/>
  <c r="N28" i="1"/>
  <c r="D28" i="1"/>
  <c r="P28" i="1"/>
  <c r="I28" i="1"/>
  <c r="M28" i="1" l="1"/>
  <c r="S28" i="1"/>
  <c r="L28" i="1"/>
  <c r="C28" i="1"/>
  <c r="V28" i="1"/>
  <c r="R28" i="1"/>
  <c r="R33" i="1" s="1"/>
  <c r="Q8" i="9" s="1"/>
  <c r="H28" i="1"/>
  <c r="G28" i="1"/>
  <c r="U28" i="1"/>
  <c r="U33" i="1" s="1"/>
  <c r="T8" i="9" s="1"/>
  <c r="K28" i="1"/>
  <c r="F28" i="1"/>
  <c r="F33" i="1" s="1"/>
  <c r="E8" i="9" s="1"/>
  <c r="J28" i="1"/>
  <c r="J33" i="1" s="1"/>
  <c r="I8" i="9" s="1"/>
  <c r="Q28" i="1"/>
  <c r="R28" i="4"/>
  <c r="R33" i="4" s="1"/>
  <c r="R28" i="3"/>
  <c r="R33" i="3" s="1"/>
  <c r="G5" i="4"/>
  <c r="G10" i="4" s="1"/>
  <c r="F2" i="9" s="1"/>
  <c r="G5" i="3"/>
  <c r="G10" i="3" s="1"/>
  <c r="F4" i="9" s="1"/>
  <c r="C5" i="3"/>
  <c r="X5" i="1"/>
  <c r="C5" i="4"/>
  <c r="C10" i="1"/>
  <c r="B3" i="9" s="1"/>
  <c r="F5" i="4"/>
  <c r="F10" i="4" s="1"/>
  <c r="E2" i="9" s="1"/>
  <c r="F5" i="3"/>
  <c r="F10" i="3" s="1"/>
  <c r="E4" i="9" s="1"/>
  <c r="W5" i="3"/>
  <c r="W10" i="3" s="1"/>
  <c r="V4" i="9" s="1"/>
  <c r="W10" i="1"/>
  <c r="V3" i="9" s="1"/>
  <c r="W5" i="4"/>
  <c r="W10" i="4" s="1"/>
  <c r="V2" i="9" s="1"/>
  <c r="I33" i="1"/>
  <c r="H8" i="9" s="1"/>
  <c r="I28" i="3"/>
  <c r="I33" i="3" s="1"/>
  <c r="I28" i="4"/>
  <c r="I33" i="4" s="1"/>
  <c r="P5" i="3"/>
  <c r="P10" i="3" s="1"/>
  <c r="O4" i="9" s="1"/>
  <c r="P5" i="4"/>
  <c r="P10" i="4" s="1"/>
  <c r="O2" i="9" s="1"/>
  <c r="K5" i="3"/>
  <c r="K10" i="3" s="1"/>
  <c r="J4" i="9" s="1"/>
  <c r="K5" i="4"/>
  <c r="K10" i="4" s="1"/>
  <c r="J2" i="9" s="1"/>
  <c r="O33" i="1"/>
  <c r="N8" i="9" s="1"/>
  <c r="O28" i="3"/>
  <c r="O33" i="3" s="1"/>
  <c r="O28" i="4"/>
  <c r="O33" i="4" s="1"/>
  <c r="D5" i="3"/>
  <c r="D10" i="3" s="1"/>
  <c r="C4" i="9" s="1"/>
  <c r="D5" i="4"/>
  <c r="D10" i="4" s="1"/>
  <c r="C2" i="9" s="1"/>
  <c r="V5" i="3"/>
  <c r="V10" i="3" s="1"/>
  <c r="U4" i="9" s="1"/>
  <c r="V5" i="4"/>
  <c r="V10" i="4" s="1"/>
  <c r="U2" i="9" s="1"/>
  <c r="E5" i="4"/>
  <c r="E10" i="4" s="1"/>
  <c r="D2" i="9" s="1"/>
  <c r="E5" i="3"/>
  <c r="E10" i="3" s="1"/>
  <c r="D4" i="9" s="1"/>
  <c r="J5" i="3"/>
  <c r="J10" i="3" s="1"/>
  <c r="I4" i="9" s="1"/>
  <c r="J5" i="4"/>
  <c r="J10" i="4" s="1"/>
  <c r="I2" i="9" s="1"/>
  <c r="J28" i="3"/>
  <c r="J33" i="3" s="1"/>
  <c r="J28" i="4"/>
  <c r="J33" i="4" s="1"/>
  <c r="P33" i="1"/>
  <c r="O8" i="9" s="1"/>
  <c r="P28" i="3"/>
  <c r="P33" i="3" s="1"/>
  <c r="P28" i="4"/>
  <c r="P33" i="4" s="1"/>
  <c r="D33" i="1"/>
  <c r="C8" i="9" s="1"/>
  <c r="D28" i="3"/>
  <c r="D33" i="3" s="1"/>
  <c r="D28" i="4"/>
  <c r="D33" i="4" s="1"/>
  <c r="N33" i="1"/>
  <c r="M8" i="9" s="1"/>
  <c r="N28" i="3"/>
  <c r="N33" i="3" s="1"/>
  <c r="N28" i="4"/>
  <c r="N33" i="4" s="1"/>
  <c r="F10" i="1"/>
  <c r="E3" i="9" s="1"/>
  <c r="O5" i="3"/>
  <c r="O10" i="3" s="1"/>
  <c r="N4" i="9" s="1"/>
  <c r="O5" i="4"/>
  <c r="O10" i="4" s="1"/>
  <c r="N2" i="9" s="1"/>
  <c r="R5" i="3"/>
  <c r="R10" i="3" s="1"/>
  <c r="Q4" i="9" s="1"/>
  <c r="R5" i="4"/>
  <c r="R10" i="4" s="1"/>
  <c r="Q2" i="9" s="1"/>
  <c r="U5" i="3"/>
  <c r="U10" i="3" s="1"/>
  <c r="T4" i="9" s="1"/>
  <c r="U5" i="4"/>
  <c r="U10" i="4" s="1"/>
  <c r="T2" i="9" s="1"/>
  <c r="W33" i="1"/>
  <c r="V8" i="9" s="1"/>
  <c r="W28" i="3"/>
  <c r="W33" i="3" s="1"/>
  <c r="W28" i="4"/>
  <c r="W33" i="4" s="1"/>
  <c r="Q33" i="1"/>
  <c r="P8" i="9" s="1"/>
  <c r="Q28" i="4"/>
  <c r="Q33" i="4" s="1"/>
  <c r="Q28" i="3"/>
  <c r="Q33" i="3" s="1"/>
  <c r="T33" i="1"/>
  <c r="S8" i="9" s="1"/>
  <c r="T28" i="4"/>
  <c r="T33" i="4" s="1"/>
  <c r="T28" i="3"/>
  <c r="T33" i="3" s="1"/>
  <c r="H33" i="1"/>
  <c r="G8" i="9" s="1"/>
  <c r="H28" i="4"/>
  <c r="H33" i="4" s="1"/>
  <c r="H28" i="3"/>
  <c r="H33" i="3" s="1"/>
  <c r="T5" i="4"/>
  <c r="T10" i="4" s="1"/>
  <c r="S2" i="9" s="1"/>
  <c r="T5" i="3"/>
  <c r="T10" i="3" s="1"/>
  <c r="S4" i="9" s="1"/>
  <c r="Q5" i="3"/>
  <c r="Q10" i="3" s="1"/>
  <c r="P4" i="9" s="1"/>
  <c r="Q5" i="4"/>
  <c r="Q10" i="4" s="1"/>
  <c r="P2" i="9" s="1"/>
  <c r="K33" i="1"/>
  <c r="J8" i="9" s="1"/>
  <c r="K28" i="4"/>
  <c r="K33" i="4" s="1"/>
  <c r="K28" i="3"/>
  <c r="K33" i="3" s="1"/>
  <c r="E33" i="1"/>
  <c r="D8" i="9" s="1"/>
  <c r="E28" i="4"/>
  <c r="E33" i="4" s="1"/>
  <c r="E28" i="3"/>
  <c r="E33" i="3" s="1"/>
  <c r="H5" i="4"/>
  <c r="H10" i="4" s="1"/>
  <c r="G2" i="9" s="1"/>
  <c r="H5" i="3"/>
  <c r="H10" i="3" s="1"/>
  <c r="G4" i="9" s="1"/>
  <c r="N5" i="4"/>
  <c r="N10" i="4" s="1"/>
  <c r="M2" i="9" s="1"/>
  <c r="N5" i="3"/>
  <c r="N10" i="3" s="1"/>
  <c r="M4" i="9" s="1"/>
  <c r="M33" i="1"/>
  <c r="L8" i="9" s="1"/>
  <c r="M28" i="3"/>
  <c r="M33" i="3" s="1"/>
  <c r="M28" i="4"/>
  <c r="M33" i="4" s="1"/>
  <c r="S33" i="1"/>
  <c r="R8" i="9" s="1"/>
  <c r="S28" i="4"/>
  <c r="S33" i="4" s="1"/>
  <c r="S28" i="3"/>
  <c r="S33" i="3" s="1"/>
  <c r="V33" i="1"/>
  <c r="U8" i="9" s="1"/>
  <c r="V28" i="4"/>
  <c r="V33" i="4" s="1"/>
  <c r="V28" i="3"/>
  <c r="V33" i="3" s="1"/>
  <c r="G33" i="1"/>
  <c r="F8" i="9" s="1"/>
  <c r="G28" i="4"/>
  <c r="G33" i="4" s="1"/>
  <c r="G28" i="3"/>
  <c r="G33" i="3" s="1"/>
  <c r="I5" i="3"/>
  <c r="I10" i="3" s="1"/>
  <c r="H4" i="9" s="1"/>
  <c r="I5" i="4"/>
  <c r="I10" i="4" s="1"/>
  <c r="H2" i="9" s="1"/>
  <c r="M5" i="3"/>
  <c r="M10" i="3" s="1"/>
  <c r="L4" i="9" s="1"/>
  <c r="M5" i="4"/>
  <c r="M10" i="4" s="1"/>
  <c r="L2" i="9" s="1"/>
  <c r="L5" i="3"/>
  <c r="L10" i="3" s="1"/>
  <c r="K4" i="9" s="1"/>
  <c r="L5" i="4"/>
  <c r="L10" i="4" s="1"/>
  <c r="K2" i="9" s="1"/>
  <c r="L33" i="1"/>
  <c r="K8" i="9" s="1"/>
  <c r="L28" i="4"/>
  <c r="L33" i="4" s="1"/>
  <c r="L28" i="3"/>
  <c r="L33" i="3" s="1"/>
  <c r="C28" i="4"/>
  <c r="C28" i="3"/>
  <c r="C33" i="1"/>
  <c r="S5" i="4"/>
  <c r="S10" i="4" s="1"/>
  <c r="R2" i="9" s="1"/>
  <c r="S5" i="3"/>
  <c r="S10" i="3" s="1"/>
  <c r="R4" i="9" s="1"/>
  <c r="X32" i="3"/>
  <c r="B12" i="1"/>
  <c r="B11" i="1"/>
  <c r="U28" i="4" l="1"/>
  <c r="U33" i="4" s="1"/>
  <c r="F28" i="3"/>
  <c r="F33" i="3" s="1"/>
  <c r="U28" i="3"/>
  <c r="U33" i="3" s="1"/>
  <c r="F28" i="4"/>
  <c r="F33" i="4" s="1"/>
  <c r="X28" i="1"/>
  <c r="C33" i="3"/>
  <c r="X28" i="3"/>
  <c r="C10" i="3"/>
  <c r="X5" i="3"/>
  <c r="X10" i="3" s="1"/>
  <c r="C10" i="4"/>
  <c r="X5" i="4"/>
  <c r="X10" i="4" s="1"/>
  <c r="X28" i="4"/>
  <c r="C33" i="4"/>
  <c r="X33" i="1"/>
  <c r="C32" i="9"/>
  <c r="B8" i="9"/>
  <c r="B34" i="1"/>
  <c r="G6" i="10"/>
  <c r="G9" i="10"/>
  <c r="G12" i="10"/>
  <c r="B16" i="1"/>
  <c r="X10" i="1"/>
  <c r="B35" i="1"/>
  <c r="H9" i="10" l="1"/>
  <c r="B2" i="9"/>
  <c r="B12" i="4"/>
  <c r="B11" i="4"/>
  <c r="B34" i="4"/>
  <c r="B35" i="4"/>
  <c r="X33" i="4"/>
  <c r="B4" i="9"/>
  <c r="B11" i="3"/>
  <c r="B12" i="3"/>
  <c r="B34" i="3"/>
  <c r="X33" i="3"/>
  <c r="B35" i="3"/>
  <c r="H8" i="10" l="1"/>
  <c r="G5" i="10"/>
  <c r="G8" i="10"/>
  <c r="G11" i="10"/>
  <c r="G7" i="10"/>
  <c r="G10" i="10"/>
  <c r="G13" i="10"/>
  <c r="H10" i="10"/>
</calcChain>
</file>

<file path=xl/sharedStrings.xml><?xml version="1.0" encoding="utf-8"?>
<sst xmlns="http://schemas.openxmlformats.org/spreadsheetml/2006/main" count="273" uniqueCount="74">
  <si>
    <t>Rente (i )</t>
  </si>
  <si>
    <t>Alternativ A</t>
  </si>
  <si>
    <t>Sum KS</t>
  </si>
  <si>
    <t>Kontantstrøm</t>
  </si>
  <si>
    <t>CO2</t>
  </si>
  <si>
    <t>Netto nåverdi (NPV)</t>
  </si>
  <si>
    <t>Internrente (IRR)</t>
  </si>
  <si>
    <t>Krone</t>
  </si>
  <si>
    <t>USD</t>
  </si>
  <si>
    <t>LNG i mmbtu</t>
  </si>
  <si>
    <t>LNG i kr</t>
  </si>
  <si>
    <t>LNG i usd</t>
  </si>
  <si>
    <t>Elektrisitet</t>
  </si>
  <si>
    <t>Kvoter</t>
  </si>
  <si>
    <t>Gjeld</t>
  </si>
  <si>
    <t>Strømpris</t>
  </si>
  <si>
    <t>øre/kwh</t>
  </si>
  <si>
    <t>Årlig strømbruk</t>
  </si>
  <si>
    <t>Kvotepris</t>
  </si>
  <si>
    <t>euro</t>
  </si>
  <si>
    <t>krone</t>
  </si>
  <si>
    <t>kvotepris nok</t>
  </si>
  <si>
    <t>Omsetning</t>
  </si>
  <si>
    <t>lng produsert</t>
  </si>
  <si>
    <t>Alternativ B</t>
  </si>
  <si>
    <t>øker</t>
  </si>
  <si>
    <t>uskjente kostnader</t>
  </si>
  <si>
    <t>Kvotepris Høy</t>
  </si>
  <si>
    <t>Kvotepris Lav</t>
  </si>
  <si>
    <t>https://www.regjeringen.no/no/tema/okonomi-og-budsjett/statlig-okonomistyring/karbonprisbaner-for-bruk-i-samfunnsokonomiske-analyser/id2878113/</t>
  </si>
  <si>
    <t>Lav</t>
  </si>
  <si>
    <t>Høy</t>
  </si>
  <si>
    <t>øre</t>
  </si>
  <si>
    <t>Kostnad totalt</t>
  </si>
  <si>
    <t>Gjennomsnittslig</t>
  </si>
  <si>
    <t>LAV KVOTE</t>
  </si>
  <si>
    <t>HØY KVOTE</t>
  </si>
  <si>
    <t>Gjennomsnitslig statistk</t>
  </si>
  <si>
    <t>Høy Strøm+ høy kvote</t>
  </si>
  <si>
    <t>Høy Strøm+gjennomsnitsslig kvote</t>
  </si>
  <si>
    <t>Høy Strøm + lav kvote</t>
  </si>
  <si>
    <t>Gjennomsnittslig strøm + høy kvote</t>
  </si>
  <si>
    <t>Gjennomsnittslig strøm + Gjennomsnittslig kvote</t>
  </si>
  <si>
    <t>Gjennomsnittslig strøm + lav kvote</t>
  </si>
  <si>
    <t>Lav strøm + Høy kvote</t>
  </si>
  <si>
    <t>Lav strøm + lav kvote</t>
  </si>
  <si>
    <t>Lav strøm + gjennomsnittslig kvote</t>
  </si>
  <si>
    <t>Gjennomsnittslig kvote</t>
  </si>
  <si>
    <t>Netto nåverdi</t>
  </si>
  <si>
    <t>Pris per enhet</t>
  </si>
  <si>
    <t>Kvote</t>
  </si>
  <si>
    <t>høy</t>
  </si>
  <si>
    <t>Sansynlighet</t>
  </si>
  <si>
    <t>Yearlycost</t>
  </si>
  <si>
    <t>DE</t>
  </si>
  <si>
    <t>FE</t>
  </si>
  <si>
    <t>Kostnader</t>
  </si>
  <si>
    <t>Restverdi</t>
  </si>
  <si>
    <t>Forventnings verdi</t>
  </si>
  <si>
    <t>Nåverdi</t>
  </si>
  <si>
    <t xml:space="preserve"> </t>
  </si>
  <si>
    <t>bestcase</t>
  </si>
  <si>
    <t>Worstcase</t>
  </si>
  <si>
    <t>Alt1</t>
  </si>
  <si>
    <t>N0</t>
  </si>
  <si>
    <t>prosentvisøkning</t>
  </si>
  <si>
    <t>lav</t>
  </si>
  <si>
    <t>Pris</t>
  </si>
  <si>
    <t>total % gjennomsnitt</t>
  </si>
  <si>
    <t>prisøkning</t>
  </si>
  <si>
    <t>År</t>
  </si>
  <si>
    <t>Midtre</t>
  </si>
  <si>
    <t>Delvis</t>
  </si>
  <si>
    <t>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</si>
</sst>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kr&quot;\ #,##0.00;[Red]\-&quot;kr&quot;\ #,##0.00"/>
    <numFmt numFmtId="43" formatCode="_-* #,##0.00_-;\-* #,##0.00_-;_-* &quot;-&quot;??_-;_-@_-"/>
    <numFmt numFmtId="164" formatCode="_-* #,##0_-;\-* #,##0_-;_-* &quot;-&quot;??_-;_-@_-"/>
    <numFmt numFmtId="170" formatCode="_-* #,##0.0000000_-;\-* #,##0.0000000_-;_-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theme="1"/>
      <name val="Var(--jp-code-font-family)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8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9" fontId="1" fillId="0" borderId="0" applyFont="0" applyFill="0" applyBorder="0" applyAlignment="0" applyProtection="0"/>
    <xf numFmtId="0" fontId="4" fillId="5" borderId="0" applyNumberFormat="0" applyBorder="0" applyAlignment="0" applyProtection="0"/>
    <xf numFmtId="0" fontId="5" fillId="6" borderId="0" applyNumberFormat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10" fontId="0" fillId="3" borderId="0" xfId="4" applyNumberFormat="1" applyFont="1" applyFill="1"/>
    <xf numFmtId="3" fontId="1" fillId="4" borderId="2" xfId="3" applyNumberFormat="1" applyFill="1" applyBorder="1"/>
    <xf numFmtId="2" fontId="0" fillId="0" borderId="0" xfId="0" applyNumberFormat="1"/>
    <xf numFmtId="0" fontId="0" fillId="0" borderId="2" xfId="0" applyBorder="1"/>
    <xf numFmtId="0" fontId="2" fillId="0" borderId="3" xfId="2" applyBorder="1" applyAlignment="1">
      <alignment horizontal="center"/>
    </xf>
    <xf numFmtId="0" fontId="2" fillId="0" borderId="4" xfId="2" applyBorder="1" applyAlignment="1">
      <alignment horizontal="center"/>
    </xf>
    <xf numFmtId="3" fontId="3" fillId="2" borderId="4" xfId="3" applyNumberFormat="1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8" fontId="3" fillId="4" borderId="0" xfId="0" applyNumberFormat="1" applyFont="1" applyFill="1"/>
    <xf numFmtId="10" fontId="3" fillId="4" borderId="9" xfId="0" applyNumberFormat="1" applyFon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3" fontId="0" fillId="0" borderId="12" xfId="0" applyNumberFormat="1" applyBorder="1"/>
    <xf numFmtId="3" fontId="0" fillId="0" borderId="4" xfId="0" applyNumberFormat="1" applyBorder="1"/>
    <xf numFmtId="0" fontId="2" fillId="0" borderId="14" xfId="2" applyBorder="1"/>
    <xf numFmtId="0" fontId="0" fillId="0" borderId="15" xfId="0" applyBorder="1"/>
    <xf numFmtId="0" fontId="3" fillId="0" borderId="16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0" fillId="0" borderId="17" xfId="0" applyBorder="1"/>
    <xf numFmtId="3" fontId="0" fillId="0" borderId="0" xfId="0" applyNumberFormat="1"/>
    <xf numFmtId="3" fontId="0" fillId="0" borderId="13" xfId="0" applyNumberFormat="1" applyBorder="1"/>
    <xf numFmtId="3" fontId="0" fillId="0" borderId="11" xfId="0" applyNumberFormat="1" applyBorder="1"/>
    <xf numFmtId="0" fontId="0" fillId="0" borderId="16" xfId="0" applyBorder="1"/>
    <xf numFmtId="8" fontId="3" fillId="4" borderId="4" xfId="0" applyNumberFormat="1" applyFont="1" applyFill="1" applyBorder="1"/>
    <xf numFmtId="10" fontId="3" fillId="4" borderId="4" xfId="0" applyNumberFormat="1" applyFont="1" applyFill="1" applyBorder="1"/>
    <xf numFmtId="43" fontId="0" fillId="0" borderId="4" xfId="1" applyFont="1" applyBorder="1"/>
    <xf numFmtId="0" fontId="6" fillId="0" borderId="0" xfId="0" applyFont="1" applyAlignment="1">
      <alignment horizontal="left" vertical="center"/>
    </xf>
    <xf numFmtId="0" fontId="1" fillId="4" borderId="2" xfId="3" applyNumberFormat="1" applyFill="1" applyBorder="1"/>
    <xf numFmtId="164" fontId="0" fillId="0" borderId="4" xfId="1" applyNumberFormat="1" applyFont="1" applyBorder="1"/>
    <xf numFmtId="43" fontId="0" fillId="0" borderId="7" xfId="1" applyFont="1" applyBorder="1"/>
    <xf numFmtId="164" fontId="0" fillId="0" borderId="7" xfId="1" applyNumberFormat="1" applyFont="1" applyBorder="1"/>
    <xf numFmtId="8" fontId="4" fillId="5" borderId="4" xfId="5" applyNumberFormat="1" applyBorder="1"/>
    <xf numFmtId="8" fontId="5" fillId="6" borderId="4" xfId="6" applyNumberFormat="1" applyBorder="1"/>
    <xf numFmtId="9" fontId="0" fillId="0" borderId="0" xfId="0" applyNumberFormat="1"/>
    <xf numFmtId="9" fontId="0" fillId="0" borderId="16" xfId="7" applyFont="1" applyFill="1" applyBorder="1"/>
    <xf numFmtId="9" fontId="0" fillId="0" borderId="0" xfId="7" applyFont="1"/>
    <xf numFmtId="9" fontId="0" fillId="0" borderId="8" xfId="7" applyFont="1" applyFill="1" applyBorder="1"/>
    <xf numFmtId="0" fontId="2" fillId="0" borderId="0" xfId="2" applyBorder="1" applyAlignment="1">
      <alignment horizontal="center"/>
    </xf>
    <xf numFmtId="43" fontId="0" fillId="0" borderId="0" xfId="1" applyFont="1"/>
    <xf numFmtId="8" fontId="0" fillId="0" borderId="0" xfId="0" applyNumberFormat="1"/>
    <xf numFmtId="10" fontId="0" fillId="0" borderId="0" xfId="7" applyNumberFormat="1" applyFont="1"/>
    <xf numFmtId="43" fontId="0" fillId="0" borderId="0" xfId="0" applyNumberFormat="1"/>
    <xf numFmtId="170" fontId="0" fillId="0" borderId="0" xfId="1" applyNumberFormat="1" applyFont="1"/>
    <xf numFmtId="164" fontId="0" fillId="0" borderId="0" xfId="1" applyNumberFormat="1" applyFont="1"/>
  </cellXfs>
  <cellStyles count="8">
    <cellStyle name="20% - Accent1" xfId="3" builtinId="30"/>
    <cellStyle name="Bad" xfId="6" builtinId="27"/>
    <cellStyle name="Comma" xfId="1" builtinId="3"/>
    <cellStyle name="Good" xfId="5" builtinId="26"/>
    <cellStyle name="Heading 3" xfId="2" builtinId="18"/>
    <cellStyle name="Normal" xfId="0" builtinId="0"/>
    <cellStyle name="Percent" xfId="7" builtinId="5"/>
    <cellStyle name="Percent 2" xfId="4" xr:uid="{97070E8B-F318-48AC-8777-6325C7FE51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Kvote</a:t>
            </a:r>
            <a:r>
              <a:rPr lang="nb-NO" baseline="0"/>
              <a:t> pris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Gjennomsnittslig!$B$60</c:f>
              <c:strCache>
                <c:ptCount val="1"/>
                <c:pt idx="0">
                  <c:v>Lav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Gjennomsnittslig!$C$59:$W$59</c:f>
              <c:numCache>
                <c:formatCode>General</c:formatCode>
                <c:ptCount val="21"/>
                <c:pt idx="0">
                  <c:v>2030</c:v>
                </c:pt>
                <c:pt idx="1">
                  <c:v>2031</c:v>
                </c:pt>
                <c:pt idx="2">
                  <c:v>2032</c:v>
                </c:pt>
                <c:pt idx="3">
                  <c:v>2033</c:v>
                </c:pt>
                <c:pt idx="4">
                  <c:v>2034</c:v>
                </c:pt>
                <c:pt idx="5">
                  <c:v>2035</c:v>
                </c:pt>
                <c:pt idx="6">
                  <c:v>2036</c:v>
                </c:pt>
                <c:pt idx="7">
                  <c:v>2037</c:v>
                </c:pt>
                <c:pt idx="8">
                  <c:v>2038</c:v>
                </c:pt>
                <c:pt idx="9">
                  <c:v>2039</c:v>
                </c:pt>
                <c:pt idx="10">
                  <c:v>2040</c:v>
                </c:pt>
                <c:pt idx="11">
                  <c:v>2041</c:v>
                </c:pt>
                <c:pt idx="12">
                  <c:v>2042</c:v>
                </c:pt>
                <c:pt idx="13">
                  <c:v>2043</c:v>
                </c:pt>
                <c:pt idx="14">
                  <c:v>2044</c:v>
                </c:pt>
                <c:pt idx="15">
                  <c:v>2045</c:v>
                </c:pt>
                <c:pt idx="16">
                  <c:v>2046</c:v>
                </c:pt>
                <c:pt idx="17">
                  <c:v>2047</c:v>
                </c:pt>
                <c:pt idx="18">
                  <c:v>2048</c:v>
                </c:pt>
                <c:pt idx="19">
                  <c:v>2049</c:v>
                </c:pt>
                <c:pt idx="20">
                  <c:v>2050</c:v>
                </c:pt>
              </c:numCache>
            </c:numRef>
          </c:cat>
          <c:val>
            <c:numRef>
              <c:f>Gjennomsnittslig!$C$60:$W$60</c:f>
              <c:numCache>
                <c:formatCode>General</c:formatCode>
                <c:ptCount val="21"/>
                <c:pt idx="0">
                  <c:v>757</c:v>
                </c:pt>
                <c:pt idx="1">
                  <c:v>787</c:v>
                </c:pt>
                <c:pt idx="2">
                  <c:v>819</c:v>
                </c:pt>
                <c:pt idx="3">
                  <c:v>852</c:v>
                </c:pt>
                <c:pt idx="4">
                  <c:v>886</c:v>
                </c:pt>
                <c:pt idx="5">
                  <c:v>921</c:v>
                </c:pt>
                <c:pt idx="6">
                  <c:v>958</c:v>
                </c:pt>
                <c:pt idx="7">
                  <c:v>996</c:v>
                </c:pt>
                <c:pt idx="8">
                  <c:v>1036</c:v>
                </c:pt>
                <c:pt idx="9">
                  <c:v>1078</c:v>
                </c:pt>
                <c:pt idx="10">
                  <c:v>1121</c:v>
                </c:pt>
                <c:pt idx="11">
                  <c:v>1166</c:v>
                </c:pt>
                <c:pt idx="12">
                  <c:v>1212</c:v>
                </c:pt>
                <c:pt idx="13">
                  <c:v>1261</c:v>
                </c:pt>
                <c:pt idx="14">
                  <c:v>1311</c:v>
                </c:pt>
                <c:pt idx="15">
                  <c:v>1364</c:v>
                </c:pt>
                <c:pt idx="16">
                  <c:v>1418</c:v>
                </c:pt>
                <c:pt idx="17">
                  <c:v>1475</c:v>
                </c:pt>
                <c:pt idx="18">
                  <c:v>1534</c:v>
                </c:pt>
                <c:pt idx="19">
                  <c:v>1595</c:v>
                </c:pt>
                <c:pt idx="20">
                  <c:v>1659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21-4031-AD5E-897641999ABB}"/>
            </c:ext>
          </c:extLst>
        </c:ser>
        <c:ser>
          <c:idx val="1"/>
          <c:order val="1"/>
          <c:tx>
            <c:strRef>
              <c:f>Gjennomsnittslig!$B$61</c:f>
              <c:strCache>
                <c:ptCount val="1"/>
                <c:pt idx="0">
                  <c:v>Høy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Gjennomsnittslig!$C$59:$W$59</c:f>
              <c:numCache>
                <c:formatCode>General</c:formatCode>
                <c:ptCount val="21"/>
                <c:pt idx="0">
                  <c:v>2030</c:v>
                </c:pt>
                <c:pt idx="1">
                  <c:v>2031</c:v>
                </c:pt>
                <c:pt idx="2">
                  <c:v>2032</c:v>
                </c:pt>
                <c:pt idx="3">
                  <c:v>2033</c:v>
                </c:pt>
                <c:pt idx="4">
                  <c:v>2034</c:v>
                </c:pt>
                <c:pt idx="5">
                  <c:v>2035</c:v>
                </c:pt>
                <c:pt idx="6">
                  <c:v>2036</c:v>
                </c:pt>
                <c:pt idx="7">
                  <c:v>2037</c:v>
                </c:pt>
                <c:pt idx="8">
                  <c:v>2038</c:v>
                </c:pt>
                <c:pt idx="9">
                  <c:v>2039</c:v>
                </c:pt>
                <c:pt idx="10">
                  <c:v>2040</c:v>
                </c:pt>
                <c:pt idx="11">
                  <c:v>2041</c:v>
                </c:pt>
                <c:pt idx="12">
                  <c:v>2042</c:v>
                </c:pt>
                <c:pt idx="13">
                  <c:v>2043</c:v>
                </c:pt>
                <c:pt idx="14">
                  <c:v>2044</c:v>
                </c:pt>
                <c:pt idx="15">
                  <c:v>2045</c:v>
                </c:pt>
                <c:pt idx="16">
                  <c:v>2046</c:v>
                </c:pt>
                <c:pt idx="17">
                  <c:v>2047</c:v>
                </c:pt>
                <c:pt idx="18">
                  <c:v>2048</c:v>
                </c:pt>
                <c:pt idx="19">
                  <c:v>2049</c:v>
                </c:pt>
                <c:pt idx="20">
                  <c:v>2050</c:v>
                </c:pt>
              </c:numCache>
            </c:numRef>
          </c:cat>
          <c:val>
            <c:numRef>
              <c:f>Gjennomsnittslig!$C$61:$W$61</c:f>
              <c:numCache>
                <c:formatCode>General</c:formatCode>
                <c:ptCount val="21"/>
                <c:pt idx="0">
                  <c:v>2990</c:v>
                </c:pt>
                <c:pt idx="1">
                  <c:v>3268</c:v>
                </c:pt>
                <c:pt idx="2">
                  <c:v>3572</c:v>
                </c:pt>
                <c:pt idx="3">
                  <c:v>3904</c:v>
                </c:pt>
                <c:pt idx="4">
                  <c:v>4267</c:v>
                </c:pt>
                <c:pt idx="5">
                  <c:v>4664</c:v>
                </c:pt>
                <c:pt idx="6">
                  <c:v>5098</c:v>
                </c:pt>
                <c:pt idx="7">
                  <c:v>5572</c:v>
                </c:pt>
                <c:pt idx="8">
                  <c:v>6091</c:v>
                </c:pt>
                <c:pt idx="9">
                  <c:v>6657</c:v>
                </c:pt>
                <c:pt idx="10">
                  <c:v>7277</c:v>
                </c:pt>
                <c:pt idx="11">
                  <c:v>7588</c:v>
                </c:pt>
                <c:pt idx="12">
                  <c:v>7912</c:v>
                </c:pt>
                <c:pt idx="13">
                  <c:v>8250</c:v>
                </c:pt>
                <c:pt idx="14">
                  <c:v>8603</c:v>
                </c:pt>
                <c:pt idx="15">
                  <c:v>8971</c:v>
                </c:pt>
                <c:pt idx="16">
                  <c:v>9355</c:v>
                </c:pt>
                <c:pt idx="17">
                  <c:v>9755</c:v>
                </c:pt>
                <c:pt idx="18">
                  <c:v>10172</c:v>
                </c:pt>
                <c:pt idx="19">
                  <c:v>11607</c:v>
                </c:pt>
                <c:pt idx="20">
                  <c:v>11060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21-4031-AD5E-897641999ABB}"/>
            </c:ext>
          </c:extLst>
        </c:ser>
        <c:ser>
          <c:idx val="2"/>
          <c:order val="2"/>
          <c:tx>
            <c:strRef>
              <c:f>Gjennomsnittslig!$B$62</c:f>
              <c:strCache>
                <c:ptCount val="1"/>
                <c:pt idx="0">
                  <c:v>Gjennomsnittslig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Gjennomsnittslig!$C$59:$W$59</c:f>
              <c:numCache>
                <c:formatCode>General</c:formatCode>
                <c:ptCount val="21"/>
                <c:pt idx="0">
                  <c:v>2030</c:v>
                </c:pt>
                <c:pt idx="1">
                  <c:v>2031</c:v>
                </c:pt>
                <c:pt idx="2">
                  <c:v>2032</c:v>
                </c:pt>
                <c:pt idx="3">
                  <c:v>2033</c:v>
                </c:pt>
                <c:pt idx="4">
                  <c:v>2034</c:v>
                </c:pt>
                <c:pt idx="5">
                  <c:v>2035</c:v>
                </c:pt>
                <c:pt idx="6">
                  <c:v>2036</c:v>
                </c:pt>
                <c:pt idx="7">
                  <c:v>2037</c:v>
                </c:pt>
                <c:pt idx="8">
                  <c:v>2038</c:v>
                </c:pt>
                <c:pt idx="9">
                  <c:v>2039</c:v>
                </c:pt>
                <c:pt idx="10">
                  <c:v>2040</c:v>
                </c:pt>
                <c:pt idx="11">
                  <c:v>2041</c:v>
                </c:pt>
                <c:pt idx="12">
                  <c:v>2042</c:v>
                </c:pt>
                <c:pt idx="13">
                  <c:v>2043</c:v>
                </c:pt>
                <c:pt idx="14">
                  <c:v>2044</c:v>
                </c:pt>
                <c:pt idx="15">
                  <c:v>2045</c:v>
                </c:pt>
                <c:pt idx="16">
                  <c:v>2046</c:v>
                </c:pt>
                <c:pt idx="17">
                  <c:v>2047</c:v>
                </c:pt>
                <c:pt idx="18">
                  <c:v>2048</c:v>
                </c:pt>
                <c:pt idx="19">
                  <c:v>2049</c:v>
                </c:pt>
                <c:pt idx="20">
                  <c:v>2050</c:v>
                </c:pt>
              </c:numCache>
            </c:numRef>
          </c:cat>
          <c:val>
            <c:numRef>
              <c:f>Gjennomsnittslig!$C$62:$W$62</c:f>
              <c:numCache>
                <c:formatCode>General</c:formatCode>
                <c:ptCount val="21"/>
                <c:pt idx="0">
                  <c:v>1873.5</c:v>
                </c:pt>
                <c:pt idx="1">
                  <c:v>2027.5</c:v>
                </c:pt>
                <c:pt idx="2">
                  <c:v>2195.5</c:v>
                </c:pt>
                <c:pt idx="3">
                  <c:v>2378</c:v>
                </c:pt>
                <c:pt idx="4">
                  <c:v>2576.5</c:v>
                </c:pt>
                <c:pt idx="5">
                  <c:v>2792.5</c:v>
                </c:pt>
                <c:pt idx="6">
                  <c:v>3028</c:v>
                </c:pt>
                <c:pt idx="7">
                  <c:v>3284</c:v>
                </c:pt>
                <c:pt idx="8">
                  <c:v>3563.5</c:v>
                </c:pt>
                <c:pt idx="9">
                  <c:v>3867.5</c:v>
                </c:pt>
                <c:pt idx="10">
                  <c:v>4199</c:v>
                </c:pt>
                <c:pt idx="11">
                  <c:v>4377</c:v>
                </c:pt>
                <c:pt idx="12">
                  <c:v>4562</c:v>
                </c:pt>
                <c:pt idx="13">
                  <c:v>4755.5</c:v>
                </c:pt>
                <c:pt idx="14">
                  <c:v>4957</c:v>
                </c:pt>
                <c:pt idx="15">
                  <c:v>5167.5</c:v>
                </c:pt>
                <c:pt idx="16">
                  <c:v>5386.5</c:v>
                </c:pt>
                <c:pt idx="17">
                  <c:v>5615</c:v>
                </c:pt>
                <c:pt idx="18">
                  <c:v>5853</c:v>
                </c:pt>
                <c:pt idx="19">
                  <c:v>6601</c:v>
                </c:pt>
                <c:pt idx="20">
                  <c:v>6359.5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21-4031-AD5E-897641999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6462207"/>
        <c:axId val="509925759"/>
      </c:lineChart>
      <c:catAx>
        <c:axId val="205646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09925759"/>
        <c:crosses val="autoZero"/>
        <c:auto val="1"/>
        <c:lblAlgn val="ctr"/>
        <c:lblOffset val="100"/>
        <c:noMultiLvlLbl val="0"/>
      </c:catAx>
      <c:valAx>
        <c:axId val="50992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05646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baseline="0"/>
              <a:t>Fullelektrifisering inntekt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'best worse case'!$A$7</c:f>
              <c:strCache>
                <c:ptCount val="1"/>
                <c:pt idx="0">
                  <c:v>Høy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'best worse case'!$B$7:$V$7</c:f>
              <c:numCache>
                <c:formatCode>#,##0</c:formatCode>
                <c:ptCount val="21"/>
                <c:pt idx="0">
                  <c:v>15016151238.859997</c:v>
                </c:pt>
                <c:pt idx="1">
                  <c:v>14991131238.859997</c:v>
                </c:pt>
                <c:pt idx="2">
                  <c:v>14963771238.859997</c:v>
                </c:pt>
                <c:pt idx="3">
                  <c:v>14933891238.859997</c:v>
                </c:pt>
                <c:pt idx="4">
                  <c:v>14901221238.859997</c:v>
                </c:pt>
                <c:pt idx="5">
                  <c:v>14715491238.859997</c:v>
                </c:pt>
                <c:pt idx="6">
                  <c:v>14676431238.859997</c:v>
                </c:pt>
                <c:pt idx="7">
                  <c:v>14633771238.859997</c:v>
                </c:pt>
                <c:pt idx="8">
                  <c:v>14587061238.859997</c:v>
                </c:pt>
                <c:pt idx="9">
                  <c:v>14536121238.859997</c:v>
                </c:pt>
                <c:pt idx="10">
                  <c:v>14480321238.859997</c:v>
                </c:pt>
                <c:pt idx="11">
                  <c:v>14452331238.859997</c:v>
                </c:pt>
                <c:pt idx="12">
                  <c:v>14423171238.859997</c:v>
                </c:pt>
                <c:pt idx="13">
                  <c:v>14392751238.859997</c:v>
                </c:pt>
                <c:pt idx="14">
                  <c:v>14360981238.859997</c:v>
                </c:pt>
                <c:pt idx="15">
                  <c:v>14327861238.859997</c:v>
                </c:pt>
                <c:pt idx="16">
                  <c:v>14293301238.859997</c:v>
                </c:pt>
                <c:pt idx="17">
                  <c:v>14257301238.859997</c:v>
                </c:pt>
                <c:pt idx="18">
                  <c:v>14219771238.859997</c:v>
                </c:pt>
                <c:pt idx="19">
                  <c:v>14090621238.859997</c:v>
                </c:pt>
                <c:pt idx="20">
                  <c:v>14139851238.859997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94-4BBF-A7D9-342B507A57C6}"/>
            </c:ext>
          </c:extLst>
        </c:ser>
        <c:ser>
          <c:idx val="1"/>
          <c:order val="1"/>
          <c:tx>
            <c:strRef>
              <c:f>'best worse case'!$A$8</c:f>
              <c:strCache>
                <c:ptCount val="1"/>
                <c:pt idx="0">
                  <c:v>Midtre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'best worse case'!$B$8:$V$8</c:f>
              <c:numCache>
                <c:formatCode>#,##0</c:formatCode>
                <c:ptCount val="21"/>
                <c:pt idx="0">
                  <c:v>16839836238.859997</c:v>
                </c:pt>
                <c:pt idx="1">
                  <c:v>16825976238.859997</c:v>
                </c:pt>
                <c:pt idx="2">
                  <c:v>16810856238.859997</c:v>
                </c:pt>
                <c:pt idx="3">
                  <c:v>16794431238.859997</c:v>
                </c:pt>
                <c:pt idx="4">
                  <c:v>16776566238.859997</c:v>
                </c:pt>
                <c:pt idx="5">
                  <c:v>16607126238.859997</c:v>
                </c:pt>
                <c:pt idx="6">
                  <c:v>16585931238.859997</c:v>
                </c:pt>
                <c:pt idx="7">
                  <c:v>16562891238.859997</c:v>
                </c:pt>
                <c:pt idx="8">
                  <c:v>16537736238.859997</c:v>
                </c:pt>
                <c:pt idx="9">
                  <c:v>16510376238.859997</c:v>
                </c:pt>
                <c:pt idx="10">
                  <c:v>16480541238.859997</c:v>
                </c:pt>
                <c:pt idx="11">
                  <c:v>16464521238.859997</c:v>
                </c:pt>
                <c:pt idx="12">
                  <c:v>16447871238.859997</c:v>
                </c:pt>
                <c:pt idx="13">
                  <c:v>16430456238.859997</c:v>
                </c:pt>
                <c:pt idx="14">
                  <c:v>16412321238.859997</c:v>
                </c:pt>
                <c:pt idx="15">
                  <c:v>16393376238.859997</c:v>
                </c:pt>
                <c:pt idx="16">
                  <c:v>16373666238.859997</c:v>
                </c:pt>
                <c:pt idx="17">
                  <c:v>16353101238.859997</c:v>
                </c:pt>
                <c:pt idx="18">
                  <c:v>16331681238.859997</c:v>
                </c:pt>
                <c:pt idx="19">
                  <c:v>16264361238.859997</c:v>
                </c:pt>
                <c:pt idx="20">
                  <c:v>16286096238.859997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94-4BBF-A7D9-342B507A57C6}"/>
            </c:ext>
          </c:extLst>
        </c:ser>
        <c:ser>
          <c:idx val="2"/>
          <c:order val="2"/>
          <c:tx>
            <c:strRef>
              <c:f>'best worse case'!$A$9</c:f>
              <c:strCache>
                <c:ptCount val="1"/>
                <c:pt idx="0">
                  <c:v>Lav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'best worse case'!$B$9:$V$9</c:f>
              <c:numCache>
                <c:formatCode>#,##0</c:formatCode>
                <c:ptCount val="21"/>
                <c:pt idx="0">
                  <c:v>17877521238.859997</c:v>
                </c:pt>
                <c:pt idx="1">
                  <c:v>17874821238.859997</c:v>
                </c:pt>
                <c:pt idx="2">
                  <c:v>17871941238.859997</c:v>
                </c:pt>
                <c:pt idx="3">
                  <c:v>17868971238.859997</c:v>
                </c:pt>
                <c:pt idx="4">
                  <c:v>17865911238.859997</c:v>
                </c:pt>
                <c:pt idx="5">
                  <c:v>17712761238.859997</c:v>
                </c:pt>
                <c:pt idx="6">
                  <c:v>17709431238.859997</c:v>
                </c:pt>
                <c:pt idx="7">
                  <c:v>17706011238.859997</c:v>
                </c:pt>
                <c:pt idx="8">
                  <c:v>17702411238.859997</c:v>
                </c:pt>
                <c:pt idx="9">
                  <c:v>17698631238.859997</c:v>
                </c:pt>
                <c:pt idx="10">
                  <c:v>17694761238.859997</c:v>
                </c:pt>
                <c:pt idx="11">
                  <c:v>17690711238.859997</c:v>
                </c:pt>
                <c:pt idx="12">
                  <c:v>17686571238.859997</c:v>
                </c:pt>
                <c:pt idx="13">
                  <c:v>17682161238.859997</c:v>
                </c:pt>
                <c:pt idx="14">
                  <c:v>17677661238.859997</c:v>
                </c:pt>
                <c:pt idx="15">
                  <c:v>17672891238.859997</c:v>
                </c:pt>
                <c:pt idx="16">
                  <c:v>17668031238.859997</c:v>
                </c:pt>
                <c:pt idx="17">
                  <c:v>17662901238.859997</c:v>
                </c:pt>
                <c:pt idx="18">
                  <c:v>17657591238.859997</c:v>
                </c:pt>
                <c:pt idx="19">
                  <c:v>17652101238.859997</c:v>
                </c:pt>
                <c:pt idx="20">
                  <c:v>17646341238.859997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94-4BBF-A7D9-342B507A5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975599"/>
        <c:axId val="509931711"/>
      </c:lineChart>
      <c:catAx>
        <c:axId val="205597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09931711"/>
        <c:crosses val="autoZero"/>
        <c:auto val="1"/>
        <c:lblAlgn val="ctr"/>
        <c:lblOffset val="100"/>
        <c:noMultiLvlLbl val="0"/>
      </c:catAx>
      <c:valAx>
        <c:axId val="50993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05597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baseline="0"/>
              <a:t>Delviselektrifisering inntekt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'best worse case'!$A$2</c:f>
              <c:strCache>
                <c:ptCount val="1"/>
                <c:pt idx="0">
                  <c:v>Høy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'best worse case'!$B$2:$V$2</c:f>
              <c:numCache>
                <c:formatCode>#,##0</c:formatCode>
                <c:ptCount val="21"/>
                <c:pt idx="0">
                  <c:v>15671151238.859997</c:v>
                </c:pt>
                <c:pt idx="1">
                  <c:v>15409831238.859997</c:v>
                </c:pt>
                <c:pt idx="2">
                  <c:v>15124071238.859997</c:v>
                </c:pt>
                <c:pt idx="3">
                  <c:v>14811991238.859997</c:v>
                </c:pt>
                <c:pt idx="4">
                  <c:v>14470771238.859997</c:v>
                </c:pt>
                <c:pt idx="5">
                  <c:v>14097591238.859997</c:v>
                </c:pt>
                <c:pt idx="6">
                  <c:v>13689631238.859997</c:v>
                </c:pt>
                <c:pt idx="7">
                  <c:v>13244071238.859997</c:v>
                </c:pt>
                <c:pt idx="8">
                  <c:v>12756211238.859997</c:v>
                </c:pt>
                <c:pt idx="9">
                  <c:v>12224171238.859997</c:v>
                </c:pt>
                <c:pt idx="10">
                  <c:v>11641371238.859997</c:v>
                </c:pt>
                <c:pt idx="11">
                  <c:v>11349031238.859997</c:v>
                </c:pt>
                <c:pt idx="12">
                  <c:v>11044471238.859997</c:v>
                </c:pt>
                <c:pt idx="13">
                  <c:v>10726751238.859997</c:v>
                </c:pt>
                <c:pt idx="14">
                  <c:v>10394931238.859997</c:v>
                </c:pt>
                <c:pt idx="15">
                  <c:v>10049011238.859997</c:v>
                </c:pt>
                <c:pt idx="16">
                  <c:v>9688051238.8599968</c:v>
                </c:pt>
                <c:pt idx="17">
                  <c:v>9312051238.8599968</c:v>
                </c:pt>
                <c:pt idx="18">
                  <c:v>8920071238.8599968</c:v>
                </c:pt>
                <c:pt idx="19">
                  <c:v>7571171238.8599968</c:v>
                </c:pt>
                <c:pt idx="20">
                  <c:v>8085351238.8599968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9-4626-B364-461D7972BCB2}"/>
            </c:ext>
          </c:extLst>
        </c:ser>
        <c:ser>
          <c:idx val="1"/>
          <c:order val="1"/>
          <c:tx>
            <c:strRef>
              <c:f>'best worse case'!$A$3</c:f>
              <c:strCache>
                <c:ptCount val="1"/>
                <c:pt idx="0">
                  <c:v>Midtre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'best worse case'!$B$3:$V$3</c:f>
              <c:numCache>
                <c:formatCode>#,##0</c:formatCode>
                <c:ptCount val="21"/>
                <c:pt idx="0">
                  <c:v>16720661238.859997</c:v>
                </c:pt>
                <c:pt idx="1">
                  <c:v>16575901238.859997</c:v>
                </c:pt>
                <c:pt idx="2">
                  <c:v>16417981238.859997</c:v>
                </c:pt>
                <c:pt idx="3">
                  <c:v>16246431238.859997</c:v>
                </c:pt>
                <c:pt idx="4">
                  <c:v>16059841238.859997</c:v>
                </c:pt>
                <c:pt idx="5">
                  <c:v>15856801238.859997</c:v>
                </c:pt>
                <c:pt idx="6">
                  <c:v>15635431238.859997</c:v>
                </c:pt>
                <c:pt idx="7">
                  <c:v>15394791238.859997</c:v>
                </c:pt>
                <c:pt idx="8">
                  <c:v>15132061238.859997</c:v>
                </c:pt>
                <c:pt idx="9">
                  <c:v>14846301238.859997</c:v>
                </c:pt>
                <c:pt idx="10">
                  <c:v>14534691238.859997</c:v>
                </c:pt>
                <c:pt idx="11">
                  <c:v>14367371238.859997</c:v>
                </c:pt>
                <c:pt idx="12">
                  <c:v>14193471238.859997</c:v>
                </c:pt>
                <c:pt idx="13">
                  <c:v>14011581238.859997</c:v>
                </c:pt>
                <c:pt idx="14">
                  <c:v>13822171238.859997</c:v>
                </c:pt>
                <c:pt idx="15">
                  <c:v>13624301238.859997</c:v>
                </c:pt>
                <c:pt idx="16">
                  <c:v>13418441238.859997</c:v>
                </c:pt>
                <c:pt idx="17">
                  <c:v>13203651238.859997</c:v>
                </c:pt>
                <c:pt idx="18">
                  <c:v>12979931238.859997</c:v>
                </c:pt>
                <c:pt idx="19">
                  <c:v>12276811238.859997</c:v>
                </c:pt>
                <c:pt idx="20">
                  <c:v>12503821238.859997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9-4626-B364-461D7972BCB2}"/>
            </c:ext>
          </c:extLst>
        </c:ser>
        <c:ser>
          <c:idx val="2"/>
          <c:order val="2"/>
          <c:tx>
            <c:strRef>
              <c:f>'best worse case'!$A$4</c:f>
              <c:strCache>
                <c:ptCount val="1"/>
                <c:pt idx="0">
                  <c:v>Lav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'best worse case'!$B$4:$V$4</c:f>
              <c:numCache>
                <c:formatCode>#,##0</c:formatCode>
                <c:ptCount val="21"/>
                <c:pt idx="0">
                  <c:v>17770171238.859997</c:v>
                </c:pt>
                <c:pt idx="1">
                  <c:v>17741971238.859997</c:v>
                </c:pt>
                <c:pt idx="2">
                  <c:v>17711891238.859997</c:v>
                </c:pt>
                <c:pt idx="3">
                  <c:v>17680871238.859997</c:v>
                </c:pt>
                <c:pt idx="4">
                  <c:v>17648911238.859997</c:v>
                </c:pt>
                <c:pt idx="5">
                  <c:v>17616011238.859997</c:v>
                </c:pt>
                <c:pt idx="6">
                  <c:v>17581231238.859997</c:v>
                </c:pt>
                <c:pt idx="7">
                  <c:v>17545511238.859997</c:v>
                </c:pt>
                <c:pt idx="8">
                  <c:v>17507911238.859997</c:v>
                </c:pt>
                <c:pt idx="9">
                  <c:v>17468431238.859997</c:v>
                </c:pt>
                <c:pt idx="10">
                  <c:v>17428011238.859997</c:v>
                </c:pt>
                <c:pt idx="11">
                  <c:v>17385711238.859997</c:v>
                </c:pt>
                <c:pt idx="12">
                  <c:v>17342471238.859997</c:v>
                </c:pt>
                <c:pt idx="13">
                  <c:v>17296411238.859997</c:v>
                </c:pt>
                <c:pt idx="14">
                  <c:v>17249411238.859997</c:v>
                </c:pt>
                <c:pt idx="15">
                  <c:v>17199591238.859997</c:v>
                </c:pt>
                <c:pt idx="16">
                  <c:v>17148831238.859997</c:v>
                </c:pt>
                <c:pt idx="17">
                  <c:v>17095251238.859997</c:v>
                </c:pt>
                <c:pt idx="18">
                  <c:v>17039791238.859997</c:v>
                </c:pt>
                <c:pt idx="19">
                  <c:v>16982451238.859997</c:v>
                </c:pt>
                <c:pt idx="20">
                  <c:v>16922291238.859997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59-4626-B364-461D7972B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6467055"/>
        <c:axId val="429124111"/>
      </c:lineChart>
      <c:catAx>
        <c:axId val="205646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29124111"/>
        <c:crosses val="autoZero"/>
        <c:auto val="1"/>
        <c:lblAlgn val="ctr"/>
        <c:lblOffset val="100"/>
        <c:noMultiLvlLbl val="0"/>
      </c:catAx>
      <c:valAx>
        <c:axId val="42912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05646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Kvote</a:t>
            </a:r>
            <a:r>
              <a:rPr lang="nb-NO" baseline="0"/>
              <a:t> pris vekst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Test!$I$1</c:f>
              <c:strCache>
                <c:ptCount val="1"/>
                <c:pt idx="0">
                  <c:v>Lav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Test!$H$2:$H$22</c:f>
              <c:numCache>
                <c:formatCode>General</c:formatCode>
                <c:ptCount val="21"/>
                <c:pt idx="0">
                  <c:v>2030</c:v>
                </c:pt>
                <c:pt idx="1">
                  <c:v>2031</c:v>
                </c:pt>
                <c:pt idx="2">
                  <c:v>2032</c:v>
                </c:pt>
                <c:pt idx="3">
                  <c:v>2033</c:v>
                </c:pt>
                <c:pt idx="4">
                  <c:v>2034</c:v>
                </c:pt>
                <c:pt idx="5">
                  <c:v>2035</c:v>
                </c:pt>
                <c:pt idx="6">
                  <c:v>2036</c:v>
                </c:pt>
                <c:pt idx="7">
                  <c:v>2037</c:v>
                </c:pt>
                <c:pt idx="8">
                  <c:v>2038</c:v>
                </c:pt>
                <c:pt idx="9">
                  <c:v>2039</c:v>
                </c:pt>
                <c:pt idx="10">
                  <c:v>2040</c:v>
                </c:pt>
                <c:pt idx="11">
                  <c:v>2041</c:v>
                </c:pt>
                <c:pt idx="12">
                  <c:v>2042</c:v>
                </c:pt>
                <c:pt idx="13">
                  <c:v>2043</c:v>
                </c:pt>
                <c:pt idx="14">
                  <c:v>2044</c:v>
                </c:pt>
                <c:pt idx="15">
                  <c:v>2045</c:v>
                </c:pt>
                <c:pt idx="16">
                  <c:v>2046</c:v>
                </c:pt>
                <c:pt idx="17">
                  <c:v>2047</c:v>
                </c:pt>
                <c:pt idx="18">
                  <c:v>2048</c:v>
                </c:pt>
                <c:pt idx="19">
                  <c:v>2049</c:v>
                </c:pt>
                <c:pt idx="20">
                  <c:v>2050</c:v>
                </c:pt>
              </c:numCache>
            </c:numRef>
          </c:cat>
          <c:val>
            <c:numRef>
              <c:f>Test!$I$2:$I$22</c:f>
              <c:numCache>
                <c:formatCode>General</c:formatCode>
                <c:ptCount val="21"/>
                <c:pt idx="0">
                  <c:v>757</c:v>
                </c:pt>
                <c:pt idx="1">
                  <c:v>787</c:v>
                </c:pt>
                <c:pt idx="2">
                  <c:v>819</c:v>
                </c:pt>
                <c:pt idx="3">
                  <c:v>852</c:v>
                </c:pt>
                <c:pt idx="4">
                  <c:v>886</c:v>
                </c:pt>
                <c:pt idx="5">
                  <c:v>921</c:v>
                </c:pt>
                <c:pt idx="6">
                  <c:v>958</c:v>
                </c:pt>
                <c:pt idx="7">
                  <c:v>996</c:v>
                </c:pt>
                <c:pt idx="8">
                  <c:v>1036</c:v>
                </c:pt>
                <c:pt idx="9">
                  <c:v>1078</c:v>
                </c:pt>
                <c:pt idx="10">
                  <c:v>1121</c:v>
                </c:pt>
                <c:pt idx="11">
                  <c:v>1166</c:v>
                </c:pt>
                <c:pt idx="12">
                  <c:v>1212</c:v>
                </c:pt>
                <c:pt idx="13">
                  <c:v>1261</c:v>
                </c:pt>
                <c:pt idx="14">
                  <c:v>1311</c:v>
                </c:pt>
                <c:pt idx="15">
                  <c:v>1364</c:v>
                </c:pt>
                <c:pt idx="16">
                  <c:v>1418</c:v>
                </c:pt>
                <c:pt idx="17">
                  <c:v>1475</c:v>
                </c:pt>
                <c:pt idx="18">
                  <c:v>1534</c:v>
                </c:pt>
                <c:pt idx="19">
                  <c:v>1595</c:v>
                </c:pt>
                <c:pt idx="20">
                  <c:v>1659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B-4B5A-9374-82D11914D11A}"/>
            </c:ext>
          </c:extLst>
        </c:ser>
        <c:ser>
          <c:idx val="1"/>
          <c:order val="1"/>
          <c:tx>
            <c:strRef>
              <c:f>Test!$J$1</c:f>
              <c:strCache>
                <c:ptCount val="1"/>
                <c:pt idx="0">
                  <c:v>Høy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Test!$H$2:$H$22</c:f>
              <c:numCache>
                <c:formatCode>General</c:formatCode>
                <c:ptCount val="21"/>
                <c:pt idx="0">
                  <c:v>2030</c:v>
                </c:pt>
                <c:pt idx="1">
                  <c:v>2031</c:v>
                </c:pt>
                <c:pt idx="2">
                  <c:v>2032</c:v>
                </c:pt>
                <c:pt idx="3">
                  <c:v>2033</c:v>
                </c:pt>
                <c:pt idx="4">
                  <c:v>2034</c:v>
                </c:pt>
                <c:pt idx="5">
                  <c:v>2035</c:v>
                </c:pt>
                <c:pt idx="6">
                  <c:v>2036</c:v>
                </c:pt>
                <c:pt idx="7">
                  <c:v>2037</c:v>
                </c:pt>
                <c:pt idx="8">
                  <c:v>2038</c:v>
                </c:pt>
                <c:pt idx="9">
                  <c:v>2039</c:v>
                </c:pt>
                <c:pt idx="10">
                  <c:v>2040</c:v>
                </c:pt>
                <c:pt idx="11">
                  <c:v>2041</c:v>
                </c:pt>
                <c:pt idx="12">
                  <c:v>2042</c:v>
                </c:pt>
                <c:pt idx="13">
                  <c:v>2043</c:v>
                </c:pt>
                <c:pt idx="14">
                  <c:v>2044</c:v>
                </c:pt>
                <c:pt idx="15">
                  <c:v>2045</c:v>
                </c:pt>
                <c:pt idx="16">
                  <c:v>2046</c:v>
                </c:pt>
                <c:pt idx="17">
                  <c:v>2047</c:v>
                </c:pt>
                <c:pt idx="18">
                  <c:v>2048</c:v>
                </c:pt>
                <c:pt idx="19">
                  <c:v>2049</c:v>
                </c:pt>
                <c:pt idx="20">
                  <c:v>2050</c:v>
                </c:pt>
              </c:numCache>
            </c:numRef>
          </c:cat>
          <c:val>
            <c:numRef>
              <c:f>Test!$J$2:$J$22</c:f>
              <c:numCache>
                <c:formatCode>General</c:formatCode>
                <c:ptCount val="21"/>
                <c:pt idx="0">
                  <c:v>2990</c:v>
                </c:pt>
                <c:pt idx="1">
                  <c:v>3268</c:v>
                </c:pt>
                <c:pt idx="2">
                  <c:v>3572</c:v>
                </c:pt>
                <c:pt idx="3">
                  <c:v>3904</c:v>
                </c:pt>
                <c:pt idx="4">
                  <c:v>4267</c:v>
                </c:pt>
                <c:pt idx="5">
                  <c:v>4664</c:v>
                </c:pt>
                <c:pt idx="6">
                  <c:v>5098</c:v>
                </c:pt>
                <c:pt idx="7">
                  <c:v>5572</c:v>
                </c:pt>
                <c:pt idx="8">
                  <c:v>6091</c:v>
                </c:pt>
                <c:pt idx="9">
                  <c:v>6657</c:v>
                </c:pt>
                <c:pt idx="10">
                  <c:v>7277</c:v>
                </c:pt>
                <c:pt idx="11">
                  <c:v>7588</c:v>
                </c:pt>
                <c:pt idx="12">
                  <c:v>7912</c:v>
                </c:pt>
                <c:pt idx="13">
                  <c:v>8250</c:v>
                </c:pt>
                <c:pt idx="14">
                  <c:v>8603</c:v>
                </c:pt>
                <c:pt idx="15">
                  <c:v>8971</c:v>
                </c:pt>
                <c:pt idx="16">
                  <c:v>9355</c:v>
                </c:pt>
                <c:pt idx="17">
                  <c:v>9755</c:v>
                </c:pt>
                <c:pt idx="18">
                  <c:v>10172</c:v>
                </c:pt>
                <c:pt idx="19">
                  <c:v>11607</c:v>
                </c:pt>
                <c:pt idx="20">
                  <c:v>11060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EB-4B5A-9374-82D11914D11A}"/>
            </c:ext>
          </c:extLst>
        </c:ser>
        <c:ser>
          <c:idx val="2"/>
          <c:order val="2"/>
          <c:tx>
            <c:strRef>
              <c:f>Test!$K$1</c:f>
              <c:strCache>
                <c:ptCount val="1"/>
                <c:pt idx="0">
                  <c:v>Gjennomsnittslig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Test!$H$2:$H$22</c:f>
              <c:numCache>
                <c:formatCode>General</c:formatCode>
                <c:ptCount val="21"/>
                <c:pt idx="0">
                  <c:v>2030</c:v>
                </c:pt>
                <c:pt idx="1">
                  <c:v>2031</c:v>
                </c:pt>
                <c:pt idx="2">
                  <c:v>2032</c:v>
                </c:pt>
                <c:pt idx="3">
                  <c:v>2033</c:v>
                </c:pt>
                <c:pt idx="4">
                  <c:v>2034</c:v>
                </c:pt>
                <c:pt idx="5">
                  <c:v>2035</c:v>
                </c:pt>
                <c:pt idx="6">
                  <c:v>2036</c:v>
                </c:pt>
                <c:pt idx="7">
                  <c:v>2037</c:v>
                </c:pt>
                <c:pt idx="8">
                  <c:v>2038</c:v>
                </c:pt>
                <c:pt idx="9">
                  <c:v>2039</c:v>
                </c:pt>
                <c:pt idx="10">
                  <c:v>2040</c:v>
                </c:pt>
                <c:pt idx="11">
                  <c:v>2041</c:v>
                </c:pt>
                <c:pt idx="12">
                  <c:v>2042</c:v>
                </c:pt>
                <c:pt idx="13">
                  <c:v>2043</c:v>
                </c:pt>
                <c:pt idx="14">
                  <c:v>2044</c:v>
                </c:pt>
                <c:pt idx="15">
                  <c:v>2045</c:v>
                </c:pt>
                <c:pt idx="16">
                  <c:v>2046</c:v>
                </c:pt>
                <c:pt idx="17">
                  <c:v>2047</c:v>
                </c:pt>
                <c:pt idx="18">
                  <c:v>2048</c:v>
                </c:pt>
                <c:pt idx="19">
                  <c:v>2049</c:v>
                </c:pt>
                <c:pt idx="20">
                  <c:v>2050</c:v>
                </c:pt>
              </c:numCache>
            </c:numRef>
          </c:cat>
          <c:val>
            <c:numRef>
              <c:f>Test!$K$2:$K$22</c:f>
              <c:numCache>
                <c:formatCode>General</c:formatCode>
                <c:ptCount val="21"/>
                <c:pt idx="0">
                  <c:v>1873.5</c:v>
                </c:pt>
                <c:pt idx="1">
                  <c:v>2027.5</c:v>
                </c:pt>
                <c:pt idx="2">
                  <c:v>2195.5</c:v>
                </c:pt>
                <c:pt idx="3">
                  <c:v>2378</c:v>
                </c:pt>
                <c:pt idx="4">
                  <c:v>2576.5</c:v>
                </c:pt>
                <c:pt idx="5">
                  <c:v>2792.5</c:v>
                </c:pt>
                <c:pt idx="6">
                  <c:v>3028</c:v>
                </c:pt>
                <c:pt idx="7">
                  <c:v>3284</c:v>
                </c:pt>
                <c:pt idx="8">
                  <c:v>3563.5</c:v>
                </c:pt>
                <c:pt idx="9">
                  <c:v>3867.5</c:v>
                </c:pt>
                <c:pt idx="10">
                  <c:v>4199</c:v>
                </c:pt>
                <c:pt idx="11">
                  <c:v>4377</c:v>
                </c:pt>
                <c:pt idx="12">
                  <c:v>4562</c:v>
                </c:pt>
                <c:pt idx="13">
                  <c:v>4755.5</c:v>
                </c:pt>
                <c:pt idx="14">
                  <c:v>4957</c:v>
                </c:pt>
                <c:pt idx="15">
                  <c:v>5167.5</c:v>
                </c:pt>
                <c:pt idx="16">
                  <c:v>5386.5</c:v>
                </c:pt>
                <c:pt idx="17">
                  <c:v>5615</c:v>
                </c:pt>
                <c:pt idx="18">
                  <c:v>5853</c:v>
                </c:pt>
                <c:pt idx="19">
                  <c:v>6601</c:v>
                </c:pt>
                <c:pt idx="20">
                  <c:v>6359.5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EB-4B5A-9374-82D11914D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841503"/>
        <c:axId val="429123119"/>
      </c:lineChart>
      <c:catAx>
        <c:axId val="51984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29123119"/>
        <c:crosses val="autoZero"/>
        <c:auto val="1"/>
        <c:lblAlgn val="ctr"/>
        <c:lblOffset val="100"/>
        <c:noMultiLvlLbl val="0"/>
      </c:catAx>
      <c:valAx>
        <c:axId val="42912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1984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1518046</xdr:colOff>
      <xdr:row>72</xdr:row>
      <xdr:rowOff>164306</xdr:rowOff>
    </xdr:from>
    <xdr:to>
      <xdr:col>17</xdr:col>
      <xdr:colOff>77390</xdr:colOff>
      <xdr:row>87</xdr:row>
      <xdr:rowOff>50006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102863-4D27-CC2B-CB0E-7AB3D50D0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11</xdr:row>
      <xdr:rowOff>28575</xdr:rowOff>
    </xdr:from>
    <xdr:to>
      <xdr:col>17</xdr:col>
      <xdr:colOff>95250</xdr:colOff>
      <xdr:row>25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3D749C-21F2-B6B3-A2B1-7D59DA28B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157162</xdr:colOff>
      <xdr:row>11</xdr:row>
      <xdr:rowOff>38100</xdr:rowOff>
    </xdr:from>
    <xdr:to>
      <xdr:col>23</xdr:col>
      <xdr:colOff>147637</xdr:colOff>
      <xdr:row>25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8E0754-C2D6-065A-84B0-3B6C4219D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147637</xdr:colOff>
      <xdr:row>16</xdr:row>
      <xdr:rowOff>19050</xdr:rowOff>
    </xdr:from>
    <xdr:to>
      <xdr:col>23</xdr:col>
      <xdr:colOff>452437</xdr:colOff>
      <xdr:row>30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7878C9-80DE-B33A-EEF2-773FE1CF93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94854-5599-4B27-9B6C-648AA63355AB}">
  <dimension ref="A2:Z66"/>
  <sheetViews>
    <sheetView topLeftCell="J4" zoomScale="80" zoomScaleNormal="80" workbookViewId="0">
      <selection activeCell="C5" sqref="C5"/>
    </sheetView>
  </sheetViews>
  <sheetFormatPr defaultRowHeight="15"/>
  <cols>
    <col min="1" max="1" width="19.28515625" bestFit="1" customWidth="1"/>
    <col min="2" max="2" width="26.85546875" customWidth="1"/>
    <col min="3" max="3" width="20.140625" bestFit="1" customWidth="1"/>
    <col min="4" max="4" width="17.85546875" bestFit="1" customWidth="1"/>
    <col min="5" max="6" width="16.140625" bestFit="1" customWidth="1"/>
    <col min="7" max="7" width="20" bestFit="1" customWidth="1"/>
    <col min="8" max="8" width="19.85546875" customWidth="1"/>
    <col min="9" max="11" width="16" bestFit="1" customWidth="1"/>
    <col min="12" max="12" width="22.28515625" customWidth="1"/>
    <col min="13" max="13" width="25.28515625" bestFit="1" customWidth="1"/>
    <col min="14" max="14" width="16.5703125" bestFit="1" customWidth="1"/>
    <col min="15" max="22" width="16" bestFit="1" customWidth="1"/>
    <col min="23" max="23" width="22" bestFit="1" customWidth="1"/>
    <col min="24" max="24" width="21.28515625" bestFit="1" customWidth="1"/>
    <col min="25" max="29" width="13.42578125" bestFit="1" customWidth="1"/>
    <col min="30" max="30" width="21.28515625" bestFit="1" customWidth="1"/>
  </cols>
  <sheetData>
    <row r="2" spans="1:26">
      <c r="A2" t="s">
        <v>0</v>
      </c>
      <c r="B2" s="1">
        <v>7.0000000000000007E-2</v>
      </c>
    </row>
    <row r="3" spans="1:26">
      <c r="B3">
        <v>2023</v>
      </c>
    </row>
    <row r="4" spans="1:26" ht="15.75" thickBot="1">
      <c r="A4" s="20" t="s">
        <v>1</v>
      </c>
      <c r="B4" s="5">
        <v>0</v>
      </c>
      <c r="C4" s="5">
        <v>2030</v>
      </c>
      <c r="D4" s="5">
        <v>2031</v>
      </c>
      <c r="E4" s="5">
        <v>2032</v>
      </c>
      <c r="F4" s="5">
        <v>2033</v>
      </c>
      <c r="G4" s="5">
        <v>2034</v>
      </c>
      <c r="H4" s="5">
        <v>2035</v>
      </c>
      <c r="I4" s="5">
        <v>2036</v>
      </c>
      <c r="J4" s="5">
        <v>2037</v>
      </c>
      <c r="K4" s="5">
        <v>2038</v>
      </c>
      <c r="L4" s="5">
        <v>2039</v>
      </c>
      <c r="M4" s="5">
        <v>2040</v>
      </c>
      <c r="N4" s="5">
        <v>2041</v>
      </c>
      <c r="O4" s="5">
        <v>2042</v>
      </c>
      <c r="P4" s="5">
        <v>2043</v>
      </c>
      <c r="Q4" s="5">
        <v>2044</v>
      </c>
      <c r="R4" s="5">
        <v>2045</v>
      </c>
      <c r="S4" s="5">
        <v>2046</v>
      </c>
      <c r="T4" s="5">
        <v>2047</v>
      </c>
      <c r="U4" s="5">
        <v>2048</v>
      </c>
      <c r="V4" s="5">
        <v>2049</v>
      </c>
      <c r="W4" s="5">
        <v>2050</v>
      </c>
      <c r="X4" s="6" t="s">
        <v>2</v>
      </c>
      <c r="Z4" t="s">
        <v>57</v>
      </c>
    </row>
    <row r="5" spans="1:26">
      <c r="A5" s="21" t="s">
        <v>22</v>
      </c>
      <c r="B5" s="33">
        <v>-8500000000</v>
      </c>
      <c r="C5" s="2">
        <f>$O$38*$R$39</f>
        <v>18481751238.859997</v>
      </c>
      <c r="D5" s="2">
        <f t="shared" ref="D5:W5" si="0">$O$38*$R$39</f>
        <v>18481751238.859997</v>
      </c>
      <c r="E5" s="2">
        <f t="shared" si="0"/>
        <v>18481751238.859997</v>
      </c>
      <c r="F5" s="2">
        <f t="shared" si="0"/>
        <v>18481751238.859997</v>
      </c>
      <c r="G5" s="2">
        <f t="shared" si="0"/>
        <v>18481751238.859997</v>
      </c>
      <c r="H5" s="2">
        <f t="shared" si="0"/>
        <v>18481751238.859997</v>
      </c>
      <c r="I5" s="2">
        <f t="shared" si="0"/>
        <v>18481751238.859997</v>
      </c>
      <c r="J5" s="2">
        <f t="shared" si="0"/>
        <v>18481751238.859997</v>
      </c>
      <c r="K5" s="2">
        <f t="shared" si="0"/>
        <v>18481751238.859997</v>
      </c>
      <c r="L5" s="2">
        <f t="shared" si="0"/>
        <v>18481751238.859997</v>
      </c>
      <c r="M5" s="2">
        <f t="shared" si="0"/>
        <v>18481751238.859997</v>
      </c>
      <c r="N5" s="2">
        <f t="shared" si="0"/>
        <v>18481751238.859997</v>
      </c>
      <c r="O5" s="2">
        <f t="shared" si="0"/>
        <v>18481751238.859997</v>
      </c>
      <c r="P5" s="2">
        <f t="shared" si="0"/>
        <v>18481751238.859997</v>
      </c>
      <c r="Q5" s="2">
        <f t="shared" si="0"/>
        <v>18481751238.859997</v>
      </c>
      <c r="R5" s="2">
        <f t="shared" si="0"/>
        <v>18481751238.859997</v>
      </c>
      <c r="S5" s="2">
        <f t="shared" si="0"/>
        <v>18481751238.859997</v>
      </c>
      <c r="T5" s="2">
        <f t="shared" si="0"/>
        <v>18481751238.859997</v>
      </c>
      <c r="U5" s="2">
        <f t="shared" si="0"/>
        <v>18481751238.859997</v>
      </c>
      <c r="V5" s="2">
        <f t="shared" si="0"/>
        <v>18481751238.859997</v>
      </c>
      <c r="W5" s="2">
        <f t="shared" si="0"/>
        <v>18481751238.859997</v>
      </c>
      <c r="X5" s="7">
        <f>SUM(C5:W5)</f>
        <v>388116776016.05981</v>
      </c>
    </row>
    <row r="6" spans="1:26">
      <c r="A6" s="9" t="s">
        <v>12</v>
      </c>
      <c r="B6" s="9">
        <v>0</v>
      </c>
      <c r="C6" s="4">
        <v>0</v>
      </c>
      <c r="D6" s="4">
        <v>0</v>
      </c>
      <c r="E6" s="10">
        <v>0</v>
      </c>
      <c r="F6" s="4">
        <v>0</v>
      </c>
      <c r="G6" s="4">
        <v>0</v>
      </c>
      <c r="H6" s="10">
        <v>0</v>
      </c>
      <c r="I6" s="4">
        <v>0</v>
      </c>
      <c r="J6" s="4">
        <v>0</v>
      </c>
      <c r="K6" s="10">
        <v>0</v>
      </c>
      <c r="L6" s="4">
        <v>0</v>
      </c>
      <c r="M6" s="4">
        <v>0</v>
      </c>
      <c r="N6" s="10">
        <v>0</v>
      </c>
      <c r="O6" s="4">
        <v>0</v>
      </c>
      <c r="P6" s="4">
        <v>0</v>
      </c>
      <c r="Q6" s="10">
        <v>0</v>
      </c>
      <c r="R6" s="4">
        <v>0</v>
      </c>
      <c r="S6" s="4">
        <v>0</v>
      </c>
      <c r="T6" s="10">
        <v>0</v>
      </c>
      <c r="U6" s="4">
        <v>0</v>
      </c>
      <c r="V6" s="4">
        <v>0</v>
      </c>
      <c r="W6" s="4">
        <v>0</v>
      </c>
      <c r="X6" s="7">
        <f>SUM(B6:W6)</f>
        <v>0</v>
      </c>
    </row>
    <row r="7" spans="1:26">
      <c r="A7" s="11" t="s">
        <v>13</v>
      </c>
      <c r="B7" s="11"/>
      <c r="C7" s="49">
        <f>-C13*C62</f>
        <v>-1761090000</v>
      </c>
      <c r="D7">
        <f>-D13*D62</f>
        <v>-1905850000</v>
      </c>
      <c r="E7">
        <f t="shared" ref="E7:W7" si="1">-E13*E62</f>
        <v>-2063770000</v>
      </c>
      <c r="F7">
        <f t="shared" si="1"/>
        <v>-2235320000</v>
      </c>
      <c r="G7">
        <f t="shared" si="1"/>
        <v>-2421910000</v>
      </c>
      <c r="H7">
        <f t="shared" si="1"/>
        <v>-2624950000</v>
      </c>
      <c r="I7">
        <f t="shared" si="1"/>
        <v>-2846320000</v>
      </c>
      <c r="J7">
        <f t="shared" si="1"/>
        <v>-3086960000</v>
      </c>
      <c r="K7">
        <f t="shared" si="1"/>
        <v>-3349690000</v>
      </c>
      <c r="L7">
        <f t="shared" si="1"/>
        <v>-3635450000</v>
      </c>
      <c r="M7" s="49">
        <f t="shared" si="1"/>
        <v>-3947060000</v>
      </c>
      <c r="N7">
        <f t="shared" si="1"/>
        <v>-4114380000</v>
      </c>
      <c r="O7">
        <f t="shared" si="1"/>
        <v>-4288280000</v>
      </c>
      <c r="P7">
        <f t="shared" si="1"/>
        <v>-4470170000</v>
      </c>
      <c r="Q7">
        <f t="shared" si="1"/>
        <v>-4659580000</v>
      </c>
      <c r="R7">
        <f t="shared" si="1"/>
        <v>-4857450000</v>
      </c>
      <c r="S7">
        <f t="shared" si="1"/>
        <v>-5063310000</v>
      </c>
      <c r="T7">
        <f t="shared" si="1"/>
        <v>-5278100000</v>
      </c>
      <c r="U7">
        <f t="shared" si="1"/>
        <v>-5501820000</v>
      </c>
      <c r="V7">
        <f t="shared" si="1"/>
        <v>-6204940000</v>
      </c>
      <c r="W7" s="49">
        <f>-W13*W62</f>
        <v>-5977930000</v>
      </c>
      <c r="X7" s="7">
        <f>SUM(C7:W7)</f>
        <v>-80294330000</v>
      </c>
    </row>
    <row r="8" spans="1:26">
      <c r="A8" s="11" t="s">
        <v>14</v>
      </c>
      <c r="B8" s="11">
        <v>0</v>
      </c>
      <c r="C8">
        <v>0</v>
      </c>
      <c r="D8">
        <v>0</v>
      </c>
      <c r="E8" s="12">
        <v>0</v>
      </c>
      <c r="F8">
        <v>0</v>
      </c>
      <c r="G8">
        <v>0</v>
      </c>
      <c r="H8" s="12">
        <v>0</v>
      </c>
      <c r="I8">
        <v>0</v>
      </c>
      <c r="J8">
        <v>0</v>
      </c>
      <c r="K8" s="12">
        <v>0</v>
      </c>
      <c r="L8">
        <v>0</v>
      </c>
      <c r="M8">
        <v>0</v>
      </c>
      <c r="N8" s="12">
        <v>0</v>
      </c>
      <c r="O8">
        <v>0</v>
      </c>
      <c r="P8">
        <v>0</v>
      </c>
      <c r="Q8" s="12">
        <v>0</v>
      </c>
      <c r="R8">
        <v>0</v>
      </c>
      <c r="S8">
        <v>0</v>
      </c>
      <c r="T8" s="12">
        <v>0</v>
      </c>
      <c r="U8">
        <v>0</v>
      </c>
      <c r="V8">
        <v>0</v>
      </c>
      <c r="W8">
        <v>0</v>
      </c>
      <c r="X8" s="7">
        <f>SUM(B8:W8)</f>
        <v>0</v>
      </c>
    </row>
    <row r="9" spans="1:26">
      <c r="A9" s="11" t="s">
        <v>26</v>
      </c>
      <c r="B9" s="11"/>
      <c r="E9" s="12"/>
      <c r="H9" s="12"/>
      <c r="K9" s="12"/>
      <c r="N9" s="12"/>
      <c r="Q9" s="12"/>
      <c r="T9" s="12"/>
      <c r="X9" s="28"/>
    </row>
    <row r="10" spans="1:26">
      <c r="A10" s="17" t="s">
        <v>3</v>
      </c>
      <c r="B10" s="27">
        <f>SUM(B5:B8)</f>
        <v>-8500000000</v>
      </c>
      <c r="C10" s="18">
        <f>SUM(C5:C8)</f>
        <v>16720661238.859997</v>
      </c>
      <c r="D10" s="18">
        <f t="shared" ref="D10:V10" si="2">SUM(D5:D8)</f>
        <v>16575901238.859997</v>
      </c>
      <c r="E10" s="26">
        <f t="shared" si="2"/>
        <v>16417981238.859997</v>
      </c>
      <c r="F10" s="18">
        <f t="shared" si="2"/>
        <v>16246431238.859997</v>
      </c>
      <c r="G10" s="18">
        <f t="shared" si="2"/>
        <v>16059841238.859997</v>
      </c>
      <c r="H10" s="26">
        <f t="shared" si="2"/>
        <v>15856801238.859997</v>
      </c>
      <c r="I10" s="18">
        <f t="shared" si="2"/>
        <v>15635431238.859997</v>
      </c>
      <c r="J10" s="18">
        <f t="shared" si="2"/>
        <v>15394791238.859997</v>
      </c>
      <c r="K10" s="26">
        <f t="shared" si="2"/>
        <v>15132061238.859997</v>
      </c>
      <c r="L10" s="18">
        <f t="shared" si="2"/>
        <v>14846301238.859997</v>
      </c>
      <c r="M10" s="18">
        <f t="shared" si="2"/>
        <v>14534691238.859997</v>
      </c>
      <c r="N10" s="26">
        <f t="shared" si="2"/>
        <v>14367371238.859997</v>
      </c>
      <c r="O10" s="18">
        <f t="shared" si="2"/>
        <v>14193471238.859997</v>
      </c>
      <c r="P10" s="18">
        <f t="shared" si="2"/>
        <v>14011581238.859997</v>
      </c>
      <c r="Q10" s="26">
        <f t="shared" si="2"/>
        <v>13822171238.859997</v>
      </c>
      <c r="R10" s="18">
        <f t="shared" si="2"/>
        <v>13624301238.859997</v>
      </c>
      <c r="S10" s="18">
        <f t="shared" si="2"/>
        <v>13418441238.859997</v>
      </c>
      <c r="T10" s="26">
        <f t="shared" si="2"/>
        <v>13203651238.859997</v>
      </c>
      <c r="U10" s="18">
        <f t="shared" si="2"/>
        <v>12979931238.859997</v>
      </c>
      <c r="V10" s="18">
        <f t="shared" si="2"/>
        <v>12276811238.859997</v>
      </c>
      <c r="W10" s="18">
        <f t="shared" ref="W10" si="3">SUM(W5:W8)</f>
        <v>12503821238.859997</v>
      </c>
      <c r="X10" s="19">
        <f>SUM(C10:W10)+B10</f>
        <v>299322446016.05981</v>
      </c>
    </row>
    <row r="11" spans="1:26">
      <c r="A11" s="22" t="s">
        <v>5</v>
      </c>
      <c r="B11" s="13">
        <f>NPV(B2,C10:W10)+B10</f>
        <v>156061443438.22421</v>
      </c>
      <c r="E11" s="12"/>
      <c r="H11" s="12"/>
      <c r="K11" s="12"/>
      <c r="N11" s="12"/>
      <c r="Q11" s="12"/>
      <c r="T11" s="12"/>
      <c r="X11" s="8"/>
    </row>
    <row r="12" spans="1:26">
      <c r="A12" s="23" t="s">
        <v>6</v>
      </c>
      <c r="B12" s="14">
        <f>IRR(B10:W10)</f>
        <v>1.9580226114691439</v>
      </c>
      <c r="C12" s="15"/>
      <c r="D12" s="15"/>
      <c r="E12" s="16"/>
      <c r="F12" s="15"/>
      <c r="G12" s="15"/>
      <c r="H12" s="16"/>
      <c r="I12" s="15"/>
      <c r="J12" s="15"/>
      <c r="K12" s="16"/>
      <c r="L12" s="15"/>
      <c r="M12" s="15"/>
      <c r="N12" s="16"/>
      <c r="O12" s="15"/>
      <c r="P12" s="15"/>
      <c r="Q12" s="16"/>
      <c r="R12" s="15"/>
      <c r="S12" s="15"/>
      <c r="T12" s="16"/>
      <c r="U12" s="15"/>
      <c r="V12" s="15"/>
      <c r="W12" s="15"/>
      <c r="X12" s="8"/>
    </row>
    <row r="13" spans="1:26">
      <c r="A13" s="24" t="s">
        <v>4</v>
      </c>
      <c r="B13" s="15">
        <v>0</v>
      </c>
      <c r="C13" s="15">
        <v>940000</v>
      </c>
      <c r="D13" s="15">
        <v>940000</v>
      </c>
      <c r="E13" s="15">
        <v>940000</v>
      </c>
      <c r="F13" s="15">
        <v>940000</v>
      </c>
      <c r="G13" s="15">
        <v>940000</v>
      </c>
      <c r="H13" s="15">
        <v>940000</v>
      </c>
      <c r="I13" s="15">
        <v>940000</v>
      </c>
      <c r="J13" s="15">
        <v>940000</v>
      </c>
      <c r="K13" s="15">
        <v>940000</v>
      </c>
      <c r="L13" s="15">
        <v>940000</v>
      </c>
      <c r="M13" s="15">
        <v>940000</v>
      </c>
      <c r="N13" s="15">
        <v>940000</v>
      </c>
      <c r="O13" s="15">
        <v>940000</v>
      </c>
      <c r="P13" s="15">
        <v>940000</v>
      </c>
      <c r="Q13" s="15">
        <v>940000</v>
      </c>
      <c r="R13" s="15">
        <v>940000</v>
      </c>
      <c r="S13" s="15">
        <v>940000</v>
      </c>
      <c r="T13" s="15">
        <v>940000</v>
      </c>
      <c r="U13" s="15">
        <v>940000</v>
      </c>
      <c r="V13" s="15">
        <v>940000</v>
      </c>
      <c r="W13" s="15">
        <v>940000</v>
      </c>
      <c r="X13" s="31">
        <f>SUM(B13:W13)</f>
        <v>19740000</v>
      </c>
    </row>
    <row r="16" spans="1:26">
      <c r="B16">
        <f>XNPV(B2,C10:W10,C4:W4)</f>
        <v>307284103217.20526</v>
      </c>
    </row>
    <row r="18" spans="1:24">
      <c r="R18" s="48">
        <f>X36/X13</f>
        <v>9.5744680851063829E-2</v>
      </c>
      <c r="T18" s="47">
        <f>X13/100</f>
        <v>197400</v>
      </c>
      <c r="U18" s="47">
        <f>T18*5.55555556</f>
        <v>1096666.6675440001</v>
      </c>
    </row>
    <row r="19" spans="1:24">
      <c r="H19" s="32"/>
    </row>
    <row r="20" spans="1:24">
      <c r="F20" s="25"/>
    </row>
    <row r="27" spans="1:24" ht="15.75" thickBot="1">
      <c r="A27" s="20" t="s">
        <v>24</v>
      </c>
      <c r="B27" s="5">
        <v>0</v>
      </c>
      <c r="C27" s="5">
        <v>2030</v>
      </c>
      <c r="D27" s="5">
        <v>2031</v>
      </c>
      <c r="E27" s="5">
        <v>2032</v>
      </c>
      <c r="F27" s="5">
        <v>2033</v>
      </c>
      <c r="G27" s="5">
        <v>2034</v>
      </c>
      <c r="H27" s="5">
        <v>2035</v>
      </c>
      <c r="I27" s="5">
        <v>2036</v>
      </c>
      <c r="J27" s="5">
        <v>2037</v>
      </c>
      <c r="K27" s="5">
        <v>2038</v>
      </c>
      <c r="L27" s="5">
        <v>2039</v>
      </c>
      <c r="M27" s="5">
        <v>2040</v>
      </c>
      <c r="N27" s="5">
        <v>2041</v>
      </c>
      <c r="O27" s="5">
        <v>2042</v>
      </c>
      <c r="P27" s="5">
        <v>2043</v>
      </c>
      <c r="Q27" s="5">
        <v>2044</v>
      </c>
      <c r="R27" s="5">
        <v>2045</v>
      </c>
      <c r="S27" s="5">
        <v>2046</v>
      </c>
      <c r="T27" s="5">
        <v>2047</v>
      </c>
      <c r="U27" s="5">
        <v>2048</v>
      </c>
      <c r="V27" s="5">
        <v>2049</v>
      </c>
      <c r="W27" s="5">
        <v>2050</v>
      </c>
      <c r="X27" s="6" t="s">
        <v>2</v>
      </c>
    </row>
    <row r="28" spans="1:24">
      <c r="A28" s="21" t="s">
        <v>22</v>
      </c>
      <c r="B28" s="2">
        <f>-(13.2*10^9)</f>
        <v>-13200000000</v>
      </c>
      <c r="C28" s="2">
        <f t="shared" ref="C28:W28" si="4">$O$39</f>
        <v>18481751238.859997</v>
      </c>
      <c r="D28" s="2">
        <f t="shared" si="4"/>
        <v>18481751238.859997</v>
      </c>
      <c r="E28" s="2">
        <f t="shared" si="4"/>
        <v>18481751238.859997</v>
      </c>
      <c r="F28" s="2">
        <f t="shared" si="4"/>
        <v>18481751238.859997</v>
      </c>
      <c r="G28" s="2">
        <f t="shared" si="4"/>
        <v>18481751238.859997</v>
      </c>
      <c r="H28" s="2">
        <f t="shared" si="4"/>
        <v>18481751238.859997</v>
      </c>
      <c r="I28" s="2">
        <f t="shared" si="4"/>
        <v>18481751238.859997</v>
      </c>
      <c r="J28" s="2">
        <f t="shared" si="4"/>
        <v>18481751238.859997</v>
      </c>
      <c r="K28" s="2">
        <f t="shared" si="4"/>
        <v>18481751238.859997</v>
      </c>
      <c r="L28" s="2">
        <f t="shared" si="4"/>
        <v>18481751238.859997</v>
      </c>
      <c r="M28" s="2">
        <f t="shared" si="4"/>
        <v>18481751238.859997</v>
      </c>
      <c r="N28" s="2">
        <f t="shared" si="4"/>
        <v>18481751238.859997</v>
      </c>
      <c r="O28" s="2">
        <f t="shared" si="4"/>
        <v>18481751238.859997</v>
      </c>
      <c r="P28" s="2">
        <f t="shared" si="4"/>
        <v>18481751238.859997</v>
      </c>
      <c r="Q28" s="2">
        <f t="shared" si="4"/>
        <v>18481751238.859997</v>
      </c>
      <c r="R28" s="2">
        <f t="shared" si="4"/>
        <v>18481751238.859997</v>
      </c>
      <c r="S28" s="2">
        <f t="shared" si="4"/>
        <v>18481751238.859997</v>
      </c>
      <c r="T28" s="2">
        <f t="shared" si="4"/>
        <v>18481751238.859997</v>
      </c>
      <c r="U28" s="2">
        <f t="shared" si="4"/>
        <v>18481751238.859997</v>
      </c>
      <c r="V28" s="2">
        <f t="shared" si="4"/>
        <v>18481751238.859997</v>
      </c>
      <c r="W28" s="2">
        <f t="shared" si="4"/>
        <v>18481751238.859997</v>
      </c>
      <c r="X28" s="7">
        <f t="shared" ref="X28:X33" si="5">SUM(B28:W28)</f>
        <v>374916776016.05981</v>
      </c>
    </row>
    <row r="29" spans="1:24">
      <c r="A29" s="9" t="s">
        <v>12</v>
      </c>
      <c r="B29" s="8">
        <v>0</v>
      </c>
      <c r="C29" s="34">
        <f>-($O$43*$Q$42)/100</f>
        <v>-1473300000</v>
      </c>
      <c r="D29" s="31">
        <f t="shared" ref="D29:G29" si="6">-($O$43*$Q$42)/100</f>
        <v>-1473300000</v>
      </c>
      <c r="E29" s="31">
        <f t="shared" si="6"/>
        <v>-1473300000</v>
      </c>
      <c r="F29" s="31">
        <f t="shared" si="6"/>
        <v>-1473300000</v>
      </c>
      <c r="G29" s="31">
        <f t="shared" si="6"/>
        <v>-1473300000</v>
      </c>
      <c r="H29" s="31">
        <f t="shared" ref="H29:W29" si="7">-($O$43*$T$42)/100</f>
        <v>-1623300000</v>
      </c>
      <c r="I29" s="8">
        <f t="shared" si="7"/>
        <v>-1623300000</v>
      </c>
      <c r="J29" s="8">
        <f t="shared" si="7"/>
        <v>-1623300000</v>
      </c>
      <c r="K29" s="8">
        <f t="shared" si="7"/>
        <v>-1623300000</v>
      </c>
      <c r="L29" s="8">
        <f t="shared" si="7"/>
        <v>-1623300000</v>
      </c>
      <c r="M29" s="8">
        <f t="shared" si="7"/>
        <v>-1623300000</v>
      </c>
      <c r="N29" s="8">
        <f t="shared" si="7"/>
        <v>-1623300000</v>
      </c>
      <c r="O29" s="8">
        <f t="shared" si="7"/>
        <v>-1623300000</v>
      </c>
      <c r="P29" s="8">
        <f t="shared" si="7"/>
        <v>-1623300000</v>
      </c>
      <c r="Q29" s="8">
        <f t="shared" si="7"/>
        <v>-1623300000</v>
      </c>
      <c r="R29" s="8">
        <f t="shared" si="7"/>
        <v>-1623300000</v>
      </c>
      <c r="S29" s="8">
        <f t="shared" si="7"/>
        <v>-1623300000</v>
      </c>
      <c r="T29" s="8">
        <f t="shared" si="7"/>
        <v>-1623300000</v>
      </c>
      <c r="U29" s="8">
        <f t="shared" si="7"/>
        <v>-1623300000</v>
      </c>
      <c r="V29" s="8">
        <f t="shared" si="7"/>
        <v>-1623300000</v>
      </c>
      <c r="W29" s="8">
        <f t="shared" si="7"/>
        <v>-1623300000</v>
      </c>
      <c r="X29" s="7">
        <f t="shared" si="5"/>
        <v>-33339300000</v>
      </c>
    </row>
    <row r="30" spans="1:24">
      <c r="A30" s="11" t="s">
        <v>13</v>
      </c>
      <c r="B30" s="8"/>
      <c r="C30" s="34">
        <f>-C36*C62</f>
        <v>-168615000</v>
      </c>
      <c r="D30" s="8">
        <f t="shared" ref="D30:W30" si="8">-D36*D62</f>
        <v>-182475000</v>
      </c>
      <c r="E30" s="8">
        <f t="shared" si="8"/>
        <v>-197595000</v>
      </c>
      <c r="F30" s="8">
        <f t="shared" si="8"/>
        <v>-214020000</v>
      </c>
      <c r="G30" s="8">
        <f t="shared" si="8"/>
        <v>-231885000</v>
      </c>
      <c r="H30" s="8">
        <f t="shared" si="8"/>
        <v>-251325000</v>
      </c>
      <c r="I30" s="8">
        <f t="shared" si="8"/>
        <v>-272520000</v>
      </c>
      <c r="J30" s="8">
        <f t="shared" si="8"/>
        <v>-295560000</v>
      </c>
      <c r="K30" s="8">
        <f t="shared" si="8"/>
        <v>-320715000</v>
      </c>
      <c r="L30" s="8">
        <f t="shared" si="8"/>
        <v>-348075000</v>
      </c>
      <c r="M30" s="8">
        <f t="shared" si="8"/>
        <v>-377910000</v>
      </c>
      <c r="N30" s="8">
        <f t="shared" si="8"/>
        <v>-393930000</v>
      </c>
      <c r="O30" s="8">
        <f t="shared" si="8"/>
        <v>-410580000</v>
      </c>
      <c r="P30" s="8">
        <f t="shared" si="8"/>
        <v>-427995000</v>
      </c>
      <c r="Q30" s="8">
        <f t="shared" si="8"/>
        <v>-446130000</v>
      </c>
      <c r="R30" s="8">
        <f t="shared" si="8"/>
        <v>-465075000</v>
      </c>
      <c r="S30" s="8">
        <f t="shared" si="8"/>
        <v>-484785000</v>
      </c>
      <c r="T30" s="8">
        <f t="shared" si="8"/>
        <v>-505350000</v>
      </c>
      <c r="U30" s="8">
        <f t="shared" si="8"/>
        <v>-526770000</v>
      </c>
      <c r="V30" s="8">
        <f t="shared" si="8"/>
        <v>-594090000</v>
      </c>
      <c r="W30" s="8">
        <f t="shared" si="8"/>
        <v>-572355000</v>
      </c>
      <c r="X30" s="7">
        <f t="shared" si="5"/>
        <v>-7687755000</v>
      </c>
    </row>
    <row r="31" spans="1:24">
      <c r="A31" s="11" t="s">
        <v>14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7">
        <f t="shared" si="5"/>
        <v>0</v>
      </c>
    </row>
    <row r="32" spans="1:24">
      <c r="A32" s="11" t="s">
        <v>26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7">
        <f t="shared" si="5"/>
        <v>0</v>
      </c>
    </row>
    <row r="33" spans="1:24">
      <c r="A33" s="17" t="s">
        <v>3</v>
      </c>
      <c r="B33" s="19">
        <f>SUM(B28:B31)</f>
        <v>-13200000000</v>
      </c>
      <c r="C33" s="19">
        <f>SUM(C28:C31)</f>
        <v>16839836238.859997</v>
      </c>
      <c r="D33" s="19">
        <f t="shared" ref="D33:T33" si="9">SUM(D28:D31)</f>
        <v>16825976238.859997</v>
      </c>
      <c r="E33" s="19">
        <f t="shared" si="9"/>
        <v>16810856238.859997</v>
      </c>
      <c r="F33" s="19">
        <f t="shared" si="9"/>
        <v>16794431238.859997</v>
      </c>
      <c r="G33" s="19">
        <f t="shared" si="9"/>
        <v>16776566238.859997</v>
      </c>
      <c r="H33" s="19">
        <f t="shared" si="9"/>
        <v>16607126238.859997</v>
      </c>
      <c r="I33" s="19">
        <f t="shared" si="9"/>
        <v>16585931238.859997</v>
      </c>
      <c r="J33" s="19">
        <f t="shared" si="9"/>
        <v>16562891238.859997</v>
      </c>
      <c r="K33" s="19">
        <f t="shared" si="9"/>
        <v>16537736238.859997</v>
      </c>
      <c r="L33" s="19">
        <f t="shared" si="9"/>
        <v>16510376238.859997</v>
      </c>
      <c r="M33" s="19">
        <f t="shared" si="9"/>
        <v>16480541238.859997</v>
      </c>
      <c r="N33" s="19">
        <f t="shared" si="9"/>
        <v>16464521238.859997</v>
      </c>
      <c r="O33" s="19">
        <f t="shared" si="9"/>
        <v>16447871238.859997</v>
      </c>
      <c r="P33" s="19">
        <f t="shared" si="9"/>
        <v>16430456238.859997</v>
      </c>
      <c r="Q33" s="19">
        <f t="shared" si="9"/>
        <v>16412321238.859997</v>
      </c>
      <c r="R33" s="19">
        <f t="shared" si="9"/>
        <v>16393376238.859997</v>
      </c>
      <c r="S33" s="19">
        <f t="shared" si="9"/>
        <v>16373666238.859997</v>
      </c>
      <c r="T33" s="19">
        <f t="shared" si="9"/>
        <v>16353101238.859997</v>
      </c>
      <c r="U33" s="19">
        <f>SUM(U28:U31)</f>
        <v>16331681238.859997</v>
      </c>
      <c r="V33" s="19">
        <f t="shared" ref="V33:W33" si="10">SUM(V28:V31)</f>
        <v>16264361238.859997</v>
      </c>
      <c r="W33" s="19">
        <f t="shared" si="10"/>
        <v>16286096238.859997</v>
      </c>
      <c r="X33" s="7">
        <f t="shared" si="5"/>
        <v>333889721016.05981</v>
      </c>
    </row>
    <row r="34" spans="1:24">
      <c r="A34" s="22" t="s">
        <v>5</v>
      </c>
      <c r="B34" s="29">
        <f>NPV(B2,C33:W33)+B33</f>
        <v>166667337779.49408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7"/>
    </row>
    <row r="35" spans="1:24">
      <c r="A35" s="23" t="s">
        <v>6</v>
      </c>
      <c r="B35" s="30">
        <f>IRR(B33:V33)</f>
        <v>1.2746730912726831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7"/>
    </row>
    <row r="36" spans="1:24">
      <c r="A36" s="24" t="s">
        <v>4</v>
      </c>
      <c r="B36" s="15">
        <v>0</v>
      </c>
      <c r="C36" s="15">
        <v>90000</v>
      </c>
      <c r="D36" s="15">
        <v>90000</v>
      </c>
      <c r="E36" s="15">
        <v>90000</v>
      </c>
      <c r="F36" s="15">
        <v>90000</v>
      </c>
      <c r="G36" s="15">
        <v>90000</v>
      </c>
      <c r="H36" s="15">
        <v>90000</v>
      </c>
      <c r="I36" s="15">
        <v>90000</v>
      </c>
      <c r="J36" s="15">
        <v>90000</v>
      </c>
      <c r="K36" s="15">
        <v>90000</v>
      </c>
      <c r="L36" s="15">
        <v>90000</v>
      </c>
      <c r="M36" s="15">
        <v>90000</v>
      </c>
      <c r="N36" s="15">
        <v>90000</v>
      </c>
      <c r="O36" s="15">
        <v>90000</v>
      </c>
      <c r="P36" s="15">
        <v>90000</v>
      </c>
      <c r="Q36" s="15">
        <v>90000</v>
      </c>
      <c r="R36" s="15">
        <v>90000</v>
      </c>
      <c r="S36" s="15">
        <v>90000</v>
      </c>
      <c r="T36" s="15">
        <v>90000</v>
      </c>
      <c r="U36" s="15">
        <v>90000</v>
      </c>
      <c r="V36" s="15">
        <v>90000</v>
      </c>
      <c r="W36" s="15">
        <v>90000</v>
      </c>
      <c r="X36" s="7">
        <f>SUM(B36:W36)</f>
        <v>1890000</v>
      </c>
    </row>
    <row r="38" spans="1:24">
      <c r="N38" t="s">
        <v>9</v>
      </c>
      <c r="O38">
        <v>246432550</v>
      </c>
      <c r="Q38" t="s">
        <v>8</v>
      </c>
      <c r="R38">
        <v>6.97</v>
      </c>
    </row>
    <row r="39" spans="1:24">
      <c r="N39" t="s">
        <v>10</v>
      </c>
      <c r="O39">
        <f>O38*R39</f>
        <v>18481751238.859997</v>
      </c>
      <c r="Q39" t="s">
        <v>7</v>
      </c>
      <c r="R39">
        <f>R38*S39</f>
        <v>74.997199999999992</v>
      </c>
      <c r="S39">
        <v>10.76</v>
      </c>
    </row>
    <row r="40" spans="1:24">
      <c r="N40" t="s">
        <v>11</v>
      </c>
      <c r="O40">
        <f>O38*R38</f>
        <v>1717634873.5</v>
      </c>
    </row>
    <row r="41" spans="1:24">
      <c r="R41">
        <v>2035</v>
      </c>
    </row>
    <row r="42" spans="1:24">
      <c r="M42" t="s">
        <v>34</v>
      </c>
      <c r="N42" t="s">
        <v>15</v>
      </c>
      <c r="O42" s="3">
        <v>41.11</v>
      </c>
      <c r="P42" t="s">
        <v>16</v>
      </c>
      <c r="Q42" s="3">
        <f>O42+8</f>
        <v>49.11</v>
      </c>
      <c r="R42" t="s">
        <v>32</v>
      </c>
      <c r="S42" t="s">
        <v>25</v>
      </c>
      <c r="T42" s="3">
        <f>Q42+5</f>
        <v>54.11</v>
      </c>
      <c r="U42" t="s">
        <v>16</v>
      </c>
    </row>
    <row r="43" spans="1:24">
      <c r="N43" t="s">
        <v>17</v>
      </c>
      <c r="O43">
        <v>3000000000</v>
      </c>
    </row>
    <row r="45" spans="1:24">
      <c r="M45" t="s">
        <v>37</v>
      </c>
      <c r="N45" t="s">
        <v>18</v>
      </c>
      <c r="O45">
        <v>80.599999999999994</v>
      </c>
      <c r="P45" t="s">
        <v>19</v>
      </c>
      <c r="Q45">
        <v>1</v>
      </c>
    </row>
    <row r="46" spans="1:24">
      <c r="N46" t="s">
        <v>21</v>
      </c>
      <c r="O46">
        <f>O45*Q46</f>
        <v>952.69200000000001</v>
      </c>
      <c r="P46" t="s">
        <v>20</v>
      </c>
      <c r="Q46">
        <v>11.82</v>
      </c>
    </row>
    <row r="48" spans="1:24">
      <c r="F48" t="s">
        <v>49</v>
      </c>
      <c r="N48" t="s">
        <v>27</v>
      </c>
      <c r="O48" t="s">
        <v>29</v>
      </c>
    </row>
    <row r="49" spans="2:24">
      <c r="N49" t="s">
        <v>28</v>
      </c>
      <c r="O49" t="s">
        <v>29</v>
      </c>
    </row>
    <row r="52" spans="2:24">
      <c r="L52" t="s">
        <v>23</v>
      </c>
      <c r="M52" s="25">
        <v>6500000000</v>
      </c>
    </row>
    <row r="59" spans="2:24">
      <c r="B59" s="8"/>
      <c r="C59" s="6">
        <v>2030</v>
      </c>
      <c r="D59" s="6">
        <v>2031</v>
      </c>
      <c r="E59" s="6">
        <v>2032</v>
      </c>
      <c r="F59" s="6">
        <v>2033</v>
      </c>
      <c r="G59" s="6">
        <v>2034</v>
      </c>
      <c r="H59" s="6">
        <v>2035</v>
      </c>
      <c r="I59" s="6">
        <v>2036</v>
      </c>
      <c r="J59" s="6">
        <v>2037</v>
      </c>
      <c r="K59" s="6">
        <v>2038</v>
      </c>
      <c r="L59" s="6">
        <v>2039</v>
      </c>
      <c r="M59" s="6">
        <v>2040</v>
      </c>
      <c r="N59" s="6">
        <v>2041</v>
      </c>
      <c r="O59" s="6">
        <v>2042</v>
      </c>
      <c r="P59" s="6">
        <v>2043</v>
      </c>
      <c r="Q59" s="6">
        <v>2044</v>
      </c>
      <c r="R59" s="6">
        <v>2045</v>
      </c>
      <c r="S59" s="6">
        <v>2046</v>
      </c>
      <c r="T59" s="6">
        <v>2047</v>
      </c>
      <c r="U59" s="6">
        <v>2048</v>
      </c>
      <c r="V59" s="6">
        <v>2049</v>
      </c>
      <c r="W59" s="6">
        <v>2050</v>
      </c>
      <c r="X59" t="s">
        <v>52</v>
      </c>
    </row>
    <row r="60" spans="2:24">
      <c r="B60" s="8" t="s">
        <v>30</v>
      </c>
      <c r="C60" s="8">
        <v>757</v>
      </c>
      <c r="D60" s="8">
        <v>787</v>
      </c>
      <c r="E60" s="8">
        <v>819</v>
      </c>
      <c r="F60" s="8">
        <v>852</v>
      </c>
      <c r="G60" s="8">
        <v>886</v>
      </c>
      <c r="H60" s="8">
        <v>921</v>
      </c>
      <c r="I60" s="8">
        <v>958</v>
      </c>
      <c r="J60" s="8">
        <v>996</v>
      </c>
      <c r="K60" s="8">
        <v>1036</v>
      </c>
      <c r="L60" s="8">
        <v>1078</v>
      </c>
      <c r="M60" s="8">
        <v>1121</v>
      </c>
      <c r="N60" s="8">
        <v>1166</v>
      </c>
      <c r="O60" s="8">
        <v>1212</v>
      </c>
      <c r="P60" s="8">
        <v>1261</v>
      </c>
      <c r="Q60" s="8">
        <v>1311</v>
      </c>
      <c r="R60" s="8">
        <v>1364</v>
      </c>
      <c r="S60" s="8">
        <v>1418</v>
      </c>
      <c r="T60" s="8">
        <v>1475</v>
      </c>
      <c r="U60" s="8">
        <v>1534</v>
      </c>
      <c r="V60" s="8">
        <v>1595</v>
      </c>
      <c r="W60" s="8">
        <v>1659</v>
      </c>
      <c r="X60" s="40">
        <v>0.33</v>
      </c>
    </row>
    <row r="61" spans="2:24">
      <c r="B61" s="8" t="s">
        <v>31</v>
      </c>
      <c r="C61" s="8">
        <v>2990</v>
      </c>
      <c r="D61" s="8">
        <v>3268</v>
      </c>
      <c r="E61" s="8">
        <v>3572</v>
      </c>
      <c r="F61" s="8">
        <v>3904</v>
      </c>
      <c r="G61" s="8">
        <v>4267</v>
      </c>
      <c r="H61" s="8">
        <v>4664</v>
      </c>
      <c r="I61" s="8">
        <v>5098</v>
      </c>
      <c r="J61" s="8">
        <v>5572</v>
      </c>
      <c r="K61" s="8">
        <v>6091</v>
      </c>
      <c r="L61" s="8">
        <v>6657</v>
      </c>
      <c r="M61" s="8">
        <v>7277</v>
      </c>
      <c r="N61" s="8">
        <v>7588</v>
      </c>
      <c r="O61" s="8">
        <v>7912</v>
      </c>
      <c r="P61" s="8">
        <v>8250</v>
      </c>
      <c r="Q61" s="8">
        <v>8603</v>
      </c>
      <c r="R61" s="8">
        <v>8971</v>
      </c>
      <c r="S61" s="8">
        <v>9355</v>
      </c>
      <c r="T61" s="8">
        <v>9755</v>
      </c>
      <c r="U61" s="8">
        <v>10172</v>
      </c>
      <c r="V61" s="8">
        <v>11607</v>
      </c>
      <c r="W61" s="8">
        <v>11060</v>
      </c>
      <c r="X61" s="40">
        <v>0.33</v>
      </c>
    </row>
    <row r="62" spans="2:24">
      <c r="B62" s="8" t="s">
        <v>34</v>
      </c>
      <c r="C62" s="8">
        <f>SUM(C60:C61)/2</f>
        <v>1873.5</v>
      </c>
      <c r="D62" s="8">
        <f t="shared" ref="D62:W62" si="11">SUM(D60:D61)/2</f>
        <v>2027.5</v>
      </c>
      <c r="E62" s="8">
        <f t="shared" si="11"/>
        <v>2195.5</v>
      </c>
      <c r="F62" s="8">
        <f t="shared" si="11"/>
        <v>2378</v>
      </c>
      <c r="G62" s="8">
        <f t="shared" si="11"/>
        <v>2576.5</v>
      </c>
      <c r="H62" s="8">
        <f t="shared" si="11"/>
        <v>2792.5</v>
      </c>
      <c r="I62" s="8">
        <f t="shared" si="11"/>
        <v>3028</v>
      </c>
      <c r="J62" s="8">
        <f t="shared" si="11"/>
        <v>3284</v>
      </c>
      <c r="K62" s="8">
        <f t="shared" si="11"/>
        <v>3563.5</v>
      </c>
      <c r="L62" s="8">
        <f t="shared" si="11"/>
        <v>3867.5</v>
      </c>
      <c r="M62" s="8">
        <f t="shared" si="11"/>
        <v>4199</v>
      </c>
      <c r="N62" s="8">
        <f t="shared" si="11"/>
        <v>4377</v>
      </c>
      <c r="O62" s="8">
        <f t="shared" si="11"/>
        <v>4562</v>
      </c>
      <c r="P62" s="8">
        <f t="shared" si="11"/>
        <v>4755.5</v>
      </c>
      <c r="Q62" s="8">
        <f t="shared" si="11"/>
        <v>4957</v>
      </c>
      <c r="R62" s="8">
        <f t="shared" si="11"/>
        <v>5167.5</v>
      </c>
      <c r="S62" s="8">
        <f t="shared" si="11"/>
        <v>5386.5</v>
      </c>
      <c r="T62" s="8">
        <f t="shared" si="11"/>
        <v>5615</v>
      </c>
      <c r="U62" s="8">
        <f t="shared" si="11"/>
        <v>5853</v>
      </c>
      <c r="V62" s="8">
        <f t="shared" si="11"/>
        <v>6601</v>
      </c>
      <c r="W62" s="8">
        <f t="shared" si="11"/>
        <v>6359.5</v>
      </c>
      <c r="X62" s="41">
        <v>0.33</v>
      </c>
    </row>
    <row r="63" spans="2:24">
      <c r="B63" t="s">
        <v>65</v>
      </c>
      <c r="X63" s="41" t="s">
        <v>68</v>
      </c>
    </row>
    <row r="64" spans="2:24">
      <c r="B64" t="s">
        <v>66</v>
      </c>
      <c r="D64" s="46">
        <f>(((D60-C60)/C60))</f>
        <v>3.9630118890356669E-2</v>
      </c>
      <c r="E64" s="46">
        <f t="shared" ref="E64:W64" si="12">(((E60-D60)/D60))</f>
        <v>4.0660736975857689E-2</v>
      </c>
      <c r="F64" s="46">
        <f t="shared" si="12"/>
        <v>4.0293040293040296E-2</v>
      </c>
      <c r="G64" s="46">
        <f t="shared" si="12"/>
        <v>3.9906103286384977E-2</v>
      </c>
      <c r="H64" s="46">
        <f t="shared" si="12"/>
        <v>3.9503386004514675E-2</v>
      </c>
      <c r="I64" s="46">
        <f t="shared" si="12"/>
        <v>4.0173724212812158E-2</v>
      </c>
      <c r="J64" s="46">
        <f t="shared" si="12"/>
        <v>3.9665970772442591E-2</v>
      </c>
      <c r="K64" s="46">
        <f t="shared" si="12"/>
        <v>4.0160642570281124E-2</v>
      </c>
      <c r="L64" s="46">
        <f t="shared" si="12"/>
        <v>4.0540540540540543E-2</v>
      </c>
      <c r="M64" s="46">
        <f t="shared" si="12"/>
        <v>3.9888682745825604E-2</v>
      </c>
      <c r="N64" s="46">
        <f t="shared" si="12"/>
        <v>4.0142729705619981E-2</v>
      </c>
      <c r="O64" s="46">
        <f t="shared" si="12"/>
        <v>3.9451114922813037E-2</v>
      </c>
      <c r="P64" s="46">
        <f t="shared" si="12"/>
        <v>4.0429042904290426E-2</v>
      </c>
      <c r="Q64" s="46">
        <f t="shared" si="12"/>
        <v>3.9651070578905628E-2</v>
      </c>
      <c r="R64" s="46">
        <f t="shared" si="12"/>
        <v>4.0427154843630818E-2</v>
      </c>
      <c r="S64" s="46">
        <f t="shared" si="12"/>
        <v>3.9589442815249266E-2</v>
      </c>
      <c r="T64" s="46">
        <f t="shared" si="12"/>
        <v>4.0197461212976023E-2</v>
      </c>
      <c r="U64" s="46">
        <f t="shared" si="12"/>
        <v>0.04</v>
      </c>
      <c r="V64" s="46">
        <f t="shared" si="12"/>
        <v>3.9765319426336376E-2</v>
      </c>
      <c r="W64" s="46">
        <f t="shared" si="12"/>
        <v>4.0125391849529783E-2</v>
      </c>
      <c r="X64" s="46">
        <f>SUM(D64:W64)/19</f>
        <v>4.2115877607968824E-2</v>
      </c>
    </row>
    <row r="65" spans="2:24">
      <c r="B65" t="s">
        <v>51</v>
      </c>
      <c r="D65" s="46">
        <f>(((D61-C61)/C61))</f>
        <v>9.2976588628762541E-2</v>
      </c>
      <c r="E65" s="46">
        <f t="shared" ref="E65:W65" si="13">(((E61-D61)/D61))</f>
        <v>9.3023255813953487E-2</v>
      </c>
      <c r="F65" s="46">
        <f t="shared" si="13"/>
        <v>9.29451287793953E-2</v>
      </c>
      <c r="G65" s="46">
        <f t="shared" si="13"/>
        <v>9.2981557377049176E-2</v>
      </c>
      <c r="H65" s="46">
        <f t="shared" si="13"/>
        <v>9.3039606280759315E-2</v>
      </c>
      <c r="I65" s="46">
        <f t="shared" si="13"/>
        <v>9.3053173241852485E-2</v>
      </c>
      <c r="J65" s="46">
        <f t="shared" si="13"/>
        <v>9.2977638289525308E-2</v>
      </c>
      <c r="K65" s="46">
        <f t="shared" si="13"/>
        <v>9.3144292893036607E-2</v>
      </c>
      <c r="L65" s="46">
        <f t="shared" si="13"/>
        <v>9.2923986209161064E-2</v>
      </c>
      <c r="M65" s="46">
        <f t="shared" si="13"/>
        <v>9.3135045816433823E-2</v>
      </c>
      <c r="N65" s="46">
        <f t="shared" si="13"/>
        <v>4.2737391782327883E-2</v>
      </c>
      <c r="O65" s="46">
        <f t="shared" si="13"/>
        <v>4.2698998418555616E-2</v>
      </c>
      <c r="P65" s="46">
        <f t="shared" si="13"/>
        <v>4.2719919110212334E-2</v>
      </c>
      <c r="Q65" s="46">
        <f t="shared" si="13"/>
        <v>4.2787878787878784E-2</v>
      </c>
      <c r="R65" s="46">
        <f t="shared" si="13"/>
        <v>4.2775775892130649E-2</v>
      </c>
      <c r="S65" s="46">
        <f t="shared" si="13"/>
        <v>4.2804592576078472E-2</v>
      </c>
      <c r="T65" s="46">
        <f t="shared" si="13"/>
        <v>4.2757883484767507E-2</v>
      </c>
      <c r="U65" s="46">
        <f t="shared" si="13"/>
        <v>4.2747309072270631E-2</v>
      </c>
      <c r="V65" s="46">
        <f t="shared" si="13"/>
        <v>0.14107353519465199</v>
      </c>
      <c r="W65" s="46">
        <f t="shared" si="13"/>
        <v>-4.7126733867493754E-2</v>
      </c>
      <c r="X65" s="46">
        <f t="shared" ref="X65:X66" si="14">SUM(D65:W65)/19</f>
        <v>7.1904043356911002E-2</v>
      </c>
    </row>
    <row r="66" spans="2:24">
      <c r="B66" t="s">
        <v>34</v>
      </c>
      <c r="D66" s="46">
        <f>(((D62-C62)/C62))</f>
        <v>8.2199092607419269E-2</v>
      </c>
      <c r="E66" s="46">
        <f t="shared" ref="E66:W66" si="15">(((E62-D62)/D62))</f>
        <v>8.286066584463625E-2</v>
      </c>
      <c r="F66" s="46">
        <f t="shared" si="15"/>
        <v>8.3124572990207243E-2</v>
      </c>
      <c r="G66" s="46">
        <f t="shared" si="15"/>
        <v>8.347350714886459E-2</v>
      </c>
      <c r="H66" s="46">
        <f t="shared" si="15"/>
        <v>8.3834659421696101E-2</v>
      </c>
      <c r="I66" s="46">
        <f t="shared" si="15"/>
        <v>8.4333034914950755E-2</v>
      </c>
      <c r="J66" s="46">
        <f t="shared" si="15"/>
        <v>8.4544253632760899E-2</v>
      </c>
      <c r="K66" s="46">
        <f t="shared" si="15"/>
        <v>8.5109622411693051E-2</v>
      </c>
      <c r="L66" s="46">
        <f t="shared" si="15"/>
        <v>8.53093868387821E-2</v>
      </c>
      <c r="M66" s="46">
        <f t="shared" si="15"/>
        <v>8.5714285714285715E-2</v>
      </c>
      <c r="N66" s="46">
        <f t="shared" si="15"/>
        <v>4.2391045487020718E-2</v>
      </c>
      <c r="O66" s="46">
        <f t="shared" si="15"/>
        <v>4.2266392506282842E-2</v>
      </c>
      <c r="P66" s="46">
        <f t="shared" si="15"/>
        <v>4.2415607189829022E-2</v>
      </c>
      <c r="Q66" s="46">
        <f t="shared" si="15"/>
        <v>4.2371990326989802E-2</v>
      </c>
      <c r="R66" s="46">
        <f t="shared" si="15"/>
        <v>4.2465200726245711E-2</v>
      </c>
      <c r="S66" s="46">
        <f t="shared" si="15"/>
        <v>4.238026124818578E-2</v>
      </c>
      <c r="T66" s="46">
        <f t="shared" si="15"/>
        <v>4.2420866982270489E-2</v>
      </c>
      <c r="U66" s="46">
        <f t="shared" si="15"/>
        <v>4.2386464826357967E-2</v>
      </c>
      <c r="V66" s="46">
        <f t="shared" si="15"/>
        <v>0.1277977105757731</v>
      </c>
      <c r="W66" s="46">
        <f t="shared" si="15"/>
        <v>-3.6585365853658534E-2</v>
      </c>
      <c r="X66" s="46">
        <f t="shared" si="14"/>
        <v>6.6884908186347E-2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3668B-E609-4868-9DB8-E5F837060A5B}">
  <dimension ref="A2:X36"/>
  <sheetViews>
    <sheetView zoomScale="90" zoomScaleNormal="90" workbookViewId="0">
      <selection activeCell="X28" sqref="X28"/>
    </sheetView>
  </sheetViews>
  <sheetFormatPr defaultRowHeight="15"/>
  <cols>
    <col min="1" max="1" width="19.28515625" bestFit="1" customWidth="1"/>
    <col min="2" max="2" width="21.140625" bestFit="1" customWidth="1"/>
    <col min="3" max="3" width="18.42578125" bestFit="1" customWidth="1"/>
    <col min="4" max="4" width="16.140625" bestFit="1" customWidth="1"/>
    <col min="9" max="9" width="14.85546875" bestFit="1" customWidth="1"/>
    <col min="13" max="13" width="17.7109375" bestFit="1" customWidth="1"/>
    <col min="21" max="22" width="14.85546875" bestFit="1" customWidth="1"/>
    <col min="23" max="23" width="17.7109375" bestFit="1" customWidth="1"/>
    <col min="24" max="24" width="16" bestFit="1" customWidth="1"/>
  </cols>
  <sheetData>
    <row r="2" spans="1:24">
      <c r="A2" t="s">
        <v>0</v>
      </c>
      <c r="B2" s="1">
        <v>7.0000000000000007E-2</v>
      </c>
    </row>
    <row r="3" spans="1:24">
      <c r="B3">
        <v>2023</v>
      </c>
    </row>
    <row r="4" spans="1:24" ht="15.75" thickBot="1">
      <c r="A4" s="20" t="s">
        <v>1</v>
      </c>
      <c r="B4" s="5">
        <v>0</v>
      </c>
      <c r="C4" s="5">
        <v>2030</v>
      </c>
      <c r="D4" s="5">
        <v>2031</v>
      </c>
      <c r="E4" s="5">
        <v>2032</v>
      </c>
      <c r="F4" s="5">
        <v>2033</v>
      </c>
      <c r="G4" s="5">
        <v>2034</v>
      </c>
      <c r="H4" s="5">
        <v>2035</v>
      </c>
      <c r="I4" s="5">
        <v>2036</v>
      </c>
      <c r="J4" s="5">
        <v>2037</v>
      </c>
      <c r="K4" s="5">
        <v>2038</v>
      </c>
      <c r="L4" s="5">
        <v>2039</v>
      </c>
      <c r="M4" s="5">
        <v>2040</v>
      </c>
      <c r="N4" s="5">
        <v>2041</v>
      </c>
      <c r="O4" s="5">
        <v>2042</v>
      </c>
      <c r="P4" s="5">
        <v>2043</v>
      </c>
      <c r="Q4" s="5">
        <v>2044</v>
      </c>
      <c r="R4" s="5">
        <v>2045</v>
      </c>
      <c r="S4" s="5">
        <v>2046</v>
      </c>
      <c r="T4" s="5">
        <v>2047</v>
      </c>
      <c r="U4" s="5">
        <v>2048</v>
      </c>
      <c r="V4" s="5">
        <v>2049</v>
      </c>
      <c r="W4" s="5">
        <v>2050</v>
      </c>
      <c r="X4" s="6" t="s">
        <v>2</v>
      </c>
    </row>
    <row r="5" spans="1:24">
      <c r="A5" s="21" t="s">
        <v>22</v>
      </c>
      <c r="B5" s="2">
        <f>Gjennomsnittslig!B5</f>
        <v>-8500000000</v>
      </c>
      <c r="C5" s="2">
        <f>Gjennomsnittslig!C5</f>
        <v>18481751238.859997</v>
      </c>
      <c r="D5" s="2">
        <f>Gjennomsnittslig!D5</f>
        <v>18481751238.859997</v>
      </c>
      <c r="E5" s="2">
        <f>Gjennomsnittslig!E5</f>
        <v>18481751238.859997</v>
      </c>
      <c r="F5" s="2">
        <f>Gjennomsnittslig!F5</f>
        <v>18481751238.859997</v>
      </c>
      <c r="G5" s="2">
        <f>Gjennomsnittslig!G5</f>
        <v>18481751238.859997</v>
      </c>
      <c r="H5" s="2">
        <f>Gjennomsnittslig!H5</f>
        <v>18481751238.859997</v>
      </c>
      <c r="I5" s="2">
        <f>Gjennomsnittslig!I5</f>
        <v>18481751238.859997</v>
      </c>
      <c r="J5" s="2">
        <f>Gjennomsnittslig!J5</f>
        <v>18481751238.859997</v>
      </c>
      <c r="K5" s="2">
        <f>Gjennomsnittslig!K5</f>
        <v>18481751238.859997</v>
      </c>
      <c r="L5" s="2">
        <f>Gjennomsnittslig!L5</f>
        <v>18481751238.859997</v>
      </c>
      <c r="M5" s="2">
        <f>Gjennomsnittslig!M5</f>
        <v>18481751238.859997</v>
      </c>
      <c r="N5" s="2">
        <f>Gjennomsnittslig!N5</f>
        <v>18481751238.859997</v>
      </c>
      <c r="O5" s="2">
        <f>Gjennomsnittslig!O5</f>
        <v>18481751238.859997</v>
      </c>
      <c r="P5" s="2">
        <f>Gjennomsnittslig!P5</f>
        <v>18481751238.859997</v>
      </c>
      <c r="Q5" s="2">
        <f>Gjennomsnittslig!Q5</f>
        <v>18481751238.859997</v>
      </c>
      <c r="R5" s="2">
        <f>Gjennomsnittslig!R5</f>
        <v>18481751238.859997</v>
      </c>
      <c r="S5" s="2">
        <f>Gjennomsnittslig!S5</f>
        <v>18481751238.859997</v>
      </c>
      <c r="T5" s="2">
        <f>Gjennomsnittslig!T5</f>
        <v>18481751238.859997</v>
      </c>
      <c r="U5" s="2">
        <f>Gjennomsnittslig!U5</f>
        <v>18481751238.859997</v>
      </c>
      <c r="V5" s="2">
        <f>Gjennomsnittslig!V5</f>
        <v>18481751238.859997</v>
      </c>
      <c r="W5" s="2">
        <f>Gjennomsnittslig!W5</f>
        <v>18481751238.859997</v>
      </c>
      <c r="X5" s="7">
        <f>SUM(C5:V5)</f>
        <v>369635024777.19983</v>
      </c>
    </row>
    <row r="6" spans="1:24">
      <c r="A6" s="9" t="s">
        <v>12</v>
      </c>
      <c r="B6" s="9">
        <v>0</v>
      </c>
      <c r="C6" s="4">
        <v>0</v>
      </c>
      <c r="D6" s="4">
        <v>0</v>
      </c>
      <c r="E6" s="10">
        <v>0</v>
      </c>
      <c r="F6" s="4">
        <v>0</v>
      </c>
      <c r="G6" s="4">
        <v>0</v>
      </c>
      <c r="H6" s="10">
        <v>0</v>
      </c>
      <c r="I6" s="4">
        <v>0</v>
      </c>
      <c r="J6" s="4">
        <v>0</v>
      </c>
      <c r="K6" s="10">
        <v>0</v>
      </c>
      <c r="L6" s="4">
        <v>0</v>
      </c>
      <c r="M6" s="4">
        <v>0</v>
      </c>
      <c r="N6" s="10">
        <v>0</v>
      </c>
      <c r="O6" s="4">
        <v>0</v>
      </c>
      <c r="P6" s="4">
        <v>0</v>
      </c>
      <c r="Q6" s="10">
        <v>0</v>
      </c>
      <c r="R6" s="4">
        <v>0</v>
      </c>
      <c r="S6" s="4">
        <v>0</v>
      </c>
      <c r="T6" s="10">
        <v>0</v>
      </c>
      <c r="U6" s="4">
        <v>0</v>
      </c>
      <c r="V6" s="4">
        <v>0</v>
      </c>
      <c r="W6" s="4">
        <v>0</v>
      </c>
      <c r="X6" s="7">
        <f>SUM(B6:W6)</f>
        <v>0</v>
      </c>
    </row>
    <row r="7" spans="1:24">
      <c r="A7" s="11" t="s">
        <v>13</v>
      </c>
      <c r="B7" s="11">
        <v>0</v>
      </c>
      <c r="C7" s="49">
        <f>-C13*Gjennomsnittslig!C60</f>
        <v>-711580000</v>
      </c>
      <c r="D7">
        <f>-D13*Gjennomsnittslig!D60</f>
        <v>-739780000</v>
      </c>
      <c r="E7">
        <f>-E13*Gjennomsnittslig!E60</f>
        <v>-769860000</v>
      </c>
      <c r="F7">
        <f>-F13*Gjennomsnittslig!F60</f>
        <v>-800880000</v>
      </c>
      <c r="G7">
        <f>-G13*Gjennomsnittslig!G60</f>
        <v>-832840000</v>
      </c>
      <c r="H7">
        <f>-H13*Gjennomsnittslig!H60</f>
        <v>-865740000</v>
      </c>
      <c r="I7">
        <f>-I13*Gjennomsnittslig!I60</f>
        <v>-900520000</v>
      </c>
      <c r="J7">
        <f>-J13*Gjennomsnittslig!J60</f>
        <v>-936240000</v>
      </c>
      <c r="K7">
        <f>-K13*Gjennomsnittslig!K60</f>
        <v>-973840000</v>
      </c>
      <c r="L7">
        <f>-L13*Gjennomsnittslig!L60</f>
        <v>-1013320000</v>
      </c>
      <c r="M7" s="49">
        <f>-M13*Gjennomsnittslig!M60</f>
        <v>-1053740000</v>
      </c>
      <c r="N7">
        <f>-N13*Gjennomsnittslig!N60</f>
        <v>-1096040000</v>
      </c>
      <c r="O7">
        <f>-O13*Gjennomsnittslig!O60</f>
        <v>-1139280000</v>
      </c>
      <c r="P7">
        <f>-P13*Gjennomsnittslig!P60</f>
        <v>-1185340000</v>
      </c>
      <c r="Q7">
        <f>-Q13*Gjennomsnittslig!Q60</f>
        <v>-1232340000</v>
      </c>
      <c r="R7">
        <f>-R13*Gjennomsnittslig!R60</f>
        <v>-1282160000</v>
      </c>
      <c r="S7">
        <f>-S13*Gjennomsnittslig!S60</f>
        <v>-1332920000</v>
      </c>
      <c r="T7">
        <f>-T13*Gjennomsnittslig!T60</f>
        <v>-1386500000</v>
      </c>
      <c r="U7">
        <f>-U13*Gjennomsnittslig!U60</f>
        <v>-1441960000</v>
      </c>
      <c r="V7">
        <f>-V13*Gjennomsnittslig!V60</f>
        <v>-1499300000</v>
      </c>
      <c r="W7" s="49">
        <f>-W13*Gjennomsnittslig!W60</f>
        <v>-1559460000</v>
      </c>
      <c r="X7" s="7">
        <f>SUM(C7:V7)</f>
        <v>-21194180000</v>
      </c>
    </row>
    <row r="8" spans="1:24">
      <c r="A8" s="11" t="s">
        <v>14</v>
      </c>
      <c r="B8" s="11">
        <v>0</v>
      </c>
      <c r="C8">
        <v>0</v>
      </c>
      <c r="D8">
        <v>0</v>
      </c>
      <c r="E8" s="12">
        <v>0</v>
      </c>
      <c r="F8">
        <v>0</v>
      </c>
      <c r="G8">
        <v>0</v>
      </c>
      <c r="H8" s="12">
        <v>0</v>
      </c>
      <c r="I8">
        <v>0</v>
      </c>
      <c r="J8">
        <v>0</v>
      </c>
      <c r="K8" s="12">
        <v>0</v>
      </c>
      <c r="L8">
        <v>0</v>
      </c>
      <c r="M8">
        <v>0</v>
      </c>
      <c r="N8" s="12">
        <v>0</v>
      </c>
      <c r="O8">
        <v>0</v>
      </c>
      <c r="P8">
        <v>0</v>
      </c>
      <c r="Q8" s="12">
        <v>0</v>
      </c>
      <c r="R8">
        <v>0</v>
      </c>
      <c r="S8">
        <v>0</v>
      </c>
      <c r="T8" s="12">
        <v>0</v>
      </c>
      <c r="U8">
        <v>0</v>
      </c>
      <c r="V8">
        <v>0</v>
      </c>
      <c r="W8">
        <v>0</v>
      </c>
      <c r="X8" s="7">
        <f>SUM(B8:W8)</f>
        <v>0</v>
      </c>
    </row>
    <row r="9" spans="1:24">
      <c r="A9" s="11" t="s">
        <v>26</v>
      </c>
      <c r="B9" s="35">
        <f>SUM(B6:B8)</f>
        <v>0</v>
      </c>
      <c r="C9" s="36">
        <f t="shared" ref="C9:W9" si="0">SUM(C6:C8)</f>
        <v>-711580000</v>
      </c>
      <c r="D9" s="35">
        <f t="shared" si="0"/>
        <v>-739780000</v>
      </c>
      <c r="E9" s="35">
        <f t="shared" si="0"/>
        <v>-769860000</v>
      </c>
      <c r="F9" s="35">
        <f t="shared" si="0"/>
        <v>-800880000</v>
      </c>
      <c r="G9" s="35">
        <f t="shared" si="0"/>
        <v>-832840000</v>
      </c>
      <c r="H9" s="35">
        <f t="shared" si="0"/>
        <v>-865740000</v>
      </c>
      <c r="I9" s="35">
        <f t="shared" si="0"/>
        <v>-900520000</v>
      </c>
      <c r="J9" s="35">
        <f t="shared" si="0"/>
        <v>-936240000</v>
      </c>
      <c r="K9" s="35">
        <f t="shared" si="0"/>
        <v>-973840000</v>
      </c>
      <c r="L9" s="35">
        <f t="shared" si="0"/>
        <v>-1013320000</v>
      </c>
      <c r="M9" s="35">
        <f t="shared" si="0"/>
        <v>-1053740000</v>
      </c>
      <c r="N9" s="35">
        <f t="shared" si="0"/>
        <v>-1096040000</v>
      </c>
      <c r="O9" s="35">
        <f t="shared" si="0"/>
        <v>-1139280000</v>
      </c>
      <c r="P9" s="35">
        <f t="shared" si="0"/>
        <v>-1185340000</v>
      </c>
      <c r="Q9" s="35">
        <f t="shared" si="0"/>
        <v>-1232340000</v>
      </c>
      <c r="R9" s="35">
        <f t="shared" si="0"/>
        <v>-1282160000</v>
      </c>
      <c r="S9" s="35">
        <f t="shared" si="0"/>
        <v>-1332920000</v>
      </c>
      <c r="T9" s="35">
        <f t="shared" si="0"/>
        <v>-1386500000</v>
      </c>
      <c r="U9" s="35">
        <f t="shared" si="0"/>
        <v>-1441960000</v>
      </c>
      <c r="V9" s="35">
        <f t="shared" si="0"/>
        <v>-1499300000</v>
      </c>
      <c r="W9" s="35">
        <f t="shared" si="0"/>
        <v>-1559460000</v>
      </c>
      <c r="X9" s="28"/>
    </row>
    <row r="10" spans="1:24">
      <c r="A10" s="17" t="s">
        <v>3</v>
      </c>
      <c r="B10" s="27">
        <f t="shared" ref="B10:W10" si="1">SUM(B5:B8)</f>
        <v>-8500000000</v>
      </c>
      <c r="C10" s="18">
        <f t="shared" si="1"/>
        <v>17770171238.859997</v>
      </c>
      <c r="D10" s="18">
        <f>SUM(D5:D8)</f>
        <v>17741971238.859997</v>
      </c>
      <c r="E10" s="26">
        <f t="shared" si="1"/>
        <v>17711891238.859997</v>
      </c>
      <c r="F10" s="18">
        <f t="shared" si="1"/>
        <v>17680871238.859997</v>
      </c>
      <c r="G10" s="18">
        <f t="shared" si="1"/>
        <v>17648911238.859997</v>
      </c>
      <c r="H10" s="26">
        <f t="shared" si="1"/>
        <v>17616011238.859997</v>
      </c>
      <c r="I10" s="18">
        <f t="shared" si="1"/>
        <v>17581231238.859997</v>
      </c>
      <c r="J10" s="18">
        <f t="shared" si="1"/>
        <v>17545511238.859997</v>
      </c>
      <c r="K10" s="26">
        <f t="shared" si="1"/>
        <v>17507911238.859997</v>
      </c>
      <c r="L10" s="18">
        <f t="shared" si="1"/>
        <v>17468431238.859997</v>
      </c>
      <c r="M10" s="18">
        <f t="shared" si="1"/>
        <v>17428011238.859997</v>
      </c>
      <c r="N10" s="26">
        <f t="shared" si="1"/>
        <v>17385711238.859997</v>
      </c>
      <c r="O10" s="18">
        <f t="shared" si="1"/>
        <v>17342471238.859997</v>
      </c>
      <c r="P10" s="18">
        <f t="shared" si="1"/>
        <v>17296411238.859997</v>
      </c>
      <c r="Q10" s="26">
        <f t="shared" si="1"/>
        <v>17249411238.859997</v>
      </c>
      <c r="R10" s="18">
        <f t="shared" si="1"/>
        <v>17199591238.859997</v>
      </c>
      <c r="S10" s="18">
        <f t="shared" si="1"/>
        <v>17148831238.859997</v>
      </c>
      <c r="T10" s="26">
        <f t="shared" si="1"/>
        <v>17095251238.859997</v>
      </c>
      <c r="U10" s="18">
        <f t="shared" si="1"/>
        <v>17039791238.859997</v>
      </c>
      <c r="V10" s="18">
        <f t="shared" si="1"/>
        <v>16982451238.859997</v>
      </c>
      <c r="W10" s="18">
        <f t="shared" si="1"/>
        <v>16922291238.859997</v>
      </c>
      <c r="X10" s="19">
        <f>SUM(X5:X8)</f>
        <v>348440844777.19983</v>
      </c>
    </row>
    <row r="11" spans="1:24">
      <c r="A11" s="22" t="s">
        <v>5</v>
      </c>
      <c r="B11" s="13">
        <f>NPV(B2,C10:W10)+B10</f>
        <v>181092032250.13568</v>
      </c>
      <c r="E11" s="12"/>
      <c r="H11" s="12"/>
      <c r="K11" s="12"/>
      <c r="N11" s="12"/>
      <c r="Q11" s="12"/>
      <c r="T11" s="12"/>
      <c r="X11" s="8"/>
    </row>
    <row r="12" spans="1:24">
      <c r="A12" s="23" t="s">
        <v>6</v>
      </c>
      <c r="B12" s="14">
        <f>IRR(B10:W10)</f>
        <v>2.0889775178135319</v>
      </c>
      <c r="C12" s="15"/>
      <c r="D12" s="15"/>
      <c r="E12" s="16"/>
      <c r="F12" s="15"/>
      <c r="G12" s="15"/>
      <c r="H12" s="16"/>
      <c r="I12" s="15"/>
      <c r="J12" s="15"/>
      <c r="K12" s="16"/>
      <c r="L12" s="15"/>
      <c r="M12" s="15"/>
      <c r="N12" s="16"/>
      <c r="O12" s="15"/>
      <c r="P12" s="15"/>
      <c r="Q12" s="16"/>
      <c r="R12" s="15"/>
      <c r="S12" s="15"/>
      <c r="T12" s="16"/>
      <c r="U12" s="15"/>
      <c r="V12" s="15"/>
      <c r="W12" s="15"/>
      <c r="X12" s="8"/>
    </row>
    <row r="13" spans="1:24">
      <c r="A13" s="24" t="s">
        <v>4</v>
      </c>
      <c r="B13" s="15">
        <v>0</v>
      </c>
      <c r="C13" s="15">
        <f>Gjennomsnittslig!C13</f>
        <v>940000</v>
      </c>
      <c r="D13" s="15">
        <f>Gjennomsnittslig!D13</f>
        <v>940000</v>
      </c>
      <c r="E13" s="15">
        <f>Gjennomsnittslig!E13</f>
        <v>940000</v>
      </c>
      <c r="F13" s="15">
        <f>Gjennomsnittslig!F13</f>
        <v>940000</v>
      </c>
      <c r="G13" s="15">
        <f>Gjennomsnittslig!G13</f>
        <v>940000</v>
      </c>
      <c r="H13" s="15">
        <f>Gjennomsnittslig!H13</f>
        <v>940000</v>
      </c>
      <c r="I13" s="15">
        <f>Gjennomsnittslig!I13</f>
        <v>940000</v>
      </c>
      <c r="J13" s="15">
        <f>Gjennomsnittslig!J13</f>
        <v>940000</v>
      </c>
      <c r="K13" s="15">
        <f>Gjennomsnittslig!K13</f>
        <v>940000</v>
      </c>
      <c r="L13" s="15">
        <f>Gjennomsnittslig!L13</f>
        <v>940000</v>
      </c>
      <c r="M13" s="15">
        <f>Gjennomsnittslig!M13</f>
        <v>940000</v>
      </c>
      <c r="N13" s="15">
        <f>Gjennomsnittslig!N13</f>
        <v>940000</v>
      </c>
      <c r="O13" s="15">
        <f>Gjennomsnittslig!O13</f>
        <v>940000</v>
      </c>
      <c r="P13" s="15">
        <f>Gjennomsnittslig!P13</f>
        <v>940000</v>
      </c>
      <c r="Q13" s="15">
        <f>Gjennomsnittslig!Q13</f>
        <v>940000</v>
      </c>
      <c r="R13" s="15">
        <f>Gjennomsnittslig!R13</f>
        <v>940000</v>
      </c>
      <c r="S13" s="15">
        <f>Gjennomsnittslig!S13</f>
        <v>940000</v>
      </c>
      <c r="T13" s="15">
        <f>Gjennomsnittslig!T13</f>
        <v>940000</v>
      </c>
      <c r="U13" s="15">
        <f>Gjennomsnittslig!U13</f>
        <v>940000</v>
      </c>
      <c r="V13" s="15">
        <f>Gjennomsnittslig!V13</f>
        <v>940000</v>
      </c>
      <c r="W13" s="15">
        <f>Gjennomsnittslig!W13</f>
        <v>940000</v>
      </c>
      <c r="X13" s="31">
        <f>SUM(B13:V13)</f>
        <v>18800000</v>
      </c>
    </row>
    <row r="19" spans="1:24">
      <c r="H19" s="32"/>
    </row>
    <row r="20" spans="1:24">
      <c r="F20" s="25"/>
    </row>
    <row r="27" spans="1:24" ht="15.75" thickBot="1">
      <c r="A27" s="20" t="s">
        <v>24</v>
      </c>
      <c r="B27" s="5">
        <v>0</v>
      </c>
      <c r="C27" s="5">
        <v>2030</v>
      </c>
      <c r="D27" s="5">
        <v>2031</v>
      </c>
      <c r="E27" s="5">
        <v>2032</v>
      </c>
      <c r="F27" s="5">
        <v>2033</v>
      </c>
      <c r="G27" s="5">
        <v>2034</v>
      </c>
      <c r="H27" s="5">
        <v>2035</v>
      </c>
      <c r="I27" s="5">
        <v>2036</v>
      </c>
      <c r="J27" s="5">
        <v>2037</v>
      </c>
      <c r="K27" s="5">
        <v>2038</v>
      </c>
      <c r="L27" s="5">
        <v>2039</v>
      </c>
      <c r="M27" s="5">
        <v>2040</v>
      </c>
      <c r="N27" s="5">
        <v>2041</v>
      </c>
      <c r="O27" s="5">
        <v>2042</v>
      </c>
      <c r="P27" s="5">
        <v>2043</v>
      </c>
      <c r="Q27" s="5">
        <v>2044</v>
      </c>
      <c r="R27" s="5">
        <v>2045</v>
      </c>
      <c r="S27" s="5">
        <v>2046</v>
      </c>
      <c r="T27" s="5">
        <v>2047</v>
      </c>
      <c r="U27" s="5">
        <v>2048</v>
      </c>
      <c r="V27" s="5">
        <v>2049</v>
      </c>
      <c r="W27" s="5">
        <v>2050</v>
      </c>
      <c r="X27" s="6" t="s">
        <v>2</v>
      </c>
    </row>
    <row r="28" spans="1:24">
      <c r="A28" s="21" t="s">
        <v>22</v>
      </c>
      <c r="B28" s="2">
        <f>-(13.2*10^9)</f>
        <v>-13200000000</v>
      </c>
      <c r="C28" s="2">
        <f>Gjennomsnittslig!C28</f>
        <v>18481751238.859997</v>
      </c>
      <c r="D28" s="2">
        <f>Gjennomsnittslig!D28</f>
        <v>18481751238.859997</v>
      </c>
      <c r="E28" s="2">
        <f>Gjennomsnittslig!E28</f>
        <v>18481751238.859997</v>
      </c>
      <c r="F28" s="2">
        <f>Gjennomsnittslig!F28</f>
        <v>18481751238.859997</v>
      </c>
      <c r="G28" s="2">
        <f>Gjennomsnittslig!G28</f>
        <v>18481751238.859997</v>
      </c>
      <c r="H28" s="2">
        <f>Gjennomsnittslig!H28</f>
        <v>18481751238.859997</v>
      </c>
      <c r="I28" s="2">
        <f>Gjennomsnittslig!I28</f>
        <v>18481751238.859997</v>
      </c>
      <c r="J28" s="2">
        <f>Gjennomsnittslig!J28</f>
        <v>18481751238.859997</v>
      </c>
      <c r="K28" s="2">
        <f>Gjennomsnittslig!K28</f>
        <v>18481751238.859997</v>
      </c>
      <c r="L28" s="2">
        <f>Gjennomsnittslig!L28</f>
        <v>18481751238.859997</v>
      </c>
      <c r="M28" s="2">
        <f>Gjennomsnittslig!M28</f>
        <v>18481751238.859997</v>
      </c>
      <c r="N28" s="2">
        <f>Gjennomsnittslig!N28</f>
        <v>18481751238.859997</v>
      </c>
      <c r="O28" s="2">
        <f>Gjennomsnittslig!O28</f>
        <v>18481751238.859997</v>
      </c>
      <c r="P28" s="2">
        <f>Gjennomsnittslig!P28</f>
        <v>18481751238.859997</v>
      </c>
      <c r="Q28" s="2">
        <f>Gjennomsnittslig!Q28</f>
        <v>18481751238.859997</v>
      </c>
      <c r="R28" s="2">
        <f>Gjennomsnittslig!R28</f>
        <v>18481751238.859997</v>
      </c>
      <c r="S28" s="2">
        <f>Gjennomsnittslig!S28</f>
        <v>18481751238.859997</v>
      </c>
      <c r="T28" s="2">
        <f>Gjennomsnittslig!T28</f>
        <v>18481751238.859997</v>
      </c>
      <c r="U28" s="2">
        <f>Gjennomsnittslig!U28</f>
        <v>18481751238.859997</v>
      </c>
      <c r="V28" s="2">
        <f>Gjennomsnittslig!V28</f>
        <v>18481751238.859997</v>
      </c>
      <c r="W28" s="2">
        <f>Gjennomsnittslig!W28</f>
        <v>18481751238.859997</v>
      </c>
      <c r="X28" s="7">
        <f t="shared" ref="X28:X33" si="2">SUM(B28:V28)</f>
        <v>356435024777.19983</v>
      </c>
    </row>
    <row r="29" spans="1:24">
      <c r="A29" s="9" t="s">
        <v>12</v>
      </c>
      <c r="B29" s="8">
        <f>Gjennomsnittslig!B29</f>
        <v>0</v>
      </c>
      <c r="C29" s="8">
        <f>Gjennomsnittslig!C29</f>
        <v>-1473300000</v>
      </c>
      <c r="D29" s="8">
        <f>Gjennomsnittslig!D29</f>
        <v>-1473300000</v>
      </c>
      <c r="E29" s="8">
        <f>Gjennomsnittslig!E29</f>
        <v>-1473300000</v>
      </c>
      <c r="F29" s="8">
        <f>Gjennomsnittslig!F29</f>
        <v>-1473300000</v>
      </c>
      <c r="G29" s="8">
        <f>Gjennomsnittslig!G29</f>
        <v>-1473300000</v>
      </c>
      <c r="H29" s="8">
        <f>Gjennomsnittslig!H29</f>
        <v>-1623300000</v>
      </c>
      <c r="I29" s="8">
        <f>Gjennomsnittslig!I29</f>
        <v>-1623300000</v>
      </c>
      <c r="J29" s="8">
        <f>Gjennomsnittslig!J29</f>
        <v>-1623300000</v>
      </c>
      <c r="K29" s="8">
        <f>Gjennomsnittslig!K29</f>
        <v>-1623300000</v>
      </c>
      <c r="L29" s="8">
        <f>Gjennomsnittslig!L29</f>
        <v>-1623300000</v>
      </c>
      <c r="M29" s="8">
        <f>Gjennomsnittslig!M29</f>
        <v>-1623300000</v>
      </c>
      <c r="N29" s="8">
        <f>Gjennomsnittslig!N29</f>
        <v>-1623300000</v>
      </c>
      <c r="O29" s="8">
        <f>Gjennomsnittslig!O29</f>
        <v>-1623300000</v>
      </c>
      <c r="P29" s="8">
        <f>Gjennomsnittslig!P29</f>
        <v>-1623300000</v>
      </c>
      <c r="Q29" s="8">
        <f>Gjennomsnittslig!Q29</f>
        <v>-1623300000</v>
      </c>
      <c r="R29" s="8">
        <f>Gjennomsnittslig!R29</f>
        <v>-1623300000</v>
      </c>
      <c r="S29" s="8">
        <f>Gjennomsnittslig!S29</f>
        <v>-1623300000</v>
      </c>
      <c r="T29" s="8">
        <f>Gjennomsnittslig!T29</f>
        <v>-1623300000</v>
      </c>
      <c r="U29" s="8">
        <f>Gjennomsnittslig!U29</f>
        <v>-1623300000</v>
      </c>
      <c r="V29" s="8">
        <f>Gjennomsnittslig!V29</f>
        <v>-1623300000</v>
      </c>
      <c r="W29" s="8">
        <f>Gjennomsnittslig!W29</f>
        <v>-1623300000</v>
      </c>
      <c r="X29" s="7">
        <f t="shared" si="2"/>
        <v>-31716000000</v>
      </c>
    </row>
    <row r="30" spans="1:24">
      <c r="A30" s="11" t="s">
        <v>13</v>
      </c>
      <c r="B30" s="8">
        <f>-B36*$O$46</f>
        <v>0</v>
      </c>
      <c r="C30" s="34">
        <f>-C36*Gjennomsnittslig!C60</f>
        <v>-68130000</v>
      </c>
      <c r="D30" s="8">
        <f>-D36*Gjennomsnittslig!D60</f>
        <v>-70830000</v>
      </c>
      <c r="E30" s="8">
        <f>-E36*Gjennomsnittslig!E60</f>
        <v>-73710000</v>
      </c>
      <c r="F30" s="8">
        <f>-F36*Gjennomsnittslig!F60</f>
        <v>-76680000</v>
      </c>
      <c r="G30" s="8">
        <f>-G36*Gjennomsnittslig!G60</f>
        <v>-79740000</v>
      </c>
      <c r="H30" s="8">
        <f>-H36*Gjennomsnittslig!H60</f>
        <v>-82890000</v>
      </c>
      <c r="I30" s="8">
        <f>-I36*Gjennomsnittslig!I60</f>
        <v>-86220000</v>
      </c>
      <c r="J30" s="8">
        <f>-J36*Gjennomsnittslig!J60</f>
        <v>-89640000</v>
      </c>
      <c r="K30" s="8">
        <f>-K36*Gjennomsnittslig!K60</f>
        <v>-93240000</v>
      </c>
      <c r="L30" s="8">
        <f>-L36*Gjennomsnittslig!L60</f>
        <v>-97020000</v>
      </c>
      <c r="M30" s="31">
        <f>-M36*Gjennomsnittslig!M60</f>
        <v>-100890000</v>
      </c>
      <c r="N30" s="8">
        <f>-N36*Gjennomsnittslig!N60</f>
        <v>-104940000</v>
      </c>
      <c r="O30" s="8">
        <f>-O36*Gjennomsnittslig!O60</f>
        <v>-109080000</v>
      </c>
      <c r="P30" s="8">
        <f>-P36*Gjennomsnittslig!P60</f>
        <v>-113490000</v>
      </c>
      <c r="Q30" s="8">
        <f>-Q36*Gjennomsnittslig!Q60</f>
        <v>-117990000</v>
      </c>
      <c r="R30" s="8">
        <f>-R36*Gjennomsnittslig!R60</f>
        <v>-122760000</v>
      </c>
      <c r="S30" s="8">
        <f>-S36*Gjennomsnittslig!S60</f>
        <v>-127620000</v>
      </c>
      <c r="T30" s="8">
        <f>-T36*Gjennomsnittslig!T60</f>
        <v>-132750000</v>
      </c>
      <c r="U30" s="8">
        <f>-U36*Gjennomsnittslig!U60</f>
        <v>-138060000</v>
      </c>
      <c r="V30" s="8">
        <f>-V36*Gjennomsnittslig!V60</f>
        <v>-143550000</v>
      </c>
      <c r="W30" s="8">
        <f>-W36*Gjennomsnittslig!W60</f>
        <v>-149310000</v>
      </c>
      <c r="X30" s="7">
        <f t="shared" si="2"/>
        <v>-2029230000</v>
      </c>
    </row>
    <row r="31" spans="1:24">
      <c r="A31" s="11" t="s">
        <v>14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7">
        <f t="shared" si="2"/>
        <v>0</v>
      </c>
    </row>
    <row r="32" spans="1:24">
      <c r="A32" s="11" t="s">
        <v>33</v>
      </c>
      <c r="B32" s="8">
        <f>SUM(B29:B31)</f>
        <v>0</v>
      </c>
      <c r="C32" s="34">
        <f t="shared" ref="C32:W32" si="3">SUM(C29:C31)</f>
        <v>-1541430000</v>
      </c>
      <c r="D32" s="8">
        <f t="shared" si="3"/>
        <v>-1544130000</v>
      </c>
      <c r="E32" s="8">
        <f t="shared" si="3"/>
        <v>-1547010000</v>
      </c>
      <c r="F32" s="8">
        <f t="shared" si="3"/>
        <v>-1549980000</v>
      </c>
      <c r="G32" s="8">
        <f t="shared" si="3"/>
        <v>-1553040000</v>
      </c>
      <c r="H32" s="8">
        <f t="shared" si="3"/>
        <v>-1706190000</v>
      </c>
      <c r="I32" s="8">
        <f t="shared" si="3"/>
        <v>-1709520000</v>
      </c>
      <c r="J32" s="8">
        <f t="shared" si="3"/>
        <v>-1712940000</v>
      </c>
      <c r="K32" s="8">
        <f t="shared" si="3"/>
        <v>-1716540000</v>
      </c>
      <c r="L32" s="8">
        <f t="shared" si="3"/>
        <v>-1720320000</v>
      </c>
      <c r="M32" s="8">
        <f t="shared" si="3"/>
        <v>-1724190000</v>
      </c>
      <c r="N32" s="8">
        <f t="shared" si="3"/>
        <v>-1728240000</v>
      </c>
      <c r="O32" s="8">
        <f t="shared" si="3"/>
        <v>-1732380000</v>
      </c>
      <c r="P32" s="8">
        <f t="shared" si="3"/>
        <v>-1736790000</v>
      </c>
      <c r="Q32" s="8">
        <f t="shared" si="3"/>
        <v>-1741290000</v>
      </c>
      <c r="R32" s="8">
        <f t="shared" si="3"/>
        <v>-1746060000</v>
      </c>
      <c r="S32" s="8">
        <f t="shared" si="3"/>
        <v>-1750920000</v>
      </c>
      <c r="T32" s="8">
        <f t="shared" si="3"/>
        <v>-1756050000</v>
      </c>
      <c r="U32" s="8">
        <f t="shared" si="3"/>
        <v>-1761360000</v>
      </c>
      <c r="V32" s="8">
        <f t="shared" si="3"/>
        <v>-1766850000</v>
      </c>
      <c r="W32" s="8">
        <f t="shared" si="3"/>
        <v>-1772610000</v>
      </c>
      <c r="X32" s="7">
        <f t="shared" si="2"/>
        <v>-33745230000</v>
      </c>
    </row>
    <row r="33" spans="1:24">
      <c r="A33" s="17" t="s">
        <v>3</v>
      </c>
      <c r="B33" s="19">
        <f>SUM(B28:B31)</f>
        <v>-13200000000</v>
      </c>
      <c r="C33" s="19">
        <f>SUM(C28:C31)</f>
        <v>16940321238.859997</v>
      </c>
      <c r="D33" s="19">
        <f t="shared" ref="D33:T33" si="4">SUM(D28:D31)</f>
        <v>16937621238.859997</v>
      </c>
      <c r="E33" s="19">
        <f t="shared" si="4"/>
        <v>16934741238.859997</v>
      </c>
      <c r="F33" s="19">
        <f t="shared" si="4"/>
        <v>16931771238.859997</v>
      </c>
      <c r="G33" s="19">
        <f t="shared" si="4"/>
        <v>16928711238.859997</v>
      </c>
      <c r="H33" s="19">
        <f t="shared" si="4"/>
        <v>16775561238.859997</v>
      </c>
      <c r="I33" s="19">
        <f t="shared" si="4"/>
        <v>16772231238.859997</v>
      </c>
      <c r="J33" s="19">
        <f t="shared" si="4"/>
        <v>16768811238.859997</v>
      </c>
      <c r="K33" s="19">
        <f t="shared" si="4"/>
        <v>16765211238.859997</v>
      </c>
      <c r="L33" s="19">
        <f t="shared" si="4"/>
        <v>16761431238.859997</v>
      </c>
      <c r="M33" s="19">
        <f t="shared" si="4"/>
        <v>16757561238.859997</v>
      </c>
      <c r="N33" s="19">
        <f t="shared" si="4"/>
        <v>16753511238.859997</v>
      </c>
      <c r="O33" s="19">
        <f t="shared" si="4"/>
        <v>16749371238.859997</v>
      </c>
      <c r="P33" s="19">
        <f t="shared" si="4"/>
        <v>16744961238.859997</v>
      </c>
      <c r="Q33" s="19">
        <f t="shared" si="4"/>
        <v>16740461238.859997</v>
      </c>
      <c r="R33" s="19">
        <f t="shared" si="4"/>
        <v>16735691238.859997</v>
      </c>
      <c r="S33" s="19">
        <f t="shared" si="4"/>
        <v>16730831238.859997</v>
      </c>
      <c r="T33" s="19">
        <f t="shared" si="4"/>
        <v>16725701238.859997</v>
      </c>
      <c r="U33" s="19">
        <f>SUM(U28:U31)</f>
        <v>16720391238.859997</v>
      </c>
      <c r="V33" s="19">
        <f t="shared" ref="V33:W33" si="5">SUM(V28:V31)</f>
        <v>16714901238.859997</v>
      </c>
      <c r="W33" s="19">
        <f t="shared" si="5"/>
        <v>16709141238.859997</v>
      </c>
      <c r="X33" s="7">
        <f t="shared" si="2"/>
        <v>322689794777.19983</v>
      </c>
    </row>
    <row r="34" spans="1:24">
      <c r="A34" s="22" t="s">
        <v>5</v>
      </c>
      <c r="B34" s="29">
        <f>NPV(B2,C33:W33)+B33</f>
        <v>169063883516.80478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7"/>
    </row>
    <row r="35" spans="1:24">
      <c r="A35" s="23" t="s">
        <v>6</v>
      </c>
      <c r="B35" s="30">
        <f>IRR(B33:W33)</f>
        <v>1.2830084017308105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7"/>
    </row>
    <row r="36" spans="1:24">
      <c r="A36" s="24" t="s">
        <v>4</v>
      </c>
      <c r="B36" s="15">
        <v>0</v>
      </c>
      <c r="C36" s="15">
        <f>Gjennomsnittslig!C36</f>
        <v>90000</v>
      </c>
      <c r="D36" s="15">
        <f>Gjennomsnittslig!D36</f>
        <v>90000</v>
      </c>
      <c r="E36" s="15">
        <f>Gjennomsnittslig!E36</f>
        <v>90000</v>
      </c>
      <c r="F36" s="15">
        <f>Gjennomsnittslig!F36</f>
        <v>90000</v>
      </c>
      <c r="G36" s="15">
        <f>Gjennomsnittslig!G36</f>
        <v>90000</v>
      </c>
      <c r="H36" s="15">
        <f>Gjennomsnittslig!H36</f>
        <v>90000</v>
      </c>
      <c r="I36" s="15">
        <f>Gjennomsnittslig!I36</f>
        <v>90000</v>
      </c>
      <c r="J36" s="15">
        <f>Gjennomsnittslig!J36</f>
        <v>90000</v>
      </c>
      <c r="K36" s="15">
        <f>Gjennomsnittslig!K36</f>
        <v>90000</v>
      </c>
      <c r="L36" s="15">
        <f>Gjennomsnittslig!L36</f>
        <v>90000</v>
      </c>
      <c r="M36" s="15">
        <f>Gjennomsnittslig!M36</f>
        <v>90000</v>
      </c>
      <c r="N36" s="15">
        <f>Gjennomsnittslig!N36</f>
        <v>90000</v>
      </c>
      <c r="O36" s="15">
        <f>Gjennomsnittslig!O36</f>
        <v>90000</v>
      </c>
      <c r="P36" s="15">
        <f>Gjennomsnittslig!P36</f>
        <v>90000</v>
      </c>
      <c r="Q36" s="15">
        <f>Gjennomsnittslig!Q36</f>
        <v>90000</v>
      </c>
      <c r="R36" s="15">
        <f>Gjennomsnittslig!R36</f>
        <v>90000</v>
      </c>
      <c r="S36" s="15">
        <f>Gjennomsnittslig!S36</f>
        <v>90000</v>
      </c>
      <c r="T36" s="15">
        <f>Gjennomsnittslig!T36</f>
        <v>90000</v>
      </c>
      <c r="U36" s="15">
        <f>Gjennomsnittslig!U36</f>
        <v>90000</v>
      </c>
      <c r="V36" s="15">
        <f>Gjennomsnittslig!V36</f>
        <v>90000</v>
      </c>
      <c r="W36" s="15">
        <f>Gjennomsnittslig!W36</f>
        <v>90000</v>
      </c>
      <c r="X36" s="7">
        <f>SUM(B36:V36)</f>
        <v>1800000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43AF-9637-445D-BE25-E3B1F088A2FF}">
  <dimension ref="A2:X36"/>
  <sheetViews>
    <sheetView tabSelected="1" topLeftCell="B1" zoomScale="67" workbookViewId="0">
      <selection activeCell="F38" sqref="F38"/>
    </sheetView>
  </sheetViews>
  <sheetFormatPr defaultRowHeight="15"/>
  <cols>
    <col min="1" max="1" width="19.28515625" bestFit="1" customWidth="1"/>
    <col min="2" max="2" width="28.140625" bestFit="1" customWidth="1"/>
    <col min="3" max="3" width="17" customWidth="1"/>
    <col min="4" max="10" width="15.85546875" bestFit="1" customWidth="1"/>
    <col min="11" max="11" width="15.42578125" bestFit="1" customWidth="1"/>
    <col min="12" max="12" width="15.85546875" bestFit="1" customWidth="1"/>
    <col min="13" max="13" width="17.85546875" bestFit="1" customWidth="1"/>
    <col min="14" max="15" width="15.42578125" bestFit="1" customWidth="1"/>
    <col min="16" max="17" width="15.85546875" bestFit="1" customWidth="1"/>
    <col min="18" max="19" width="15.42578125" bestFit="1" customWidth="1"/>
    <col min="20" max="20" width="15.85546875" bestFit="1" customWidth="1"/>
    <col min="23" max="23" width="17.5703125" bestFit="1" customWidth="1"/>
    <col min="24" max="24" width="15.140625" bestFit="1" customWidth="1"/>
  </cols>
  <sheetData>
    <row r="2" spans="1:24">
      <c r="A2" t="s">
        <v>0</v>
      </c>
      <c r="B2" s="1">
        <v>7.0000000000000007E-2</v>
      </c>
    </row>
    <row r="3" spans="1:24">
      <c r="B3">
        <v>2023</v>
      </c>
    </row>
    <row r="4" spans="1:24" ht="15.75" thickBot="1">
      <c r="A4" s="20" t="s">
        <v>1</v>
      </c>
      <c r="B4" s="5">
        <v>0</v>
      </c>
      <c r="C4" s="5">
        <v>2030</v>
      </c>
      <c r="D4" s="5">
        <v>2031</v>
      </c>
      <c r="E4" s="5">
        <v>2032</v>
      </c>
      <c r="F4" s="5">
        <v>2033</v>
      </c>
      <c r="G4" s="5">
        <v>2034</v>
      </c>
      <c r="H4" s="5">
        <v>2035</v>
      </c>
      <c r="I4" s="5">
        <v>2036</v>
      </c>
      <c r="J4" s="5">
        <v>2037</v>
      </c>
      <c r="K4" s="5">
        <v>2038</v>
      </c>
      <c r="L4" s="5">
        <v>2039</v>
      </c>
      <c r="M4" s="5">
        <v>2040</v>
      </c>
      <c r="N4" s="5">
        <v>2041</v>
      </c>
      <c r="O4" s="5">
        <v>2042</v>
      </c>
      <c r="P4" s="5">
        <v>2043</v>
      </c>
      <c r="Q4" s="5">
        <v>2044</v>
      </c>
      <c r="R4" s="5">
        <v>2045</v>
      </c>
      <c r="S4" s="5">
        <v>2046</v>
      </c>
      <c r="T4" s="5">
        <v>2047</v>
      </c>
      <c r="U4" s="5">
        <v>2048</v>
      </c>
      <c r="V4" s="5">
        <v>2049</v>
      </c>
      <c r="W4" s="5">
        <v>2050</v>
      </c>
      <c r="X4" s="6" t="s">
        <v>2</v>
      </c>
    </row>
    <row r="5" spans="1:24">
      <c r="A5" s="21" t="s">
        <v>22</v>
      </c>
      <c r="B5" s="2">
        <f>Gjennomsnittslig!B5</f>
        <v>-8500000000</v>
      </c>
      <c r="C5" s="2">
        <f>Gjennomsnittslig!C5</f>
        <v>18481751238.859997</v>
      </c>
      <c r="D5" s="2">
        <f>Gjennomsnittslig!D5</f>
        <v>18481751238.859997</v>
      </c>
      <c r="E5" s="2">
        <f>Gjennomsnittslig!E5</f>
        <v>18481751238.859997</v>
      </c>
      <c r="F5" s="2">
        <f>Gjennomsnittslig!F5</f>
        <v>18481751238.859997</v>
      </c>
      <c r="G5" s="2">
        <f>Gjennomsnittslig!G5</f>
        <v>18481751238.859997</v>
      </c>
      <c r="H5" s="2">
        <f>Gjennomsnittslig!H5</f>
        <v>18481751238.859997</v>
      </c>
      <c r="I5" s="2">
        <f>Gjennomsnittslig!I5</f>
        <v>18481751238.859997</v>
      </c>
      <c r="J5" s="2">
        <f>Gjennomsnittslig!J5</f>
        <v>18481751238.859997</v>
      </c>
      <c r="K5" s="2">
        <f>Gjennomsnittslig!K5</f>
        <v>18481751238.859997</v>
      </c>
      <c r="L5" s="2">
        <f>Gjennomsnittslig!L5</f>
        <v>18481751238.859997</v>
      </c>
      <c r="M5" s="2">
        <f>Gjennomsnittslig!M5</f>
        <v>18481751238.859997</v>
      </c>
      <c r="N5" s="2">
        <f>Gjennomsnittslig!N5</f>
        <v>18481751238.859997</v>
      </c>
      <c r="O5" s="2">
        <f>Gjennomsnittslig!O5</f>
        <v>18481751238.859997</v>
      </c>
      <c r="P5" s="2">
        <f>Gjennomsnittslig!P5</f>
        <v>18481751238.859997</v>
      </c>
      <c r="Q5" s="2">
        <f>Gjennomsnittslig!Q5</f>
        <v>18481751238.859997</v>
      </c>
      <c r="R5" s="2">
        <f>Gjennomsnittslig!R5</f>
        <v>18481751238.859997</v>
      </c>
      <c r="S5" s="2">
        <f>Gjennomsnittslig!S5</f>
        <v>18481751238.859997</v>
      </c>
      <c r="T5" s="2">
        <f>Gjennomsnittslig!T5</f>
        <v>18481751238.859997</v>
      </c>
      <c r="U5" s="2">
        <f>Gjennomsnittslig!U5</f>
        <v>18481751238.859997</v>
      </c>
      <c r="V5" s="2">
        <f>Gjennomsnittslig!V5</f>
        <v>18481751238.859997</v>
      </c>
      <c r="W5" s="2">
        <f>Gjennomsnittslig!W5</f>
        <v>18481751238.859997</v>
      </c>
      <c r="X5" s="7">
        <f>SUM(C5:W5)</f>
        <v>388116776016.05981</v>
      </c>
    </row>
    <row r="6" spans="1:24">
      <c r="A6" s="9" t="s">
        <v>12</v>
      </c>
      <c r="B6" s="9">
        <v>0</v>
      </c>
      <c r="C6" s="4">
        <v>0</v>
      </c>
      <c r="D6" s="4">
        <v>0</v>
      </c>
      <c r="E6" s="10">
        <v>0</v>
      </c>
      <c r="F6" s="4">
        <v>0</v>
      </c>
      <c r="G6" s="4">
        <v>0</v>
      </c>
      <c r="H6" s="10">
        <v>0</v>
      </c>
      <c r="I6" s="4">
        <v>0</v>
      </c>
      <c r="J6" s="4">
        <v>0</v>
      </c>
      <c r="K6" s="10">
        <v>0</v>
      </c>
      <c r="L6" s="4">
        <v>0</v>
      </c>
      <c r="M6" s="4">
        <v>0</v>
      </c>
      <c r="N6" s="10">
        <v>0</v>
      </c>
      <c r="O6" s="4">
        <v>0</v>
      </c>
      <c r="P6" s="4">
        <v>0</v>
      </c>
      <c r="Q6" s="10">
        <v>0</v>
      </c>
      <c r="R6" s="4">
        <v>0</v>
      </c>
      <c r="S6" s="4">
        <v>0</v>
      </c>
      <c r="T6" s="10">
        <v>0</v>
      </c>
      <c r="U6" s="4">
        <v>0</v>
      </c>
      <c r="V6" s="4">
        <v>0</v>
      </c>
      <c r="W6" s="4">
        <v>0</v>
      </c>
      <c r="X6" s="7">
        <f>SUM(B6:W6)</f>
        <v>0</v>
      </c>
    </row>
    <row r="7" spans="1:24">
      <c r="A7" s="11" t="s">
        <v>13</v>
      </c>
      <c r="B7" s="11"/>
      <c r="C7" s="49">
        <f>-C13*Gjennomsnittslig!C61</f>
        <v>-2810600000</v>
      </c>
      <c r="D7">
        <f>-D13*Gjennomsnittslig!D61</f>
        <v>-3071920000</v>
      </c>
      <c r="E7">
        <f>-E13*Gjennomsnittslig!E61</f>
        <v>-3357680000</v>
      </c>
      <c r="F7">
        <f>-F13*Gjennomsnittslig!F61</f>
        <v>-3669760000</v>
      </c>
      <c r="G7">
        <f>-G13*Gjennomsnittslig!G61</f>
        <v>-4010980000</v>
      </c>
      <c r="H7">
        <f>-H13*Gjennomsnittslig!H61</f>
        <v>-4384160000</v>
      </c>
      <c r="I7">
        <f>-I13*Gjennomsnittslig!I61</f>
        <v>-4792120000</v>
      </c>
      <c r="J7">
        <f>-J13*Gjennomsnittslig!J61</f>
        <v>-5237680000</v>
      </c>
      <c r="K7">
        <f>-K13*Gjennomsnittslig!K61</f>
        <v>-5725540000</v>
      </c>
      <c r="L7">
        <f>-L13*Gjennomsnittslig!L61</f>
        <v>-6257580000</v>
      </c>
      <c r="M7" s="49">
        <f>-M13*Gjennomsnittslig!M61</f>
        <v>-6840380000</v>
      </c>
      <c r="N7">
        <f>-N13*Gjennomsnittslig!N61</f>
        <v>-7132720000</v>
      </c>
      <c r="O7">
        <f>-O13*Gjennomsnittslig!O61</f>
        <v>-7437280000</v>
      </c>
      <c r="P7">
        <f>-P13*Gjennomsnittslig!P61</f>
        <v>-7755000000</v>
      </c>
      <c r="Q7">
        <f>-Q13*Gjennomsnittslig!Q61</f>
        <v>-8086820000</v>
      </c>
      <c r="R7">
        <f>-R13*Gjennomsnittslig!R61</f>
        <v>-8432740000</v>
      </c>
      <c r="S7">
        <f>-S13*Gjennomsnittslig!S61</f>
        <v>-8793700000</v>
      </c>
      <c r="T7">
        <f>-T13*Gjennomsnittslig!T61</f>
        <v>-9169700000</v>
      </c>
      <c r="U7">
        <f>-U13*Gjennomsnittslig!U61</f>
        <v>-9561680000</v>
      </c>
      <c r="V7">
        <f>-V13*Gjennomsnittslig!V61</f>
        <v>-10910580000</v>
      </c>
      <c r="W7" s="49">
        <f>-W13*Gjennomsnittslig!W61</f>
        <v>-10396400000</v>
      </c>
      <c r="X7" s="7">
        <f>SUM(C7:W7)</f>
        <v>-137835020000</v>
      </c>
    </row>
    <row r="8" spans="1:24">
      <c r="A8" s="11" t="s">
        <v>14</v>
      </c>
      <c r="B8" s="11">
        <v>0</v>
      </c>
      <c r="C8">
        <v>0</v>
      </c>
      <c r="D8">
        <v>0</v>
      </c>
      <c r="E8" s="12">
        <v>0</v>
      </c>
      <c r="F8">
        <v>0</v>
      </c>
      <c r="G8">
        <v>0</v>
      </c>
      <c r="H8" s="12">
        <v>0</v>
      </c>
      <c r="I8">
        <v>0</v>
      </c>
      <c r="J8">
        <v>0</v>
      </c>
      <c r="K8" s="12">
        <v>0</v>
      </c>
      <c r="L8">
        <v>0</v>
      </c>
      <c r="M8">
        <v>0</v>
      </c>
      <c r="N8" s="12">
        <v>0</v>
      </c>
      <c r="O8">
        <v>0</v>
      </c>
      <c r="P8">
        <v>0</v>
      </c>
      <c r="Q8" s="12">
        <v>0</v>
      </c>
      <c r="R8">
        <v>0</v>
      </c>
      <c r="S8">
        <v>0</v>
      </c>
      <c r="T8" s="12">
        <v>0</v>
      </c>
      <c r="U8">
        <v>0</v>
      </c>
      <c r="V8">
        <v>0</v>
      </c>
      <c r="W8">
        <v>0</v>
      </c>
      <c r="X8" s="7">
        <f>SUM(B8:W8)</f>
        <v>0</v>
      </c>
    </row>
    <row r="9" spans="1:24">
      <c r="A9" s="11" t="s">
        <v>26</v>
      </c>
      <c r="B9" s="11"/>
      <c r="E9" s="12"/>
      <c r="H9" s="12"/>
      <c r="K9" s="12"/>
      <c r="N9" s="12"/>
      <c r="Q9" s="12"/>
      <c r="T9" s="12"/>
      <c r="X9" s="28"/>
    </row>
    <row r="10" spans="1:24">
      <c r="A10" s="17" t="s">
        <v>3</v>
      </c>
      <c r="B10" s="27">
        <f t="shared" ref="B10:W10" si="0">SUM(B5:B8)</f>
        <v>-8500000000</v>
      </c>
      <c r="C10" s="18">
        <f t="shared" si="0"/>
        <v>15671151238.859997</v>
      </c>
      <c r="D10" s="18">
        <f>SUM(D5:D8)</f>
        <v>15409831238.859997</v>
      </c>
      <c r="E10" s="26">
        <f t="shared" si="0"/>
        <v>15124071238.859997</v>
      </c>
      <c r="F10" s="18">
        <f t="shared" si="0"/>
        <v>14811991238.859997</v>
      </c>
      <c r="G10" s="18">
        <f t="shared" si="0"/>
        <v>14470771238.859997</v>
      </c>
      <c r="H10" s="26">
        <f t="shared" si="0"/>
        <v>14097591238.859997</v>
      </c>
      <c r="I10" s="18">
        <f t="shared" si="0"/>
        <v>13689631238.859997</v>
      </c>
      <c r="J10" s="18">
        <f t="shared" si="0"/>
        <v>13244071238.859997</v>
      </c>
      <c r="K10" s="26">
        <f t="shared" si="0"/>
        <v>12756211238.859997</v>
      </c>
      <c r="L10" s="18">
        <f t="shared" si="0"/>
        <v>12224171238.859997</v>
      </c>
      <c r="M10" s="18">
        <f t="shared" si="0"/>
        <v>11641371238.859997</v>
      </c>
      <c r="N10" s="26">
        <f t="shared" si="0"/>
        <v>11349031238.859997</v>
      </c>
      <c r="O10" s="18">
        <f t="shared" si="0"/>
        <v>11044471238.859997</v>
      </c>
      <c r="P10" s="18">
        <f t="shared" si="0"/>
        <v>10726751238.859997</v>
      </c>
      <c r="Q10" s="26">
        <f t="shared" si="0"/>
        <v>10394931238.859997</v>
      </c>
      <c r="R10" s="18">
        <f t="shared" si="0"/>
        <v>10049011238.859997</v>
      </c>
      <c r="S10" s="18">
        <f t="shared" si="0"/>
        <v>9688051238.8599968</v>
      </c>
      <c r="T10" s="26">
        <f t="shared" si="0"/>
        <v>9312051238.8599968</v>
      </c>
      <c r="U10" s="18">
        <f t="shared" si="0"/>
        <v>8920071238.8599968</v>
      </c>
      <c r="V10" s="18">
        <f t="shared" si="0"/>
        <v>7571171238.8599968</v>
      </c>
      <c r="W10" s="18">
        <f t="shared" si="0"/>
        <v>8085351238.8599968</v>
      </c>
      <c r="X10" s="19">
        <f>SUM(X5:X8)</f>
        <v>250281756016.05981</v>
      </c>
    </row>
    <row r="11" spans="1:24">
      <c r="A11" s="22" t="s">
        <v>5</v>
      </c>
      <c r="B11" s="13">
        <f>NPV(B2,C10:W10)+B10</f>
        <v>131030854626.31274</v>
      </c>
      <c r="E11" s="12"/>
      <c r="H11" s="12"/>
      <c r="K11" s="12"/>
      <c r="N11" s="12"/>
      <c r="Q11" s="12"/>
      <c r="T11" s="12"/>
      <c r="X11" s="8"/>
    </row>
    <row r="12" spans="1:24">
      <c r="A12" s="23" t="s">
        <v>6</v>
      </c>
      <c r="B12" s="14">
        <f>IRR(B10:W10)</f>
        <v>1.8259230113995977</v>
      </c>
      <c r="C12" s="15"/>
      <c r="D12" s="15"/>
      <c r="E12" s="16"/>
      <c r="F12" s="15"/>
      <c r="G12" s="15"/>
      <c r="H12" s="16"/>
      <c r="I12" s="15"/>
      <c r="J12" s="15"/>
      <c r="K12" s="16"/>
      <c r="L12" s="15"/>
      <c r="M12" s="15"/>
      <c r="N12" s="16"/>
      <c r="O12" s="15"/>
      <c r="P12" s="15"/>
      <c r="Q12" s="16"/>
      <c r="R12" s="15"/>
      <c r="S12" s="15"/>
      <c r="T12" s="16"/>
      <c r="U12" s="15"/>
      <c r="V12" s="15"/>
      <c r="W12" s="15"/>
      <c r="X12" s="8"/>
    </row>
    <row r="13" spans="1:24">
      <c r="A13" s="24" t="s">
        <v>4</v>
      </c>
      <c r="B13" s="15">
        <v>0</v>
      </c>
      <c r="C13" s="15">
        <f>Gjennomsnittslig!C13</f>
        <v>940000</v>
      </c>
      <c r="D13" s="15">
        <f>Gjennomsnittslig!D13</f>
        <v>940000</v>
      </c>
      <c r="E13" s="15">
        <f>Gjennomsnittslig!E13</f>
        <v>940000</v>
      </c>
      <c r="F13" s="15">
        <f>Gjennomsnittslig!F13</f>
        <v>940000</v>
      </c>
      <c r="G13" s="15">
        <f>Gjennomsnittslig!G13</f>
        <v>940000</v>
      </c>
      <c r="H13" s="15">
        <f>Gjennomsnittslig!H13</f>
        <v>940000</v>
      </c>
      <c r="I13" s="15">
        <f>Gjennomsnittslig!I13</f>
        <v>940000</v>
      </c>
      <c r="J13" s="15">
        <f>Gjennomsnittslig!J13</f>
        <v>940000</v>
      </c>
      <c r="K13" s="15">
        <f>Gjennomsnittslig!K13</f>
        <v>940000</v>
      </c>
      <c r="L13" s="15">
        <f>Gjennomsnittslig!L13</f>
        <v>940000</v>
      </c>
      <c r="M13" s="15">
        <f>Gjennomsnittslig!M13</f>
        <v>940000</v>
      </c>
      <c r="N13" s="15">
        <f>Gjennomsnittslig!N13</f>
        <v>940000</v>
      </c>
      <c r="O13" s="15">
        <f>Gjennomsnittslig!O13</f>
        <v>940000</v>
      </c>
      <c r="P13" s="15">
        <f>Gjennomsnittslig!P13</f>
        <v>940000</v>
      </c>
      <c r="Q13" s="15">
        <f>Gjennomsnittslig!Q13</f>
        <v>940000</v>
      </c>
      <c r="R13" s="15">
        <f>Gjennomsnittslig!R13</f>
        <v>940000</v>
      </c>
      <c r="S13" s="15">
        <f>Gjennomsnittslig!S13</f>
        <v>940000</v>
      </c>
      <c r="T13" s="15">
        <f>Gjennomsnittslig!T13</f>
        <v>940000</v>
      </c>
      <c r="U13" s="15">
        <f>Gjennomsnittslig!U13</f>
        <v>940000</v>
      </c>
      <c r="V13" s="15">
        <f>Gjennomsnittslig!V13</f>
        <v>940000</v>
      </c>
      <c r="W13" s="15">
        <f>Gjennomsnittslig!W13</f>
        <v>940000</v>
      </c>
      <c r="X13" s="31">
        <f>SUM(B13:W13)</f>
        <v>19740000</v>
      </c>
    </row>
    <row r="19" spans="1:24">
      <c r="H19" s="32"/>
    </row>
    <row r="20" spans="1:24">
      <c r="F20" s="25"/>
    </row>
    <row r="27" spans="1:24" ht="15.75" thickBot="1">
      <c r="A27" s="20" t="s">
        <v>24</v>
      </c>
      <c r="B27" s="5">
        <v>0</v>
      </c>
      <c r="C27" s="5">
        <v>2030</v>
      </c>
      <c r="D27" s="5">
        <v>2031</v>
      </c>
      <c r="E27" s="5">
        <v>2032</v>
      </c>
      <c r="F27" s="5">
        <v>2033</v>
      </c>
      <c r="G27" s="5">
        <v>2034</v>
      </c>
      <c r="H27" s="5">
        <v>2035</v>
      </c>
      <c r="I27" s="5">
        <v>2036</v>
      </c>
      <c r="J27" s="5">
        <v>2037</v>
      </c>
      <c r="K27" s="5">
        <v>2038</v>
      </c>
      <c r="L27" s="5">
        <v>2039</v>
      </c>
      <c r="M27" s="5">
        <v>2040</v>
      </c>
      <c r="N27" s="5">
        <v>2041</v>
      </c>
      <c r="O27" s="5">
        <v>2042</v>
      </c>
      <c r="P27" s="5">
        <v>2043</v>
      </c>
      <c r="Q27" s="5">
        <v>2044</v>
      </c>
      <c r="R27" s="5">
        <v>2045</v>
      </c>
      <c r="S27" s="5">
        <v>2046</v>
      </c>
      <c r="T27" s="5">
        <v>2047</v>
      </c>
      <c r="U27" s="5">
        <v>2048</v>
      </c>
      <c r="V27" s="5">
        <v>2049</v>
      </c>
      <c r="W27" s="5">
        <v>2050</v>
      </c>
      <c r="X27" s="6" t="s">
        <v>2</v>
      </c>
    </row>
    <row r="28" spans="1:24">
      <c r="A28" s="21" t="s">
        <v>22</v>
      </c>
      <c r="B28" s="2">
        <f>-(13.2*10^9)</f>
        <v>-13200000000</v>
      </c>
      <c r="C28" s="2">
        <f>Gjennomsnittslig!C28</f>
        <v>18481751238.859997</v>
      </c>
      <c r="D28" s="2">
        <f>Gjennomsnittslig!D28</f>
        <v>18481751238.859997</v>
      </c>
      <c r="E28" s="2">
        <f>Gjennomsnittslig!E28</f>
        <v>18481751238.859997</v>
      </c>
      <c r="F28" s="2">
        <f>Gjennomsnittslig!F28</f>
        <v>18481751238.859997</v>
      </c>
      <c r="G28" s="2">
        <f>Gjennomsnittslig!G28</f>
        <v>18481751238.859997</v>
      </c>
      <c r="H28" s="2">
        <f>Gjennomsnittslig!H28</f>
        <v>18481751238.859997</v>
      </c>
      <c r="I28" s="2">
        <f>Gjennomsnittslig!I28</f>
        <v>18481751238.859997</v>
      </c>
      <c r="J28" s="2">
        <f>Gjennomsnittslig!J28</f>
        <v>18481751238.859997</v>
      </c>
      <c r="K28" s="2">
        <f>Gjennomsnittslig!K28</f>
        <v>18481751238.859997</v>
      </c>
      <c r="L28" s="2">
        <f>Gjennomsnittslig!L28</f>
        <v>18481751238.859997</v>
      </c>
      <c r="M28" s="2">
        <f>Gjennomsnittslig!M28</f>
        <v>18481751238.859997</v>
      </c>
      <c r="N28" s="2">
        <f>Gjennomsnittslig!N28</f>
        <v>18481751238.859997</v>
      </c>
      <c r="O28" s="2">
        <f>Gjennomsnittslig!O28</f>
        <v>18481751238.859997</v>
      </c>
      <c r="P28" s="2">
        <f>Gjennomsnittslig!P28</f>
        <v>18481751238.859997</v>
      </c>
      <c r="Q28" s="2">
        <f>Gjennomsnittslig!Q28</f>
        <v>18481751238.859997</v>
      </c>
      <c r="R28" s="2">
        <f>Gjennomsnittslig!R28</f>
        <v>18481751238.859997</v>
      </c>
      <c r="S28" s="2">
        <f>Gjennomsnittslig!S28</f>
        <v>18481751238.859997</v>
      </c>
      <c r="T28" s="2">
        <f>Gjennomsnittslig!T28</f>
        <v>18481751238.859997</v>
      </c>
      <c r="U28" s="2">
        <f>Gjennomsnittslig!U28</f>
        <v>18481751238.859997</v>
      </c>
      <c r="V28" s="2">
        <f>Gjennomsnittslig!V28</f>
        <v>18481751238.859997</v>
      </c>
      <c r="W28" s="2">
        <f>Gjennomsnittslig!W28</f>
        <v>18481751238.859997</v>
      </c>
      <c r="X28" s="7">
        <f t="shared" ref="X28:X33" si="1">SUM(B28:V28)</f>
        <v>356435024777.19983</v>
      </c>
    </row>
    <row r="29" spans="1:24">
      <c r="A29" s="9" t="s">
        <v>12</v>
      </c>
      <c r="B29" s="8">
        <f>Gjennomsnittslig!B29</f>
        <v>0</v>
      </c>
      <c r="C29" s="8">
        <f>Gjennomsnittslig!C29</f>
        <v>-1473300000</v>
      </c>
      <c r="D29" s="8">
        <f>Gjennomsnittslig!D29</f>
        <v>-1473300000</v>
      </c>
      <c r="E29" s="8">
        <f>Gjennomsnittslig!E29</f>
        <v>-1473300000</v>
      </c>
      <c r="F29" s="8">
        <f>Gjennomsnittslig!F29</f>
        <v>-1473300000</v>
      </c>
      <c r="G29" s="8">
        <f>Gjennomsnittslig!G29</f>
        <v>-1473300000</v>
      </c>
      <c r="H29" s="8">
        <f>Gjennomsnittslig!H29</f>
        <v>-1623300000</v>
      </c>
      <c r="I29" s="8">
        <f>Gjennomsnittslig!I29</f>
        <v>-1623300000</v>
      </c>
      <c r="J29" s="8">
        <f>Gjennomsnittslig!J29</f>
        <v>-1623300000</v>
      </c>
      <c r="K29" s="8">
        <f>Gjennomsnittslig!K29</f>
        <v>-1623300000</v>
      </c>
      <c r="L29" s="8">
        <f>Gjennomsnittslig!L29</f>
        <v>-1623300000</v>
      </c>
      <c r="M29" s="8">
        <f>Gjennomsnittslig!M29</f>
        <v>-1623300000</v>
      </c>
      <c r="N29" s="8">
        <f>Gjennomsnittslig!N29</f>
        <v>-1623300000</v>
      </c>
      <c r="O29" s="8">
        <f>Gjennomsnittslig!O29</f>
        <v>-1623300000</v>
      </c>
      <c r="P29" s="8">
        <f>Gjennomsnittslig!P29</f>
        <v>-1623300000</v>
      </c>
      <c r="Q29" s="8">
        <f>Gjennomsnittslig!Q29</f>
        <v>-1623300000</v>
      </c>
      <c r="R29" s="8">
        <f>Gjennomsnittslig!R29</f>
        <v>-1623300000</v>
      </c>
      <c r="S29" s="8">
        <f>Gjennomsnittslig!S29</f>
        <v>-1623300000</v>
      </c>
      <c r="T29" s="8">
        <f>Gjennomsnittslig!T29</f>
        <v>-1623300000</v>
      </c>
      <c r="U29" s="8">
        <f>Gjennomsnittslig!U29</f>
        <v>-1623300000</v>
      </c>
      <c r="V29" s="8">
        <f>Gjennomsnittslig!V29</f>
        <v>-1623300000</v>
      </c>
      <c r="W29" s="8">
        <f>Gjennomsnittslig!W29</f>
        <v>-1623300000</v>
      </c>
      <c r="X29" s="7">
        <f t="shared" si="1"/>
        <v>-31716000000</v>
      </c>
    </row>
    <row r="30" spans="1:24">
      <c r="A30" s="11" t="s">
        <v>13</v>
      </c>
      <c r="B30" s="8">
        <f>-B36*$O$46</f>
        <v>0</v>
      </c>
      <c r="C30" s="8">
        <f>-C36*Gjennomsnittslig!C61</f>
        <v>-269100000</v>
      </c>
      <c r="D30" s="8">
        <f>-D36*Gjennomsnittslig!D61</f>
        <v>-294120000</v>
      </c>
      <c r="E30" s="8">
        <f>-E36*Gjennomsnittslig!E61</f>
        <v>-321480000</v>
      </c>
      <c r="F30" s="8">
        <f>-F36*Gjennomsnittslig!F61</f>
        <v>-351360000</v>
      </c>
      <c r="G30" s="8">
        <f>-G36*Gjennomsnittslig!G61</f>
        <v>-384030000</v>
      </c>
      <c r="H30" s="8">
        <f>-H36*Gjennomsnittslig!H61</f>
        <v>-419760000</v>
      </c>
      <c r="I30" s="8">
        <f>-I36*Gjennomsnittslig!I61</f>
        <v>-458820000</v>
      </c>
      <c r="J30" s="8">
        <f>-J36*Gjennomsnittslig!J61</f>
        <v>-501480000</v>
      </c>
      <c r="K30" s="8">
        <f>-K36*Gjennomsnittslig!K61</f>
        <v>-548190000</v>
      </c>
      <c r="L30" s="8">
        <f>-L36*Gjennomsnittslig!L61</f>
        <v>-599130000</v>
      </c>
      <c r="M30" s="8">
        <f>-M36*Gjennomsnittslig!M61</f>
        <v>-654930000</v>
      </c>
      <c r="N30" s="8">
        <f>-N36*Gjennomsnittslig!N61</f>
        <v>-682920000</v>
      </c>
      <c r="O30" s="8">
        <f>-O36*Gjennomsnittslig!O61</f>
        <v>-712080000</v>
      </c>
      <c r="P30" s="8">
        <f>-P36*Gjennomsnittslig!P61</f>
        <v>-742500000</v>
      </c>
      <c r="Q30" s="8">
        <f>-Q36*Gjennomsnittslig!Q61</f>
        <v>-774270000</v>
      </c>
      <c r="R30" s="8">
        <f>-R36*Gjennomsnittslig!R61</f>
        <v>-807390000</v>
      </c>
      <c r="S30" s="8">
        <f>-S36*Gjennomsnittslig!S61</f>
        <v>-841950000</v>
      </c>
      <c r="T30" s="8">
        <f>-T36*Gjennomsnittslig!T61</f>
        <v>-877950000</v>
      </c>
      <c r="U30" s="8">
        <f>-U36*Gjennomsnittslig!U61</f>
        <v>-915480000</v>
      </c>
      <c r="V30" s="8">
        <f>-V36*Gjennomsnittslig!V61</f>
        <v>-1044630000</v>
      </c>
      <c r="W30" s="8">
        <f>-W36*Gjennomsnittslig!W61</f>
        <v>-995400000</v>
      </c>
      <c r="X30" s="7">
        <f t="shared" si="1"/>
        <v>-12201570000</v>
      </c>
    </row>
    <row r="31" spans="1:24">
      <c r="A31" s="11" t="s">
        <v>14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7">
        <f t="shared" si="1"/>
        <v>0</v>
      </c>
    </row>
    <row r="32" spans="1:24">
      <c r="A32" s="11" t="s">
        <v>26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7">
        <f t="shared" si="1"/>
        <v>0</v>
      </c>
    </row>
    <row r="33" spans="1:24">
      <c r="A33" s="17" t="s">
        <v>3</v>
      </c>
      <c r="B33" s="19">
        <f>SUM(B28:B31)</f>
        <v>-13200000000</v>
      </c>
      <c r="C33" s="19">
        <f>SUM(C28:C31)</f>
        <v>16739351238.859997</v>
      </c>
      <c r="D33" s="19">
        <f t="shared" ref="D33:T33" si="2">SUM(D28:D31)</f>
        <v>16714331238.859997</v>
      </c>
      <c r="E33" s="19">
        <f t="shared" si="2"/>
        <v>16686971238.859997</v>
      </c>
      <c r="F33" s="19">
        <f t="shared" si="2"/>
        <v>16657091238.859997</v>
      </c>
      <c r="G33" s="19">
        <f t="shared" si="2"/>
        <v>16624421238.859997</v>
      </c>
      <c r="H33" s="19">
        <f t="shared" si="2"/>
        <v>16438691238.859997</v>
      </c>
      <c r="I33" s="19">
        <f t="shared" si="2"/>
        <v>16399631238.859997</v>
      </c>
      <c r="J33" s="19">
        <f t="shared" si="2"/>
        <v>16356971238.859997</v>
      </c>
      <c r="K33" s="19">
        <f t="shared" si="2"/>
        <v>16310261238.859997</v>
      </c>
      <c r="L33" s="19">
        <f t="shared" si="2"/>
        <v>16259321238.859997</v>
      </c>
      <c r="M33" s="19">
        <f t="shared" si="2"/>
        <v>16203521238.859997</v>
      </c>
      <c r="N33" s="19">
        <f t="shared" si="2"/>
        <v>16175531238.859997</v>
      </c>
      <c r="O33" s="19">
        <f t="shared" si="2"/>
        <v>16146371238.859997</v>
      </c>
      <c r="P33" s="19">
        <f t="shared" si="2"/>
        <v>16115951238.859997</v>
      </c>
      <c r="Q33" s="19">
        <f t="shared" si="2"/>
        <v>16084181238.859997</v>
      </c>
      <c r="R33" s="19">
        <f t="shared" si="2"/>
        <v>16051061238.859997</v>
      </c>
      <c r="S33" s="19">
        <f t="shared" si="2"/>
        <v>16016501238.859997</v>
      </c>
      <c r="T33" s="19">
        <f t="shared" si="2"/>
        <v>15980501238.859997</v>
      </c>
      <c r="U33" s="19">
        <f>SUM(U28:U31)</f>
        <v>15942971238.859997</v>
      </c>
      <c r="V33" s="19">
        <f t="shared" ref="V33:W33" si="3">SUM(V28:V31)</f>
        <v>15813821238.859997</v>
      </c>
      <c r="W33" s="19">
        <f t="shared" si="3"/>
        <v>15863051238.859997</v>
      </c>
      <c r="X33" s="7">
        <f t="shared" si="1"/>
        <v>312517454777.19983</v>
      </c>
    </row>
    <row r="34" spans="1:24">
      <c r="A34" s="22" t="s">
        <v>5</v>
      </c>
      <c r="B34" s="29">
        <f>NPV(B2,C33:W33)+B33</f>
        <v>164270792042.18341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7"/>
    </row>
    <row r="35" spans="1:24">
      <c r="A35" s="23" t="s">
        <v>6</v>
      </c>
      <c r="B35" s="30">
        <f>IRR(B33:W33)</f>
        <v>1.2663275410015915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7"/>
    </row>
    <row r="36" spans="1:24">
      <c r="A36" s="24" t="s">
        <v>4</v>
      </c>
      <c r="B36" s="15">
        <v>0</v>
      </c>
      <c r="C36" s="15">
        <f>Gjennomsnittslig!C36</f>
        <v>90000</v>
      </c>
      <c r="D36" s="15">
        <f>Gjennomsnittslig!D36</f>
        <v>90000</v>
      </c>
      <c r="E36" s="15">
        <f>Gjennomsnittslig!E36</f>
        <v>90000</v>
      </c>
      <c r="F36" s="15">
        <f>Gjennomsnittslig!F36</f>
        <v>90000</v>
      </c>
      <c r="G36" s="15">
        <f>Gjennomsnittslig!G36</f>
        <v>90000</v>
      </c>
      <c r="H36" s="15">
        <f>Gjennomsnittslig!H36</f>
        <v>90000</v>
      </c>
      <c r="I36" s="15">
        <f>Gjennomsnittslig!I36</f>
        <v>90000</v>
      </c>
      <c r="J36" s="15">
        <f>Gjennomsnittslig!J36</f>
        <v>90000</v>
      </c>
      <c r="K36" s="15">
        <f>Gjennomsnittslig!K36</f>
        <v>90000</v>
      </c>
      <c r="L36" s="15">
        <f>Gjennomsnittslig!L36</f>
        <v>90000</v>
      </c>
      <c r="M36" s="15">
        <f>Gjennomsnittslig!M36</f>
        <v>90000</v>
      </c>
      <c r="N36" s="15">
        <f>Gjennomsnittslig!N36</f>
        <v>90000</v>
      </c>
      <c r="O36" s="15">
        <f>Gjennomsnittslig!O36</f>
        <v>90000</v>
      </c>
      <c r="P36" s="15">
        <f>Gjennomsnittslig!P36</f>
        <v>90000</v>
      </c>
      <c r="Q36" s="15">
        <f>Gjennomsnittslig!Q36</f>
        <v>90000</v>
      </c>
      <c r="R36" s="15">
        <f>Gjennomsnittslig!R36</f>
        <v>90000</v>
      </c>
      <c r="S36" s="15">
        <f>Gjennomsnittslig!S36</f>
        <v>90000</v>
      </c>
      <c r="T36" s="15">
        <f>Gjennomsnittslig!T36</f>
        <v>90000</v>
      </c>
      <c r="U36" s="15">
        <f>Gjennomsnittslig!U36</f>
        <v>90000</v>
      </c>
      <c r="V36" s="15">
        <f>Gjennomsnittslig!V36</f>
        <v>90000</v>
      </c>
      <c r="W36" s="15">
        <f>Gjennomsnittslig!W36</f>
        <v>90000</v>
      </c>
      <c r="X36" s="7">
        <f>SUM(B36:W36)</f>
        <v>1890000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18D57-75AB-41A7-9211-742623426E94}">
  <dimension ref="A3:Z70"/>
  <sheetViews>
    <sheetView zoomScale="83" zoomScaleNormal="60" workbookViewId="0">
      <selection activeCell="R17" sqref="R17"/>
    </sheetView>
  </sheetViews>
  <sheetFormatPr defaultRowHeight="15"/>
  <cols>
    <col min="1" max="1" width="19.28515625" bestFit="1" customWidth="1"/>
    <col min="2" max="2" width="29.7109375" customWidth="1"/>
    <col min="3" max="14" width="16.5703125" bestFit="1" customWidth="1"/>
    <col min="15" max="15" width="18.85546875" customWidth="1"/>
    <col min="16" max="23" width="16.5703125" bestFit="1" customWidth="1"/>
    <col min="24" max="24" width="26.42578125" customWidth="1"/>
    <col min="26" max="26" width="15.85546875" bestFit="1" customWidth="1"/>
  </cols>
  <sheetData>
    <row r="3" spans="1:26">
      <c r="B3" t="s">
        <v>36</v>
      </c>
    </row>
    <row r="4" spans="1:26" ht="15.75" thickBot="1">
      <c r="A4" s="20" t="s">
        <v>24</v>
      </c>
      <c r="B4" s="5">
        <v>0</v>
      </c>
      <c r="C4" s="5">
        <v>2030</v>
      </c>
      <c r="D4" s="5">
        <v>2031</v>
      </c>
      <c r="E4" s="5">
        <v>2032</v>
      </c>
      <c r="F4" s="5">
        <v>2033</v>
      </c>
      <c r="G4" s="5">
        <v>2034</v>
      </c>
      <c r="H4" s="5">
        <v>2035</v>
      </c>
      <c r="I4" s="5">
        <v>2036</v>
      </c>
      <c r="J4" s="5">
        <v>2037</v>
      </c>
      <c r="K4" s="5">
        <v>2038</v>
      </c>
      <c r="L4" s="5">
        <v>2039</v>
      </c>
      <c r="M4" s="5">
        <v>2040</v>
      </c>
      <c r="N4" s="5">
        <v>2041</v>
      </c>
      <c r="O4" s="5">
        <v>2042</v>
      </c>
      <c r="P4" s="5">
        <v>2043</v>
      </c>
      <c r="Q4" s="5">
        <v>2044</v>
      </c>
      <c r="R4" s="5">
        <v>2045</v>
      </c>
      <c r="S4" s="5">
        <v>2046</v>
      </c>
      <c r="T4" s="5">
        <v>2047</v>
      </c>
      <c r="U4" s="5">
        <v>2048</v>
      </c>
      <c r="V4" s="5">
        <v>2049</v>
      </c>
      <c r="W4" s="5">
        <v>2050</v>
      </c>
      <c r="X4" s="6" t="s">
        <v>2</v>
      </c>
    </row>
    <row r="5" spans="1:26">
      <c r="A5" s="21" t="s">
        <v>22</v>
      </c>
      <c r="B5" s="2">
        <f>-(13.2*10^9)</f>
        <v>-13200000000</v>
      </c>
      <c r="C5" s="2">
        <f>$O$16</f>
        <v>18481751238.859997</v>
      </c>
      <c r="D5" s="2">
        <f t="shared" ref="D5:W5" si="0">$O$16</f>
        <v>18481751238.859997</v>
      </c>
      <c r="E5" s="2">
        <f t="shared" si="0"/>
        <v>18481751238.859997</v>
      </c>
      <c r="F5" s="2">
        <f t="shared" si="0"/>
        <v>18481751238.859997</v>
      </c>
      <c r="G5" s="2">
        <f t="shared" si="0"/>
        <v>18481751238.859997</v>
      </c>
      <c r="H5" s="2">
        <f t="shared" si="0"/>
        <v>18481751238.859997</v>
      </c>
      <c r="I5" s="2">
        <f t="shared" si="0"/>
        <v>18481751238.859997</v>
      </c>
      <c r="J5" s="2">
        <f t="shared" si="0"/>
        <v>18481751238.859997</v>
      </c>
      <c r="K5" s="2">
        <f t="shared" si="0"/>
        <v>18481751238.859997</v>
      </c>
      <c r="L5" s="2">
        <f t="shared" si="0"/>
        <v>18481751238.859997</v>
      </c>
      <c r="M5" s="2">
        <f t="shared" si="0"/>
        <v>18481751238.859997</v>
      </c>
      <c r="N5" s="2">
        <f t="shared" si="0"/>
        <v>18481751238.859997</v>
      </c>
      <c r="O5" s="2">
        <f t="shared" si="0"/>
        <v>18481751238.859997</v>
      </c>
      <c r="P5" s="2">
        <f t="shared" si="0"/>
        <v>18481751238.859997</v>
      </c>
      <c r="Q5" s="2">
        <f t="shared" si="0"/>
        <v>18481751238.859997</v>
      </c>
      <c r="R5" s="2">
        <f t="shared" si="0"/>
        <v>18481751238.859997</v>
      </c>
      <c r="S5" s="2">
        <f t="shared" si="0"/>
        <v>18481751238.859997</v>
      </c>
      <c r="T5" s="2">
        <f t="shared" si="0"/>
        <v>18481751238.859997</v>
      </c>
      <c r="U5" s="2">
        <f t="shared" si="0"/>
        <v>18481751238.859997</v>
      </c>
      <c r="V5" s="2">
        <f t="shared" si="0"/>
        <v>18481751238.859997</v>
      </c>
      <c r="W5" s="2">
        <f t="shared" si="0"/>
        <v>18481751238.859997</v>
      </c>
      <c r="X5" s="7">
        <f t="shared" ref="X5:X10" si="1">SUM(B5:W5)</f>
        <v>374916776016.05981</v>
      </c>
    </row>
    <row r="6" spans="1:26">
      <c r="A6" s="9" t="s">
        <v>12</v>
      </c>
      <c r="B6" s="8">
        <v>0</v>
      </c>
      <c r="C6" s="34">
        <f>-($O$20*$Q19)/100</f>
        <v>-536099999.99999994</v>
      </c>
      <c r="D6" s="34">
        <f t="shared" ref="D6:G6" si="2">-($O$20*$Q19)/100</f>
        <v>-536099999.99999994</v>
      </c>
      <c r="E6" s="34">
        <f t="shared" si="2"/>
        <v>-536099999.99999994</v>
      </c>
      <c r="F6" s="34">
        <f t="shared" si="2"/>
        <v>-536099999.99999994</v>
      </c>
      <c r="G6" s="34">
        <f t="shared" si="2"/>
        <v>-536099999.99999994</v>
      </c>
      <c r="H6" s="34">
        <f>-($O$20*$T19)/100</f>
        <v>-686099999.99999988</v>
      </c>
      <c r="I6" s="34">
        <f t="shared" ref="I6:W6" si="3">-($O$20*$T19)/100</f>
        <v>-686099999.99999988</v>
      </c>
      <c r="J6" s="34">
        <f t="shared" si="3"/>
        <v>-686099999.99999988</v>
      </c>
      <c r="K6" s="34">
        <f t="shared" si="3"/>
        <v>-686099999.99999988</v>
      </c>
      <c r="L6" s="34">
        <f t="shared" si="3"/>
        <v>-686099999.99999988</v>
      </c>
      <c r="M6" s="34">
        <f t="shared" si="3"/>
        <v>-686099999.99999988</v>
      </c>
      <c r="N6" s="34">
        <f t="shared" si="3"/>
        <v>-686099999.99999988</v>
      </c>
      <c r="O6" s="34">
        <f t="shared" si="3"/>
        <v>-686099999.99999988</v>
      </c>
      <c r="P6" s="34">
        <f t="shared" si="3"/>
        <v>-686099999.99999988</v>
      </c>
      <c r="Q6" s="34">
        <f t="shared" si="3"/>
        <v>-686099999.99999988</v>
      </c>
      <c r="R6" s="34">
        <f t="shared" si="3"/>
        <v>-686099999.99999988</v>
      </c>
      <c r="S6" s="34">
        <f t="shared" si="3"/>
        <v>-686099999.99999988</v>
      </c>
      <c r="T6" s="34">
        <f t="shared" si="3"/>
        <v>-686099999.99999988</v>
      </c>
      <c r="U6" s="34">
        <f t="shared" si="3"/>
        <v>-686099999.99999988</v>
      </c>
      <c r="V6" s="34">
        <f t="shared" si="3"/>
        <v>-686099999.99999988</v>
      </c>
      <c r="W6" s="34">
        <f t="shared" si="3"/>
        <v>-686099999.99999988</v>
      </c>
      <c r="X6" s="7">
        <f t="shared" si="1"/>
        <v>-13658099999.999998</v>
      </c>
    </row>
    <row r="7" spans="1:26">
      <c r="A7" s="11" t="s">
        <v>13</v>
      </c>
      <c r="B7" s="8">
        <v>0</v>
      </c>
      <c r="C7" s="8">
        <f>-Gjennomsnittslig!C61*C13</f>
        <v>-269100000</v>
      </c>
      <c r="D7" s="8">
        <f>-Gjennomsnittslig!D61*D13</f>
        <v>-294120000</v>
      </c>
      <c r="E7" s="8">
        <f>-Gjennomsnittslig!E61*E13</f>
        <v>-321480000</v>
      </c>
      <c r="F7" s="8">
        <f>-Gjennomsnittslig!F61*F13</f>
        <v>-351360000</v>
      </c>
      <c r="G7" s="8">
        <f>-Gjennomsnittslig!G61*G13</f>
        <v>-384030000</v>
      </c>
      <c r="H7" s="8">
        <f>-Gjennomsnittslig!H61*H13</f>
        <v>-419760000</v>
      </c>
      <c r="I7" s="8">
        <f>-Gjennomsnittslig!I61*I13</f>
        <v>-458820000</v>
      </c>
      <c r="J7" s="8">
        <f>-Gjennomsnittslig!J61*J13</f>
        <v>-501480000</v>
      </c>
      <c r="K7" s="8">
        <f>-Gjennomsnittslig!K61*K13</f>
        <v>-548190000</v>
      </c>
      <c r="L7" s="8">
        <f>-Gjennomsnittslig!L61*L13</f>
        <v>-599130000</v>
      </c>
      <c r="M7" s="8">
        <f>-Gjennomsnittslig!M61*M13</f>
        <v>-654930000</v>
      </c>
      <c r="N7" s="8">
        <f>-Gjennomsnittslig!N61*N13</f>
        <v>-682920000</v>
      </c>
      <c r="O7" s="8">
        <f>-Gjennomsnittslig!O61*O13</f>
        <v>-712080000</v>
      </c>
      <c r="P7" s="8">
        <f>-Gjennomsnittslig!P61*P13</f>
        <v>-742500000</v>
      </c>
      <c r="Q7" s="8">
        <f>-Gjennomsnittslig!Q61*Q13</f>
        <v>-774270000</v>
      </c>
      <c r="R7" s="8">
        <f>-Gjennomsnittslig!R61*R13</f>
        <v>-807390000</v>
      </c>
      <c r="S7" s="8">
        <f>-Gjennomsnittslig!S61*S13</f>
        <v>-841950000</v>
      </c>
      <c r="T7" s="8">
        <f>-Gjennomsnittslig!T61*T13</f>
        <v>-877950000</v>
      </c>
      <c r="U7" s="8">
        <f>-Gjennomsnittslig!U61*U13</f>
        <v>-915480000</v>
      </c>
      <c r="V7" s="8">
        <f>-Gjennomsnittslig!V61*V13</f>
        <v>-1044630000</v>
      </c>
      <c r="W7" s="8">
        <f>-Gjennomsnittslig!W61*W13</f>
        <v>-995400000</v>
      </c>
      <c r="X7" s="7">
        <f t="shared" si="1"/>
        <v>-13196970000</v>
      </c>
    </row>
    <row r="8" spans="1:26">
      <c r="A8" s="11" t="s">
        <v>14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7">
        <f t="shared" si="1"/>
        <v>0</v>
      </c>
    </row>
    <row r="9" spans="1:26">
      <c r="A9" s="11" t="s">
        <v>26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7">
        <f t="shared" si="1"/>
        <v>0</v>
      </c>
    </row>
    <row r="10" spans="1:26">
      <c r="A10" s="17" t="s">
        <v>3</v>
      </c>
      <c r="B10" s="19">
        <f>SUM(B5:B8)</f>
        <v>-13200000000</v>
      </c>
      <c r="C10" s="19">
        <f>SUM(C5:C8)</f>
        <v>17676551238.859997</v>
      </c>
      <c r="D10" s="19">
        <f t="shared" ref="D10:T10" si="4">SUM(D5:D8)</f>
        <v>17651531238.859997</v>
      </c>
      <c r="E10" s="19">
        <f t="shared" si="4"/>
        <v>17624171238.859997</v>
      </c>
      <c r="F10" s="19">
        <f t="shared" si="4"/>
        <v>17594291238.859997</v>
      </c>
      <c r="G10" s="19">
        <f t="shared" si="4"/>
        <v>17561621238.859997</v>
      </c>
      <c r="H10" s="19">
        <f t="shared" si="4"/>
        <v>17375891238.859997</v>
      </c>
      <c r="I10" s="19">
        <f t="shared" si="4"/>
        <v>17336831238.859997</v>
      </c>
      <c r="J10" s="19">
        <f t="shared" si="4"/>
        <v>17294171238.859997</v>
      </c>
      <c r="K10" s="19">
        <f t="shared" si="4"/>
        <v>17247461238.859997</v>
      </c>
      <c r="L10" s="19">
        <f t="shared" si="4"/>
        <v>17196521238.859997</v>
      </c>
      <c r="M10" s="19">
        <f t="shared" si="4"/>
        <v>17140721238.859997</v>
      </c>
      <c r="N10" s="19">
        <f t="shared" si="4"/>
        <v>17112731238.859997</v>
      </c>
      <c r="O10" s="19">
        <f t="shared" si="4"/>
        <v>17083571238.859997</v>
      </c>
      <c r="P10" s="19">
        <f t="shared" si="4"/>
        <v>17053151238.859997</v>
      </c>
      <c r="Q10" s="19">
        <f t="shared" si="4"/>
        <v>17021381238.859997</v>
      </c>
      <c r="R10" s="19">
        <f t="shared" si="4"/>
        <v>16988261238.859997</v>
      </c>
      <c r="S10" s="19">
        <f t="shared" si="4"/>
        <v>16953701238.859997</v>
      </c>
      <c r="T10" s="19">
        <f t="shared" si="4"/>
        <v>16917701238.859997</v>
      </c>
      <c r="U10" s="19">
        <f>SUM(U5:U8)</f>
        <v>16880171238.859997</v>
      </c>
      <c r="V10" s="19">
        <f t="shared" ref="V10:W10" si="5">SUM(V5:V8)</f>
        <v>16751021238.859997</v>
      </c>
      <c r="W10" s="19">
        <f t="shared" si="5"/>
        <v>16800251238.859997</v>
      </c>
      <c r="X10" s="7">
        <f t="shared" si="1"/>
        <v>348061706016.05981</v>
      </c>
    </row>
    <row r="11" spans="1:26">
      <c r="A11" s="22" t="s">
        <v>5</v>
      </c>
      <c r="B11" s="29">
        <f>NPV(Gjennomsnittslig!B2,C10:W10)+B10</f>
        <v>174425848257.97571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7"/>
      <c r="Z11" s="25"/>
    </row>
    <row r="12" spans="1:26">
      <c r="A12" s="23" t="s">
        <v>6</v>
      </c>
      <c r="B12" s="30">
        <f>IRR(B10:V10)</f>
        <v>1.3374468840406974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7"/>
    </row>
    <row r="13" spans="1:26">
      <c r="A13" s="24" t="s">
        <v>4</v>
      </c>
      <c r="B13" s="15">
        <v>0</v>
      </c>
      <c r="C13" s="15">
        <v>90000</v>
      </c>
      <c r="D13" s="15">
        <v>90000</v>
      </c>
      <c r="E13" s="15">
        <v>90000</v>
      </c>
      <c r="F13" s="15">
        <v>90000</v>
      </c>
      <c r="G13" s="15">
        <v>90000</v>
      </c>
      <c r="H13" s="15">
        <v>90000</v>
      </c>
      <c r="I13" s="15">
        <v>90000</v>
      </c>
      <c r="J13" s="15">
        <v>90000</v>
      </c>
      <c r="K13" s="15">
        <v>90000</v>
      </c>
      <c r="L13" s="15">
        <v>90000</v>
      </c>
      <c r="M13" s="15">
        <v>90000</v>
      </c>
      <c r="N13" s="15">
        <v>90000</v>
      </c>
      <c r="O13" s="15">
        <v>90000</v>
      </c>
      <c r="P13" s="15">
        <v>90000</v>
      </c>
      <c r="Q13" s="15">
        <v>90000</v>
      </c>
      <c r="R13" s="15">
        <v>90000</v>
      </c>
      <c r="S13" s="15">
        <v>90000</v>
      </c>
      <c r="T13" s="15">
        <v>90000</v>
      </c>
      <c r="U13" s="15">
        <v>90000</v>
      </c>
      <c r="V13" s="15">
        <v>90000</v>
      </c>
      <c r="W13" s="15">
        <v>90000</v>
      </c>
      <c r="X13" s="7">
        <f>SUM(B13:W13)</f>
        <v>1890000</v>
      </c>
    </row>
    <row r="15" spans="1:26">
      <c r="N15" t="s">
        <v>9</v>
      </c>
      <c r="O15">
        <v>246432550</v>
      </c>
      <c r="Q15" t="s">
        <v>8</v>
      </c>
      <c r="R15">
        <v>6.97</v>
      </c>
    </row>
    <row r="16" spans="1:26">
      <c r="N16" t="s">
        <v>10</v>
      </c>
      <c r="O16">
        <f>O15*R16</f>
        <v>18481751238.859997</v>
      </c>
      <c r="Q16" t="s">
        <v>7</v>
      </c>
      <c r="R16">
        <f>R15*10.76</f>
        <v>74.997199999999992</v>
      </c>
    </row>
    <row r="17" spans="13:21">
      <c r="N17" t="s">
        <v>11</v>
      </c>
      <c r="O17">
        <f>O15*R15</f>
        <v>1717634873.5</v>
      </c>
    </row>
    <row r="18" spans="13:21">
      <c r="R18">
        <v>2035</v>
      </c>
    </row>
    <row r="19" spans="13:21">
      <c r="M19" t="s">
        <v>34</v>
      </c>
      <c r="N19" t="s">
        <v>15</v>
      </c>
      <c r="O19" s="3">
        <v>9.8699999999999992</v>
      </c>
      <c r="P19" t="s">
        <v>16</v>
      </c>
      <c r="Q19" s="3">
        <f>O19+8</f>
        <v>17.869999999999997</v>
      </c>
      <c r="R19" t="s">
        <v>32</v>
      </c>
      <c r="S19" t="s">
        <v>25</v>
      </c>
      <c r="T19" s="3">
        <f>Q19+5</f>
        <v>22.869999999999997</v>
      </c>
      <c r="U19" t="s">
        <v>16</v>
      </c>
    </row>
    <row r="20" spans="13:21">
      <c r="N20" t="s">
        <v>17</v>
      </c>
      <c r="O20">
        <v>3000000000</v>
      </c>
    </row>
    <row r="22" spans="13:21">
      <c r="N22" t="s">
        <v>18</v>
      </c>
      <c r="O22">
        <v>80.599999999999994</v>
      </c>
      <c r="P22" t="s">
        <v>19</v>
      </c>
      <c r="Q22">
        <v>1</v>
      </c>
    </row>
    <row r="23" spans="13:21">
      <c r="N23" t="s">
        <v>21</v>
      </c>
      <c r="O23">
        <f>O22*Q23</f>
        <v>952.69200000000001</v>
      </c>
      <c r="P23" t="s">
        <v>20</v>
      </c>
      <c r="Q23">
        <v>11.82</v>
      </c>
    </row>
    <row r="25" spans="13:21">
      <c r="N25" t="s">
        <v>27</v>
      </c>
      <c r="O25" t="s">
        <v>29</v>
      </c>
    </row>
    <row r="26" spans="13:21">
      <c r="N26" t="s">
        <v>28</v>
      </c>
      <c r="O26" t="s">
        <v>29</v>
      </c>
    </row>
    <row r="33" spans="1:24">
      <c r="B33" t="s">
        <v>35</v>
      </c>
    </row>
    <row r="34" spans="1:24" ht="15.75" thickBot="1">
      <c r="A34" s="20" t="s">
        <v>24</v>
      </c>
      <c r="B34" s="5">
        <v>0</v>
      </c>
      <c r="C34" s="5">
        <v>2030</v>
      </c>
      <c r="D34" s="5">
        <v>2031</v>
      </c>
      <c r="E34" s="5">
        <v>2032</v>
      </c>
      <c r="F34" s="5">
        <v>2033</v>
      </c>
      <c r="G34" s="5">
        <v>2034</v>
      </c>
      <c r="H34" s="5">
        <v>2035</v>
      </c>
      <c r="I34" s="5">
        <v>2036</v>
      </c>
      <c r="J34" s="5">
        <v>2037</v>
      </c>
      <c r="K34" s="5">
        <v>2038</v>
      </c>
      <c r="L34" s="5">
        <v>2039</v>
      </c>
      <c r="M34" s="5">
        <v>2040</v>
      </c>
      <c r="N34" s="5">
        <v>2041</v>
      </c>
      <c r="O34" s="5">
        <v>2042</v>
      </c>
      <c r="P34" s="5">
        <v>2043</v>
      </c>
      <c r="Q34" s="5">
        <v>2044</v>
      </c>
      <c r="R34" s="5">
        <v>2045</v>
      </c>
      <c r="S34" s="5">
        <v>2046</v>
      </c>
      <c r="T34" s="5">
        <v>2047</v>
      </c>
      <c r="U34" s="5">
        <v>2048</v>
      </c>
      <c r="V34" s="5">
        <v>2049</v>
      </c>
      <c r="W34" s="5">
        <v>2050</v>
      </c>
      <c r="X34" s="6" t="s">
        <v>2</v>
      </c>
    </row>
    <row r="35" spans="1:24">
      <c r="A35" s="21" t="s">
        <v>22</v>
      </c>
      <c r="B35" s="2">
        <f>-(13.2*10^9)</f>
        <v>-13200000000</v>
      </c>
      <c r="C35" s="2">
        <f>$O$16</f>
        <v>18481751238.859997</v>
      </c>
      <c r="D35" s="2">
        <f t="shared" ref="D35:W35" si="6">$O$16</f>
        <v>18481751238.859997</v>
      </c>
      <c r="E35" s="2">
        <f t="shared" si="6"/>
        <v>18481751238.859997</v>
      </c>
      <c r="F35" s="2">
        <f t="shared" si="6"/>
        <v>18481751238.859997</v>
      </c>
      <c r="G35" s="2">
        <f t="shared" si="6"/>
        <v>18481751238.859997</v>
      </c>
      <c r="H35" s="2">
        <f t="shared" si="6"/>
        <v>18481751238.859997</v>
      </c>
      <c r="I35" s="2">
        <f t="shared" si="6"/>
        <v>18481751238.859997</v>
      </c>
      <c r="J35" s="2">
        <f t="shared" si="6"/>
        <v>18481751238.859997</v>
      </c>
      <c r="K35" s="2">
        <f t="shared" si="6"/>
        <v>18481751238.859997</v>
      </c>
      <c r="L35" s="2">
        <f t="shared" si="6"/>
        <v>18481751238.859997</v>
      </c>
      <c r="M35" s="2">
        <f t="shared" si="6"/>
        <v>18481751238.859997</v>
      </c>
      <c r="N35" s="2">
        <f t="shared" si="6"/>
        <v>18481751238.859997</v>
      </c>
      <c r="O35" s="2">
        <f t="shared" si="6"/>
        <v>18481751238.859997</v>
      </c>
      <c r="P35" s="2">
        <f t="shared" si="6"/>
        <v>18481751238.859997</v>
      </c>
      <c r="Q35" s="2">
        <f t="shared" si="6"/>
        <v>18481751238.859997</v>
      </c>
      <c r="R35" s="2">
        <f t="shared" si="6"/>
        <v>18481751238.859997</v>
      </c>
      <c r="S35" s="2">
        <f t="shared" si="6"/>
        <v>18481751238.859997</v>
      </c>
      <c r="T35" s="2">
        <f t="shared" si="6"/>
        <v>18481751238.859997</v>
      </c>
      <c r="U35" s="2">
        <f t="shared" si="6"/>
        <v>18481751238.859997</v>
      </c>
      <c r="V35" s="2">
        <f t="shared" si="6"/>
        <v>18481751238.859997</v>
      </c>
      <c r="W35" s="2">
        <f t="shared" si="6"/>
        <v>18481751238.859997</v>
      </c>
      <c r="X35" s="7">
        <f t="shared" ref="X35:X40" si="7">SUM(B35:W35)</f>
        <v>374916776016.05981</v>
      </c>
    </row>
    <row r="36" spans="1:24">
      <c r="A36" s="9" t="s">
        <v>12</v>
      </c>
      <c r="B36" s="8">
        <v>0</v>
      </c>
      <c r="C36" s="34">
        <f>-($O$20*$Q19)/100</f>
        <v>-536099999.99999994</v>
      </c>
      <c r="D36" s="34">
        <f t="shared" ref="D36:G36" si="8">-($O$20*$Q19)/100</f>
        <v>-536099999.99999994</v>
      </c>
      <c r="E36" s="34">
        <f t="shared" si="8"/>
        <v>-536099999.99999994</v>
      </c>
      <c r="F36" s="34">
        <f t="shared" si="8"/>
        <v>-536099999.99999994</v>
      </c>
      <c r="G36" s="34">
        <f t="shared" si="8"/>
        <v>-536099999.99999994</v>
      </c>
      <c r="H36" s="34">
        <f>-($O$20*$T19)/100</f>
        <v>-686099999.99999988</v>
      </c>
      <c r="I36" s="34">
        <f t="shared" ref="I36:W36" si="9">-($O$20*$T19)/100</f>
        <v>-686099999.99999988</v>
      </c>
      <c r="J36" s="34">
        <f t="shared" si="9"/>
        <v>-686099999.99999988</v>
      </c>
      <c r="K36" s="34">
        <f t="shared" si="9"/>
        <v>-686099999.99999988</v>
      </c>
      <c r="L36" s="34">
        <f t="shared" si="9"/>
        <v>-686099999.99999988</v>
      </c>
      <c r="M36" s="34">
        <f t="shared" si="9"/>
        <v>-686099999.99999988</v>
      </c>
      <c r="N36" s="34">
        <f t="shared" si="9"/>
        <v>-686099999.99999988</v>
      </c>
      <c r="O36" s="34">
        <f t="shared" si="9"/>
        <v>-686099999.99999988</v>
      </c>
      <c r="P36" s="34">
        <f t="shared" si="9"/>
        <v>-686099999.99999988</v>
      </c>
      <c r="Q36" s="34">
        <f t="shared" si="9"/>
        <v>-686099999.99999988</v>
      </c>
      <c r="R36" s="34">
        <f t="shared" si="9"/>
        <v>-686099999.99999988</v>
      </c>
      <c r="S36" s="34">
        <f t="shared" si="9"/>
        <v>-686099999.99999988</v>
      </c>
      <c r="T36" s="34">
        <f t="shared" si="9"/>
        <v>-686099999.99999988</v>
      </c>
      <c r="U36" s="34">
        <f t="shared" si="9"/>
        <v>-686099999.99999988</v>
      </c>
      <c r="V36" s="34">
        <f t="shared" si="9"/>
        <v>-686099999.99999988</v>
      </c>
      <c r="W36" s="34">
        <f t="shared" si="9"/>
        <v>-686099999.99999988</v>
      </c>
      <c r="X36" s="7">
        <f t="shared" si="7"/>
        <v>-13658099999.999998</v>
      </c>
    </row>
    <row r="37" spans="1:24">
      <c r="A37" s="11" t="s">
        <v>13</v>
      </c>
      <c r="B37" s="8">
        <v>0</v>
      </c>
      <c r="C37" s="8">
        <f>-Gjennomsnittslig!C60*C43</f>
        <v>-68130000</v>
      </c>
      <c r="D37" s="8">
        <f>-Gjennomsnittslig!D60*D43</f>
        <v>-70830000</v>
      </c>
      <c r="E37" s="8">
        <f>-Gjennomsnittslig!E60*E43</f>
        <v>-73710000</v>
      </c>
      <c r="F37" s="8">
        <f>-Gjennomsnittslig!F60*F43</f>
        <v>-76680000</v>
      </c>
      <c r="G37" s="8">
        <f>-Gjennomsnittslig!G60*G43</f>
        <v>-79740000</v>
      </c>
      <c r="H37" s="8">
        <f>-Gjennomsnittslig!H60*H43</f>
        <v>-82890000</v>
      </c>
      <c r="I37" s="8">
        <f>-Gjennomsnittslig!I60*I43</f>
        <v>-86220000</v>
      </c>
      <c r="J37" s="8">
        <f>-Gjennomsnittslig!J60*J43</f>
        <v>-89640000</v>
      </c>
      <c r="K37" s="8">
        <f>-Gjennomsnittslig!K60*K43</f>
        <v>-93240000</v>
      </c>
      <c r="L37" s="8">
        <f>-Gjennomsnittslig!L60*L43</f>
        <v>-97020000</v>
      </c>
      <c r="M37" s="8">
        <f>-Gjennomsnittslig!M60*M43</f>
        <v>-100890000</v>
      </c>
      <c r="N37" s="8">
        <f>-Gjennomsnittslig!N60*N43</f>
        <v>-104940000</v>
      </c>
      <c r="O37" s="8">
        <f>-Gjennomsnittslig!O60*O43</f>
        <v>-109080000</v>
      </c>
      <c r="P37" s="8">
        <f>-Gjennomsnittslig!P60*P43</f>
        <v>-113490000</v>
      </c>
      <c r="Q37" s="8">
        <f>-Gjennomsnittslig!Q60*Q43</f>
        <v>-117990000</v>
      </c>
      <c r="R37" s="8">
        <f>-Gjennomsnittslig!R60*R43</f>
        <v>-122760000</v>
      </c>
      <c r="S37" s="8">
        <f>-Gjennomsnittslig!S60*S43</f>
        <v>-127620000</v>
      </c>
      <c r="T37" s="8">
        <f>-Gjennomsnittslig!T60*T43</f>
        <v>-132750000</v>
      </c>
      <c r="U37" s="8">
        <f>-Gjennomsnittslig!U60*U43</f>
        <v>-138060000</v>
      </c>
      <c r="V37" s="8">
        <f>-Gjennomsnittslig!V60*V43</f>
        <v>-143550000</v>
      </c>
      <c r="W37" s="8">
        <f>-Gjennomsnittslig!W60*W43</f>
        <v>-149310000</v>
      </c>
      <c r="X37" s="7">
        <f t="shared" si="7"/>
        <v>-2178540000</v>
      </c>
    </row>
    <row r="38" spans="1:24">
      <c r="A38" s="11" t="s">
        <v>14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  <c r="W38" s="8">
        <v>0</v>
      </c>
      <c r="X38" s="7">
        <f t="shared" si="7"/>
        <v>0</v>
      </c>
    </row>
    <row r="39" spans="1:24">
      <c r="A39" s="11" t="s">
        <v>26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7">
        <f t="shared" si="7"/>
        <v>0</v>
      </c>
    </row>
    <row r="40" spans="1:24">
      <c r="A40" s="17" t="s">
        <v>3</v>
      </c>
      <c r="B40" s="19">
        <f>SUM(B35:B38)</f>
        <v>-13200000000</v>
      </c>
      <c r="C40" s="19">
        <f>SUM(C35:C38)</f>
        <v>17877521238.859997</v>
      </c>
      <c r="D40" s="19">
        <f t="shared" ref="D40:T40" si="10">SUM(D35:D38)</f>
        <v>17874821238.859997</v>
      </c>
      <c r="E40" s="19">
        <f t="shared" si="10"/>
        <v>17871941238.859997</v>
      </c>
      <c r="F40" s="19">
        <f t="shared" si="10"/>
        <v>17868971238.859997</v>
      </c>
      <c r="G40" s="19">
        <f t="shared" si="10"/>
        <v>17865911238.859997</v>
      </c>
      <c r="H40" s="19">
        <f t="shared" si="10"/>
        <v>17712761238.859997</v>
      </c>
      <c r="I40" s="19">
        <f t="shared" si="10"/>
        <v>17709431238.859997</v>
      </c>
      <c r="J40" s="19">
        <f t="shared" si="10"/>
        <v>17706011238.859997</v>
      </c>
      <c r="K40" s="19">
        <f t="shared" si="10"/>
        <v>17702411238.859997</v>
      </c>
      <c r="L40" s="19">
        <f t="shared" si="10"/>
        <v>17698631238.859997</v>
      </c>
      <c r="M40" s="19">
        <f t="shared" si="10"/>
        <v>17694761238.859997</v>
      </c>
      <c r="N40" s="19">
        <f t="shared" si="10"/>
        <v>17690711238.859997</v>
      </c>
      <c r="O40" s="19">
        <f t="shared" si="10"/>
        <v>17686571238.859997</v>
      </c>
      <c r="P40" s="19">
        <f t="shared" si="10"/>
        <v>17682161238.859997</v>
      </c>
      <c r="Q40" s="19">
        <f t="shared" si="10"/>
        <v>17677661238.859997</v>
      </c>
      <c r="R40" s="19">
        <f t="shared" si="10"/>
        <v>17672891238.859997</v>
      </c>
      <c r="S40" s="19">
        <f t="shared" si="10"/>
        <v>17668031238.859997</v>
      </c>
      <c r="T40" s="19">
        <f t="shared" si="10"/>
        <v>17662901238.859997</v>
      </c>
      <c r="U40" s="19">
        <f>SUM(U35:U38)</f>
        <v>17657591238.859997</v>
      </c>
      <c r="V40" s="19">
        <f t="shared" ref="V40:W40" si="11">SUM(V35:V38)</f>
        <v>17652101238.859997</v>
      </c>
      <c r="W40" s="19">
        <f t="shared" si="11"/>
        <v>17646341238.859997</v>
      </c>
      <c r="X40" s="7">
        <f t="shared" si="7"/>
        <v>359080136016.05981</v>
      </c>
    </row>
    <row r="41" spans="1:24">
      <c r="A41" s="22" t="s">
        <v>5</v>
      </c>
      <c r="B41" s="29">
        <f>NPV(Gjennomsnittslig!B2,C40:W40)+B40</f>
        <v>179218939732.59698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7"/>
    </row>
    <row r="42" spans="1:24">
      <c r="A42" s="23" t="s">
        <v>6</v>
      </c>
      <c r="B42" s="30">
        <f>IRR(B40:V40)</f>
        <v>1.3540434138880033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7"/>
    </row>
    <row r="43" spans="1:24">
      <c r="A43" s="24" t="s">
        <v>4</v>
      </c>
      <c r="B43" s="15">
        <v>0</v>
      </c>
      <c r="C43" s="15">
        <f>C13</f>
        <v>90000</v>
      </c>
      <c r="D43" s="15">
        <f t="shared" ref="D43:W43" si="12">D13</f>
        <v>90000</v>
      </c>
      <c r="E43" s="15">
        <f t="shared" si="12"/>
        <v>90000</v>
      </c>
      <c r="F43" s="15">
        <f t="shared" si="12"/>
        <v>90000</v>
      </c>
      <c r="G43" s="15">
        <f t="shared" si="12"/>
        <v>90000</v>
      </c>
      <c r="H43" s="15">
        <f t="shared" si="12"/>
        <v>90000</v>
      </c>
      <c r="I43" s="15">
        <f t="shared" si="12"/>
        <v>90000</v>
      </c>
      <c r="J43" s="15">
        <f t="shared" si="12"/>
        <v>90000</v>
      </c>
      <c r="K43" s="15">
        <f t="shared" si="12"/>
        <v>90000</v>
      </c>
      <c r="L43" s="15">
        <f t="shared" si="12"/>
        <v>90000</v>
      </c>
      <c r="M43" s="15">
        <f t="shared" si="12"/>
        <v>90000</v>
      </c>
      <c r="N43" s="15">
        <f t="shared" si="12"/>
        <v>90000</v>
      </c>
      <c r="O43" s="15">
        <f t="shared" si="12"/>
        <v>90000</v>
      </c>
      <c r="P43" s="15">
        <f t="shared" si="12"/>
        <v>90000</v>
      </c>
      <c r="Q43" s="15">
        <f t="shared" si="12"/>
        <v>90000</v>
      </c>
      <c r="R43" s="15">
        <f t="shared" si="12"/>
        <v>90000</v>
      </c>
      <c r="S43" s="15">
        <f t="shared" si="12"/>
        <v>90000</v>
      </c>
      <c r="T43" s="15">
        <f t="shared" si="12"/>
        <v>90000</v>
      </c>
      <c r="U43" s="15">
        <f t="shared" si="12"/>
        <v>90000</v>
      </c>
      <c r="V43" s="15">
        <f t="shared" si="12"/>
        <v>90000</v>
      </c>
      <c r="W43" s="15">
        <f t="shared" si="12"/>
        <v>90000</v>
      </c>
      <c r="X43" s="7">
        <f>SUM(B43:W43)</f>
        <v>1890000</v>
      </c>
    </row>
    <row r="60" spans="1:24">
      <c r="B60" t="s">
        <v>47</v>
      </c>
    </row>
    <row r="61" spans="1:24" ht="15.75" thickBot="1">
      <c r="A61" s="20" t="s">
        <v>24</v>
      </c>
      <c r="B61" s="5">
        <v>0</v>
      </c>
      <c r="C61" s="5">
        <v>2030</v>
      </c>
      <c r="D61" s="5">
        <v>2031</v>
      </c>
      <c r="E61" s="5">
        <v>2032</v>
      </c>
      <c r="F61" s="5">
        <v>2033</v>
      </c>
      <c r="G61" s="5">
        <v>2034</v>
      </c>
      <c r="H61" s="5">
        <v>2035</v>
      </c>
      <c r="I61" s="5">
        <v>2036</v>
      </c>
      <c r="J61" s="5">
        <v>2037</v>
      </c>
      <c r="K61" s="5">
        <v>2038</v>
      </c>
      <c r="L61" s="5">
        <v>2039</v>
      </c>
      <c r="M61" s="5">
        <v>2040</v>
      </c>
      <c r="N61" s="5">
        <v>2041</v>
      </c>
      <c r="O61" s="5">
        <v>2042</v>
      </c>
      <c r="P61" s="5">
        <v>2043</v>
      </c>
      <c r="Q61" s="5">
        <v>2044</v>
      </c>
      <c r="R61" s="5">
        <v>2045</v>
      </c>
      <c r="S61" s="5">
        <v>2046</v>
      </c>
      <c r="T61" s="5">
        <v>2047</v>
      </c>
      <c r="U61" s="5">
        <v>2048</v>
      </c>
      <c r="V61" s="5">
        <v>2049</v>
      </c>
      <c r="W61" s="5">
        <v>2050</v>
      </c>
      <c r="X61" s="6" t="s">
        <v>2</v>
      </c>
    </row>
    <row r="62" spans="1:24">
      <c r="A62" s="21" t="s">
        <v>22</v>
      </c>
      <c r="B62" s="2">
        <f>-(13.2*10^9)</f>
        <v>-13200000000</v>
      </c>
      <c r="C62" s="2">
        <f>$O$16</f>
        <v>18481751238.859997</v>
      </c>
      <c r="D62" s="2">
        <f t="shared" ref="D62:W62" si="13">$O$16</f>
        <v>18481751238.859997</v>
      </c>
      <c r="E62" s="2">
        <f t="shared" si="13"/>
        <v>18481751238.859997</v>
      </c>
      <c r="F62" s="2">
        <f t="shared" si="13"/>
        <v>18481751238.859997</v>
      </c>
      <c r="G62" s="2">
        <f t="shared" si="13"/>
        <v>18481751238.859997</v>
      </c>
      <c r="H62" s="2">
        <f t="shared" si="13"/>
        <v>18481751238.859997</v>
      </c>
      <c r="I62" s="2">
        <f t="shared" si="13"/>
        <v>18481751238.859997</v>
      </c>
      <c r="J62" s="2">
        <f t="shared" si="13"/>
        <v>18481751238.859997</v>
      </c>
      <c r="K62" s="2">
        <f t="shared" si="13"/>
        <v>18481751238.859997</v>
      </c>
      <c r="L62" s="2">
        <f t="shared" si="13"/>
        <v>18481751238.859997</v>
      </c>
      <c r="M62" s="2">
        <f t="shared" si="13"/>
        <v>18481751238.859997</v>
      </c>
      <c r="N62" s="2">
        <f t="shared" si="13"/>
        <v>18481751238.859997</v>
      </c>
      <c r="O62" s="2">
        <f t="shared" si="13"/>
        <v>18481751238.859997</v>
      </c>
      <c r="P62" s="2">
        <f t="shared" si="13"/>
        <v>18481751238.859997</v>
      </c>
      <c r="Q62" s="2">
        <f t="shared" si="13"/>
        <v>18481751238.859997</v>
      </c>
      <c r="R62" s="2">
        <f t="shared" si="13"/>
        <v>18481751238.859997</v>
      </c>
      <c r="S62" s="2">
        <f t="shared" si="13"/>
        <v>18481751238.859997</v>
      </c>
      <c r="T62" s="2">
        <f t="shared" si="13"/>
        <v>18481751238.859997</v>
      </c>
      <c r="U62" s="2">
        <f t="shared" si="13"/>
        <v>18481751238.859997</v>
      </c>
      <c r="V62" s="2">
        <f t="shared" si="13"/>
        <v>18481751238.859997</v>
      </c>
      <c r="W62" s="2">
        <f t="shared" si="13"/>
        <v>18481751238.859997</v>
      </c>
      <c r="X62" s="7">
        <f t="shared" ref="X62:X67" si="14">SUM(B62:W62)</f>
        <v>374916776016.05981</v>
      </c>
    </row>
    <row r="63" spans="1:24">
      <c r="A63" s="9" t="s">
        <v>12</v>
      </c>
      <c r="B63" s="8">
        <v>0</v>
      </c>
      <c r="C63" s="34">
        <f>-($O$20*$Q$19)/100</f>
        <v>-536099999.99999994</v>
      </c>
      <c r="D63" s="34">
        <f t="shared" ref="D63:G63" si="15">-($O$20*$Q$19)/100</f>
        <v>-536099999.99999994</v>
      </c>
      <c r="E63" s="34">
        <f t="shared" si="15"/>
        <v>-536099999.99999994</v>
      </c>
      <c r="F63" s="34">
        <f t="shared" si="15"/>
        <v>-536099999.99999994</v>
      </c>
      <c r="G63" s="34">
        <f t="shared" si="15"/>
        <v>-536099999.99999994</v>
      </c>
      <c r="H63" s="34">
        <f>-($O$20*$T$19)/100</f>
        <v>-686099999.99999988</v>
      </c>
      <c r="I63" s="34">
        <f t="shared" ref="I63:W63" si="16">-($O$20*$T$19)/100</f>
        <v>-686099999.99999988</v>
      </c>
      <c r="J63" s="34">
        <f t="shared" si="16"/>
        <v>-686099999.99999988</v>
      </c>
      <c r="K63" s="34">
        <f t="shared" si="16"/>
        <v>-686099999.99999988</v>
      </c>
      <c r="L63" s="34">
        <f t="shared" si="16"/>
        <v>-686099999.99999988</v>
      </c>
      <c r="M63" s="34">
        <f t="shared" si="16"/>
        <v>-686099999.99999988</v>
      </c>
      <c r="N63" s="34">
        <f t="shared" si="16"/>
        <v>-686099999.99999988</v>
      </c>
      <c r="O63" s="34">
        <f t="shared" si="16"/>
        <v>-686099999.99999988</v>
      </c>
      <c r="P63" s="34">
        <f t="shared" si="16"/>
        <v>-686099999.99999988</v>
      </c>
      <c r="Q63" s="34">
        <f t="shared" si="16"/>
        <v>-686099999.99999988</v>
      </c>
      <c r="R63" s="34">
        <f t="shared" si="16"/>
        <v>-686099999.99999988</v>
      </c>
      <c r="S63" s="34">
        <f t="shared" si="16"/>
        <v>-686099999.99999988</v>
      </c>
      <c r="T63" s="34">
        <f t="shared" si="16"/>
        <v>-686099999.99999988</v>
      </c>
      <c r="U63" s="34">
        <f t="shared" si="16"/>
        <v>-686099999.99999988</v>
      </c>
      <c r="V63" s="34">
        <f t="shared" si="16"/>
        <v>-686099999.99999988</v>
      </c>
      <c r="W63" s="34">
        <f t="shared" si="16"/>
        <v>-686099999.99999988</v>
      </c>
      <c r="X63" s="7">
        <f t="shared" si="14"/>
        <v>-13658099999.999998</v>
      </c>
    </row>
    <row r="64" spans="1:24">
      <c r="A64" s="11" t="s">
        <v>13</v>
      </c>
      <c r="B64" s="8">
        <v>0</v>
      </c>
      <c r="C64" s="8">
        <f>-C70*Gjennomsnittslig!C62</f>
        <v>-168615000</v>
      </c>
      <c r="D64" s="8">
        <f>-D70*Gjennomsnittslig!D62</f>
        <v>-182475000</v>
      </c>
      <c r="E64" s="8">
        <f>-E70*Gjennomsnittslig!E62</f>
        <v>-197595000</v>
      </c>
      <c r="F64" s="8">
        <f>-F70*Gjennomsnittslig!F62</f>
        <v>-214020000</v>
      </c>
      <c r="G64" s="8">
        <f>-G70*Gjennomsnittslig!G62</f>
        <v>-231885000</v>
      </c>
      <c r="H64" s="8">
        <f>-H70*Gjennomsnittslig!H62</f>
        <v>-251325000</v>
      </c>
      <c r="I64" s="8">
        <f>-I70*Gjennomsnittslig!I62</f>
        <v>-272520000</v>
      </c>
      <c r="J64" s="8">
        <f>-J70*Gjennomsnittslig!J62</f>
        <v>-295560000</v>
      </c>
      <c r="K64" s="8">
        <f>-K70*Gjennomsnittslig!K62</f>
        <v>-320715000</v>
      </c>
      <c r="L64" s="8">
        <f>-L70*Gjennomsnittslig!L62</f>
        <v>-348075000</v>
      </c>
      <c r="M64" s="8">
        <f>-M70*Gjennomsnittslig!M62</f>
        <v>-377910000</v>
      </c>
      <c r="N64" s="8">
        <f>-N70*Gjennomsnittslig!N62</f>
        <v>-393930000</v>
      </c>
      <c r="O64" s="8">
        <f>-O70*Gjennomsnittslig!O62</f>
        <v>-410580000</v>
      </c>
      <c r="P64" s="8">
        <f>-P70*Gjennomsnittslig!P62</f>
        <v>-427995000</v>
      </c>
      <c r="Q64" s="8">
        <f>-Q70*Gjennomsnittslig!Q62</f>
        <v>-446130000</v>
      </c>
      <c r="R64" s="8">
        <f>-R70*Gjennomsnittslig!R62</f>
        <v>-465075000</v>
      </c>
      <c r="S64" s="8">
        <f>-S70*Gjennomsnittslig!S62</f>
        <v>-484785000</v>
      </c>
      <c r="T64" s="8">
        <f>-T70*Gjennomsnittslig!T62</f>
        <v>-505350000</v>
      </c>
      <c r="U64" s="8">
        <f>-U70*Gjennomsnittslig!U62</f>
        <v>-526770000</v>
      </c>
      <c r="V64" s="8">
        <f>-V70*Gjennomsnittslig!V62</f>
        <v>-594090000</v>
      </c>
      <c r="W64" s="8">
        <f>-W70*Gjennomsnittslig!W62</f>
        <v>-572355000</v>
      </c>
      <c r="X64" s="7">
        <f t="shared" si="14"/>
        <v>-7687755000</v>
      </c>
    </row>
    <row r="65" spans="1:24">
      <c r="A65" s="11" t="s">
        <v>14</v>
      </c>
      <c r="B65" s="8">
        <v>0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  <c r="X65" s="7">
        <f t="shared" si="14"/>
        <v>0</v>
      </c>
    </row>
    <row r="66" spans="1:24">
      <c r="A66" s="11" t="s">
        <v>26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7">
        <f t="shared" si="14"/>
        <v>0</v>
      </c>
    </row>
    <row r="67" spans="1:24">
      <c r="A67" s="17" t="s">
        <v>3</v>
      </c>
      <c r="B67" s="19">
        <f>SUM(B62:B65)</f>
        <v>-13200000000</v>
      </c>
      <c r="C67" s="19">
        <f>SUM(C62:C65)</f>
        <v>17777036238.859997</v>
      </c>
      <c r="D67" s="19">
        <f t="shared" ref="D67:T67" si="17">SUM(D62:D65)</f>
        <v>17763176238.859997</v>
      </c>
      <c r="E67" s="19">
        <f t="shared" si="17"/>
        <v>17748056238.859997</v>
      </c>
      <c r="F67" s="19">
        <f t="shared" si="17"/>
        <v>17731631238.859997</v>
      </c>
      <c r="G67" s="19">
        <f t="shared" si="17"/>
        <v>17713766238.859997</v>
      </c>
      <c r="H67" s="19">
        <f t="shared" si="17"/>
        <v>17544326238.859997</v>
      </c>
      <c r="I67" s="19">
        <f t="shared" si="17"/>
        <v>17523131238.859997</v>
      </c>
      <c r="J67" s="19">
        <f t="shared" si="17"/>
        <v>17500091238.859997</v>
      </c>
      <c r="K67" s="19">
        <f t="shared" si="17"/>
        <v>17474936238.859997</v>
      </c>
      <c r="L67" s="19">
        <f t="shared" si="17"/>
        <v>17447576238.859997</v>
      </c>
      <c r="M67" s="19">
        <f t="shared" si="17"/>
        <v>17417741238.859997</v>
      </c>
      <c r="N67" s="19">
        <f t="shared" si="17"/>
        <v>17401721238.859997</v>
      </c>
      <c r="O67" s="19">
        <f t="shared" si="17"/>
        <v>17385071238.859997</v>
      </c>
      <c r="P67" s="19">
        <f t="shared" si="17"/>
        <v>17367656238.859997</v>
      </c>
      <c r="Q67" s="19">
        <f t="shared" si="17"/>
        <v>17349521238.859997</v>
      </c>
      <c r="R67" s="19">
        <f t="shared" si="17"/>
        <v>17330576238.859997</v>
      </c>
      <c r="S67" s="19">
        <f t="shared" si="17"/>
        <v>17310866238.859997</v>
      </c>
      <c r="T67" s="19">
        <f t="shared" si="17"/>
        <v>17290301238.859997</v>
      </c>
      <c r="U67" s="19">
        <f>SUM(U62:U65)</f>
        <v>17268881238.859997</v>
      </c>
      <c r="V67" s="19">
        <f t="shared" ref="V67:W67" si="18">SUM(V62:V65)</f>
        <v>17201561238.859997</v>
      </c>
      <c r="W67" s="19">
        <f t="shared" si="18"/>
        <v>17223296238.859997</v>
      </c>
      <c r="X67" s="7">
        <f t="shared" si="14"/>
        <v>353570921016.05981</v>
      </c>
    </row>
    <row r="68" spans="1:24">
      <c r="A68" s="22" t="s">
        <v>5</v>
      </c>
      <c r="B68" s="29">
        <f>NPV(Gjennomsnittslig!B2,C67:W67)+B67</f>
        <v>176822393995.28638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7"/>
    </row>
    <row r="69" spans="1:24">
      <c r="A69" s="23" t="s">
        <v>6</v>
      </c>
      <c r="B69" s="30">
        <f>IRR(B67:V67)</f>
        <v>1.3457497199983979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7"/>
    </row>
    <row r="70" spans="1:24">
      <c r="A70" s="24" t="s">
        <v>4</v>
      </c>
      <c r="B70" s="15">
        <v>0</v>
      </c>
      <c r="C70" s="15">
        <f>C43</f>
        <v>90000</v>
      </c>
      <c r="D70" s="15">
        <f t="shared" ref="D70:W70" si="19">D43</f>
        <v>90000</v>
      </c>
      <c r="E70" s="15">
        <f t="shared" si="19"/>
        <v>90000</v>
      </c>
      <c r="F70" s="15">
        <f t="shared" si="19"/>
        <v>90000</v>
      </c>
      <c r="G70" s="15">
        <f t="shared" si="19"/>
        <v>90000</v>
      </c>
      <c r="H70" s="15">
        <f t="shared" si="19"/>
        <v>90000</v>
      </c>
      <c r="I70" s="15">
        <f t="shared" si="19"/>
        <v>90000</v>
      </c>
      <c r="J70" s="15">
        <f t="shared" si="19"/>
        <v>90000</v>
      </c>
      <c r="K70" s="15">
        <f t="shared" si="19"/>
        <v>90000</v>
      </c>
      <c r="L70" s="15">
        <f t="shared" si="19"/>
        <v>90000</v>
      </c>
      <c r="M70" s="15">
        <f t="shared" si="19"/>
        <v>90000</v>
      </c>
      <c r="N70" s="15">
        <f t="shared" si="19"/>
        <v>90000</v>
      </c>
      <c r="O70" s="15">
        <f t="shared" si="19"/>
        <v>90000</v>
      </c>
      <c r="P70" s="15">
        <f t="shared" si="19"/>
        <v>90000</v>
      </c>
      <c r="Q70" s="15">
        <f t="shared" si="19"/>
        <v>90000</v>
      </c>
      <c r="R70" s="15">
        <f t="shared" si="19"/>
        <v>90000</v>
      </c>
      <c r="S70" s="15">
        <f t="shared" si="19"/>
        <v>90000</v>
      </c>
      <c r="T70" s="15">
        <f t="shared" si="19"/>
        <v>90000</v>
      </c>
      <c r="U70" s="15">
        <f t="shared" si="19"/>
        <v>90000</v>
      </c>
      <c r="V70" s="15">
        <f t="shared" si="19"/>
        <v>90000</v>
      </c>
      <c r="W70" s="15">
        <f t="shared" si="19"/>
        <v>90000</v>
      </c>
      <c r="X70" s="7">
        <f>SUM(B70:W70)</f>
        <v>1890000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6124C-9746-442C-8F4B-FB1E2A502736}">
  <dimension ref="A3:X70"/>
  <sheetViews>
    <sheetView topLeftCell="A6" zoomScale="63" zoomScaleNormal="50" workbookViewId="0">
      <selection activeCell="R17" sqref="R17"/>
    </sheetView>
  </sheetViews>
  <sheetFormatPr defaultRowHeight="15"/>
  <cols>
    <col min="2" max="2" width="25.85546875" bestFit="1" customWidth="1"/>
    <col min="3" max="23" width="16.85546875" bestFit="1" customWidth="1"/>
    <col min="24" max="24" width="20.28515625" bestFit="1" customWidth="1"/>
  </cols>
  <sheetData>
    <row r="3" spans="1:24">
      <c r="B3" t="s">
        <v>36</v>
      </c>
    </row>
    <row r="4" spans="1:24" ht="15.75" thickBot="1">
      <c r="A4" s="20" t="s">
        <v>24</v>
      </c>
      <c r="B4" s="5">
        <v>0</v>
      </c>
      <c r="C4" s="5">
        <v>2030</v>
      </c>
      <c r="D4" s="5">
        <v>2031</v>
      </c>
      <c r="E4" s="5">
        <v>2032</v>
      </c>
      <c r="F4" s="5">
        <v>2033</v>
      </c>
      <c r="G4" s="5">
        <v>2034</v>
      </c>
      <c r="H4" s="5">
        <v>2035</v>
      </c>
      <c r="I4" s="5">
        <v>2036</v>
      </c>
      <c r="J4" s="5">
        <v>2037</v>
      </c>
      <c r="K4" s="5">
        <v>2038</v>
      </c>
      <c r="L4" s="5">
        <v>2039</v>
      </c>
      <c r="M4" s="5">
        <v>2040</v>
      </c>
      <c r="N4" s="5">
        <v>2041</v>
      </c>
      <c r="O4" s="5">
        <v>2042</v>
      </c>
      <c r="P4" s="5">
        <v>2043</v>
      </c>
      <c r="Q4" s="5">
        <v>2044</v>
      </c>
      <c r="R4" s="5">
        <v>2045</v>
      </c>
      <c r="S4" s="5">
        <v>2046</v>
      </c>
      <c r="T4" s="5">
        <v>2047</v>
      </c>
      <c r="U4" s="5">
        <v>2048</v>
      </c>
      <c r="V4" s="5">
        <v>2049</v>
      </c>
      <c r="W4" s="5">
        <v>2050</v>
      </c>
      <c r="X4" s="6" t="s">
        <v>2</v>
      </c>
    </row>
    <row r="5" spans="1:24">
      <c r="A5" s="21" t="s">
        <v>22</v>
      </c>
      <c r="B5" s="2">
        <f>-(13.2*10^9)</f>
        <v>-13200000000</v>
      </c>
      <c r="C5" s="2">
        <f>$O$16</f>
        <v>18481751238.859997</v>
      </c>
      <c r="D5" s="2">
        <f t="shared" ref="D5:W5" si="0">$O$16</f>
        <v>18481751238.859997</v>
      </c>
      <c r="E5" s="2">
        <f t="shared" si="0"/>
        <v>18481751238.859997</v>
      </c>
      <c r="F5" s="2">
        <f t="shared" si="0"/>
        <v>18481751238.859997</v>
      </c>
      <c r="G5" s="2">
        <f t="shared" si="0"/>
        <v>18481751238.859997</v>
      </c>
      <c r="H5" s="2">
        <f t="shared" si="0"/>
        <v>18481751238.859997</v>
      </c>
      <c r="I5" s="2">
        <f t="shared" si="0"/>
        <v>18481751238.859997</v>
      </c>
      <c r="J5" s="2">
        <f t="shared" si="0"/>
        <v>18481751238.859997</v>
      </c>
      <c r="K5" s="2">
        <f t="shared" si="0"/>
        <v>18481751238.859997</v>
      </c>
      <c r="L5" s="2">
        <f t="shared" si="0"/>
        <v>18481751238.859997</v>
      </c>
      <c r="M5" s="2">
        <f t="shared" si="0"/>
        <v>18481751238.859997</v>
      </c>
      <c r="N5" s="2">
        <f t="shared" si="0"/>
        <v>18481751238.859997</v>
      </c>
      <c r="O5" s="2">
        <f t="shared" si="0"/>
        <v>18481751238.859997</v>
      </c>
      <c r="P5" s="2">
        <f t="shared" si="0"/>
        <v>18481751238.859997</v>
      </c>
      <c r="Q5" s="2">
        <f t="shared" si="0"/>
        <v>18481751238.859997</v>
      </c>
      <c r="R5" s="2">
        <f t="shared" si="0"/>
        <v>18481751238.859997</v>
      </c>
      <c r="S5" s="2">
        <f t="shared" si="0"/>
        <v>18481751238.859997</v>
      </c>
      <c r="T5" s="2">
        <f t="shared" si="0"/>
        <v>18481751238.859997</v>
      </c>
      <c r="U5" s="2">
        <f t="shared" si="0"/>
        <v>18481751238.859997</v>
      </c>
      <c r="V5" s="2">
        <f t="shared" si="0"/>
        <v>18481751238.859997</v>
      </c>
      <c r="W5" s="2">
        <f t="shared" si="0"/>
        <v>18481751238.859997</v>
      </c>
      <c r="X5" s="7">
        <f t="shared" ref="X5:X10" si="1">SUM(B5:W5)</f>
        <v>374916776016.05981</v>
      </c>
    </row>
    <row r="6" spans="1:24">
      <c r="A6" s="9" t="s">
        <v>12</v>
      </c>
      <c r="B6" s="8">
        <v>0</v>
      </c>
      <c r="C6" s="34">
        <f>-($O$20*$Q19)/100</f>
        <v>-3196500000</v>
      </c>
      <c r="D6" s="34">
        <f t="shared" ref="D6:G6" si="2">-($O$20*$Q19)/100</f>
        <v>-3196500000</v>
      </c>
      <c r="E6" s="34">
        <f t="shared" si="2"/>
        <v>-3196500000</v>
      </c>
      <c r="F6" s="34">
        <f t="shared" si="2"/>
        <v>-3196500000</v>
      </c>
      <c r="G6" s="34">
        <f t="shared" si="2"/>
        <v>-3196500000</v>
      </c>
      <c r="H6" s="34">
        <f>-($O$20*$T19)/100</f>
        <v>-3346500000</v>
      </c>
      <c r="I6" s="34">
        <f t="shared" ref="I6:W6" si="3">-($O$20*$T19)/100</f>
        <v>-3346500000</v>
      </c>
      <c r="J6" s="34">
        <f t="shared" si="3"/>
        <v>-3346500000</v>
      </c>
      <c r="K6" s="34">
        <f t="shared" si="3"/>
        <v>-3346500000</v>
      </c>
      <c r="L6" s="34">
        <f t="shared" si="3"/>
        <v>-3346500000</v>
      </c>
      <c r="M6" s="34">
        <f t="shared" si="3"/>
        <v>-3346500000</v>
      </c>
      <c r="N6" s="34">
        <f t="shared" si="3"/>
        <v>-3346500000</v>
      </c>
      <c r="O6" s="34">
        <f t="shared" si="3"/>
        <v>-3346500000</v>
      </c>
      <c r="P6" s="34">
        <f t="shared" si="3"/>
        <v>-3346500000</v>
      </c>
      <c r="Q6" s="34">
        <f t="shared" si="3"/>
        <v>-3346500000</v>
      </c>
      <c r="R6" s="34">
        <f t="shared" si="3"/>
        <v>-3346500000</v>
      </c>
      <c r="S6" s="34">
        <f t="shared" si="3"/>
        <v>-3346500000</v>
      </c>
      <c r="T6" s="34">
        <f t="shared" si="3"/>
        <v>-3346500000</v>
      </c>
      <c r="U6" s="34">
        <f t="shared" si="3"/>
        <v>-3346500000</v>
      </c>
      <c r="V6" s="34">
        <f t="shared" si="3"/>
        <v>-3346500000</v>
      </c>
      <c r="W6" s="34">
        <f t="shared" si="3"/>
        <v>-3346500000</v>
      </c>
      <c r="X6" s="7">
        <f t="shared" si="1"/>
        <v>-69526500000</v>
      </c>
    </row>
    <row r="7" spans="1:24">
      <c r="A7" s="11" t="s">
        <v>13</v>
      </c>
      <c r="B7" s="8">
        <v>0</v>
      </c>
      <c r="C7" s="8">
        <f>-Gjennomsnittslig!C61*C13</f>
        <v>-269100000</v>
      </c>
      <c r="D7" s="8">
        <f>-Gjennomsnittslig!D61*D13</f>
        <v>-294120000</v>
      </c>
      <c r="E7" s="8">
        <f>-Gjennomsnittslig!E61*E13</f>
        <v>-321480000</v>
      </c>
      <c r="F7" s="8">
        <f>-Gjennomsnittslig!F61*F13</f>
        <v>-351360000</v>
      </c>
      <c r="G7" s="8">
        <f>-Gjennomsnittslig!G61*G13</f>
        <v>-384030000</v>
      </c>
      <c r="H7" s="8">
        <f>-Gjennomsnittslig!H61*H13</f>
        <v>-419760000</v>
      </c>
      <c r="I7" s="8">
        <f>-Gjennomsnittslig!I61*I13</f>
        <v>-458820000</v>
      </c>
      <c r="J7" s="8">
        <f>-Gjennomsnittslig!J61*J13</f>
        <v>-501480000</v>
      </c>
      <c r="K7" s="8">
        <f>-Gjennomsnittslig!K61*K13</f>
        <v>-548190000</v>
      </c>
      <c r="L7" s="8">
        <f>-Gjennomsnittslig!L61*L13</f>
        <v>-599130000</v>
      </c>
      <c r="M7" s="8">
        <f>-Gjennomsnittslig!M61*M13</f>
        <v>-654930000</v>
      </c>
      <c r="N7" s="8">
        <f>-Gjennomsnittslig!N61*N13</f>
        <v>-682920000</v>
      </c>
      <c r="O7" s="8">
        <f>-Gjennomsnittslig!O61*O13</f>
        <v>-712080000</v>
      </c>
      <c r="P7" s="8">
        <f>-Gjennomsnittslig!P61*P13</f>
        <v>-742500000</v>
      </c>
      <c r="Q7" s="8">
        <f>-Gjennomsnittslig!Q61*Q13</f>
        <v>-774270000</v>
      </c>
      <c r="R7" s="8">
        <f>-Gjennomsnittslig!R61*R13</f>
        <v>-807390000</v>
      </c>
      <c r="S7" s="8">
        <f>-Gjennomsnittslig!S61*S13</f>
        <v>-841950000</v>
      </c>
      <c r="T7" s="8">
        <f>-Gjennomsnittslig!T61*T13</f>
        <v>-877950000</v>
      </c>
      <c r="U7" s="8">
        <f>-Gjennomsnittslig!U61*U13</f>
        <v>-915480000</v>
      </c>
      <c r="V7" s="8">
        <f>-Gjennomsnittslig!V61*V13</f>
        <v>-1044630000</v>
      </c>
      <c r="W7" s="8">
        <f>-Gjennomsnittslig!W61*W13</f>
        <v>-995400000</v>
      </c>
      <c r="X7" s="7">
        <f t="shared" si="1"/>
        <v>-13196970000</v>
      </c>
    </row>
    <row r="8" spans="1:24">
      <c r="A8" s="11" t="s">
        <v>14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7">
        <f t="shared" si="1"/>
        <v>0</v>
      </c>
    </row>
    <row r="9" spans="1:24">
      <c r="A9" s="11" t="s">
        <v>26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7">
        <f t="shared" si="1"/>
        <v>0</v>
      </c>
    </row>
    <row r="10" spans="1:24">
      <c r="A10" s="17" t="s">
        <v>3</v>
      </c>
      <c r="B10" s="19">
        <f>SUM(B5:B8)</f>
        <v>-13200000000</v>
      </c>
      <c r="C10" s="19">
        <f>SUM(C5:C8)</f>
        <v>15016151238.859997</v>
      </c>
      <c r="D10" s="19">
        <f t="shared" ref="D10:T10" si="4">SUM(D5:D8)</f>
        <v>14991131238.859997</v>
      </c>
      <c r="E10" s="19">
        <f t="shared" si="4"/>
        <v>14963771238.859997</v>
      </c>
      <c r="F10" s="19">
        <f t="shared" si="4"/>
        <v>14933891238.859997</v>
      </c>
      <c r="G10" s="19">
        <f t="shared" si="4"/>
        <v>14901221238.859997</v>
      </c>
      <c r="H10" s="19">
        <f t="shared" si="4"/>
        <v>14715491238.859997</v>
      </c>
      <c r="I10" s="19">
        <f t="shared" si="4"/>
        <v>14676431238.859997</v>
      </c>
      <c r="J10" s="19">
        <f t="shared" si="4"/>
        <v>14633771238.859997</v>
      </c>
      <c r="K10" s="19">
        <f t="shared" si="4"/>
        <v>14587061238.859997</v>
      </c>
      <c r="L10" s="19">
        <f t="shared" si="4"/>
        <v>14536121238.859997</v>
      </c>
      <c r="M10" s="19">
        <f t="shared" si="4"/>
        <v>14480321238.859997</v>
      </c>
      <c r="N10" s="19">
        <f t="shared" si="4"/>
        <v>14452331238.859997</v>
      </c>
      <c r="O10" s="19">
        <f t="shared" si="4"/>
        <v>14423171238.859997</v>
      </c>
      <c r="P10" s="19">
        <f t="shared" si="4"/>
        <v>14392751238.859997</v>
      </c>
      <c r="Q10" s="19">
        <f t="shared" si="4"/>
        <v>14360981238.859997</v>
      </c>
      <c r="R10" s="19">
        <f t="shared" si="4"/>
        <v>14327861238.859997</v>
      </c>
      <c r="S10" s="19">
        <f t="shared" si="4"/>
        <v>14293301238.859997</v>
      </c>
      <c r="T10" s="19">
        <f t="shared" si="4"/>
        <v>14257301238.859997</v>
      </c>
      <c r="U10" s="19">
        <f>SUM(U5:U8)</f>
        <v>14219771238.859997</v>
      </c>
      <c r="V10" s="19">
        <f t="shared" ref="V10:W10" si="5">SUM(V5:V8)</f>
        <v>14090621238.859997</v>
      </c>
      <c r="W10" s="19">
        <f t="shared" si="5"/>
        <v>14139851238.859997</v>
      </c>
      <c r="X10" s="7">
        <f t="shared" si="1"/>
        <v>292193306016.05988</v>
      </c>
    </row>
    <row r="11" spans="1:24">
      <c r="A11" s="22" t="s">
        <v>5</v>
      </c>
      <c r="B11" s="29">
        <f>NPV(Gjennomsnittslig!B2,C10:W10)+B10</f>
        <v>145599011343.23627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7"/>
    </row>
    <row r="12" spans="1:24">
      <c r="A12" s="23" t="s">
        <v>6</v>
      </c>
      <c r="B12" s="30">
        <f>IRR(B10:V10)</f>
        <v>1.1355139597335842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7"/>
    </row>
    <row r="13" spans="1:24">
      <c r="A13" s="24" t="s">
        <v>4</v>
      </c>
      <c r="B13" s="15">
        <v>0</v>
      </c>
      <c r="C13" s="15">
        <v>90000</v>
      </c>
      <c r="D13" s="15">
        <v>90000</v>
      </c>
      <c r="E13" s="15">
        <v>90000</v>
      </c>
      <c r="F13" s="15">
        <v>90000</v>
      </c>
      <c r="G13" s="15">
        <v>90000</v>
      </c>
      <c r="H13" s="15">
        <v>90000</v>
      </c>
      <c r="I13" s="15">
        <v>90000</v>
      </c>
      <c r="J13" s="15">
        <v>90000</v>
      </c>
      <c r="K13" s="15">
        <v>90000</v>
      </c>
      <c r="L13" s="15">
        <v>90000</v>
      </c>
      <c r="M13" s="15">
        <v>90000</v>
      </c>
      <c r="N13" s="15">
        <v>90000</v>
      </c>
      <c r="O13" s="15">
        <v>90000</v>
      </c>
      <c r="P13" s="15">
        <v>90000</v>
      </c>
      <c r="Q13" s="15">
        <v>90000</v>
      </c>
      <c r="R13" s="15">
        <v>90000</v>
      </c>
      <c r="S13" s="15">
        <v>90000</v>
      </c>
      <c r="T13" s="15">
        <v>90000</v>
      </c>
      <c r="U13" s="15">
        <v>90000</v>
      </c>
      <c r="V13" s="15">
        <v>90000</v>
      </c>
      <c r="W13" s="15">
        <v>90000</v>
      </c>
      <c r="X13" s="7">
        <f>SUM(B13:W13)</f>
        <v>1890000</v>
      </c>
    </row>
    <row r="15" spans="1:24">
      <c r="N15" t="s">
        <v>9</v>
      </c>
      <c r="O15">
        <v>246432550</v>
      </c>
      <c r="Q15" t="s">
        <v>8</v>
      </c>
      <c r="R15">
        <v>6.97</v>
      </c>
    </row>
    <row r="16" spans="1:24">
      <c r="N16" t="s">
        <v>10</v>
      </c>
      <c r="O16">
        <f>O15*R16</f>
        <v>18481751238.859997</v>
      </c>
      <c r="Q16" t="s">
        <v>7</v>
      </c>
      <c r="R16">
        <f>R15*10.76</f>
        <v>74.997199999999992</v>
      </c>
    </row>
    <row r="17" spans="13:21">
      <c r="N17" t="s">
        <v>11</v>
      </c>
      <c r="O17">
        <f>O15*R15</f>
        <v>1717634873.5</v>
      </c>
    </row>
    <row r="18" spans="13:21">
      <c r="R18">
        <v>2035</v>
      </c>
    </row>
    <row r="19" spans="13:21">
      <c r="M19" t="s">
        <v>34</v>
      </c>
      <c r="N19" t="s">
        <v>15</v>
      </c>
      <c r="O19" s="3">
        <v>98.55</v>
      </c>
      <c r="P19" t="s">
        <v>16</v>
      </c>
      <c r="Q19" s="3">
        <f>O19+8</f>
        <v>106.55</v>
      </c>
      <c r="R19" t="s">
        <v>32</v>
      </c>
      <c r="S19" t="s">
        <v>25</v>
      </c>
      <c r="T19" s="3">
        <f>Q19+5</f>
        <v>111.55</v>
      </c>
      <c r="U19" t="s">
        <v>16</v>
      </c>
    </row>
    <row r="20" spans="13:21">
      <c r="N20" t="s">
        <v>17</v>
      </c>
      <c r="O20">
        <v>3000000000</v>
      </c>
    </row>
    <row r="22" spans="13:21">
      <c r="N22" t="s">
        <v>18</v>
      </c>
      <c r="O22">
        <v>80.599999999999994</v>
      </c>
      <c r="P22" t="s">
        <v>19</v>
      </c>
      <c r="Q22">
        <v>1</v>
      </c>
    </row>
    <row r="23" spans="13:21">
      <c r="N23" t="s">
        <v>21</v>
      </c>
      <c r="O23">
        <f>O22*Q23</f>
        <v>952.69200000000001</v>
      </c>
      <c r="P23" t="s">
        <v>20</v>
      </c>
      <c r="Q23">
        <v>11.82</v>
      </c>
    </row>
    <row r="25" spans="13:21">
      <c r="N25" t="s">
        <v>27</v>
      </c>
      <c r="O25" t="s">
        <v>29</v>
      </c>
    </row>
    <row r="26" spans="13:21">
      <c r="N26" t="s">
        <v>28</v>
      </c>
      <c r="O26" t="s">
        <v>29</v>
      </c>
    </row>
    <row r="33" spans="1:24">
      <c r="B33" t="s">
        <v>35</v>
      </c>
    </row>
    <row r="34" spans="1:24" ht="15.75" thickBot="1">
      <c r="A34" s="20" t="s">
        <v>24</v>
      </c>
      <c r="B34" s="5">
        <v>0</v>
      </c>
      <c r="C34" s="5">
        <v>2030</v>
      </c>
      <c r="D34" s="5">
        <v>2031</v>
      </c>
      <c r="E34" s="5">
        <v>2032</v>
      </c>
      <c r="F34" s="5">
        <v>2033</v>
      </c>
      <c r="G34" s="5">
        <v>2034</v>
      </c>
      <c r="H34" s="5">
        <v>2035</v>
      </c>
      <c r="I34" s="5">
        <v>2036</v>
      </c>
      <c r="J34" s="5">
        <v>2037</v>
      </c>
      <c r="K34" s="5">
        <v>2038</v>
      </c>
      <c r="L34" s="5">
        <v>2039</v>
      </c>
      <c r="M34" s="5">
        <v>2040</v>
      </c>
      <c r="N34" s="5">
        <v>2041</v>
      </c>
      <c r="O34" s="5">
        <v>2042</v>
      </c>
      <c r="P34" s="5">
        <v>2043</v>
      </c>
      <c r="Q34" s="5">
        <v>2044</v>
      </c>
      <c r="R34" s="5">
        <v>2045</v>
      </c>
      <c r="S34" s="5">
        <v>2046</v>
      </c>
      <c r="T34" s="5">
        <v>2047</v>
      </c>
      <c r="U34" s="5">
        <v>2048</v>
      </c>
      <c r="V34" s="5">
        <v>2049</v>
      </c>
      <c r="W34" s="5">
        <v>2050</v>
      </c>
      <c r="X34" s="6" t="s">
        <v>2</v>
      </c>
    </row>
    <row r="35" spans="1:24">
      <c r="A35" s="21" t="s">
        <v>22</v>
      </c>
      <c r="B35" s="2">
        <f>-(13.2*10^9)</f>
        <v>-13200000000</v>
      </c>
      <c r="C35" s="2">
        <f>$O$16</f>
        <v>18481751238.859997</v>
      </c>
      <c r="D35" s="2">
        <f t="shared" ref="D35:W35" si="6">$O$16</f>
        <v>18481751238.859997</v>
      </c>
      <c r="E35" s="2">
        <f t="shared" si="6"/>
        <v>18481751238.859997</v>
      </c>
      <c r="F35" s="2">
        <f t="shared" si="6"/>
        <v>18481751238.859997</v>
      </c>
      <c r="G35" s="2">
        <f t="shared" si="6"/>
        <v>18481751238.859997</v>
      </c>
      <c r="H35" s="2">
        <f t="shared" si="6"/>
        <v>18481751238.859997</v>
      </c>
      <c r="I35" s="2">
        <f t="shared" si="6"/>
        <v>18481751238.859997</v>
      </c>
      <c r="J35" s="2">
        <f t="shared" si="6"/>
        <v>18481751238.859997</v>
      </c>
      <c r="K35" s="2">
        <f t="shared" si="6"/>
        <v>18481751238.859997</v>
      </c>
      <c r="L35" s="2">
        <f t="shared" si="6"/>
        <v>18481751238.859997</v>
      </c>
      <c r="M35" s="2">
        <f t="shared" si="6"/>
        <v>18481751238.859997</v>
      </c>
      <c r="N35" s="2">
        <f t="shared" si="6"/>
        <v>18481751238.859997</v>
      </c>
      <c r="O35" s="2">
        <f t="shared" si="6"/>
        <v>18481751238.859997</v>
      </c>
      <c r="P35" s="2">
        <f t="shared" si="6"/>
        <v>18481751238.859997</v>
      </c>
      <c r="Q35" s="2">
        <f t="shared" si="6"/>
        <v>18481751238.859997</v>
      </c>
      <c r="R35" s="2">
        <f t="shared" si="6"/>
        <v>18481751238.859997</v>
      </c>
      <c r="S35" s="2">
        <f t="shared" si="6"/>
        <v>18481751238.859997</v>
      </c>
      <c r="T35" s="2">
        <f t="shared" si="6"/>
        <v>18481751238.859997</v>
      </c>
      <c r="U35" s="2">
        <f t="shared" si="6"/>
        <v>18481751238.859997</v>
      </c>
      <c r="V35" s="2">
        <f t="shared" si="6"/>
        <v>18481751238.859997</v>
      </c>
      <c r="W35" s="2">
        <f t="shared" si="6"/>
        <v>18481751238.859997</v>
      </c>
      <c r="X35" s="7">
        <f t="shared" ref="X35:X40" si="7">SUM(B35:W35)</f>
        <v>374916776016.05981</v>
      </c>
    </row>
    <row r="36" spans="1:24">
      <c r="A36" s="9" t="s">
        <v>12</v>
      </c>
      <c r="B36" s="8">
        <v>0</v>
      </c>
      <c r="C36" s="34">
        <f>-($O$20*$Q19)/100</f>
        <v>-3196500000</v>
      </c>
      <c r="D36" s="34">
        <f t="shared" ref="D36:G36" si="8">-($O$20*$Q19)/100</f>
        <v>-3196500000</v>
      </c>
      <c r="E36" s="34">
        <f t="shared" si="8"/>
        <v>-3196500000</v>
      </c>
      <c r="F36" s="34">
        <f t="shared" si="8"/>
        <v>-3196500000</v>
      </c>
      <c r="G36" s="34">
        <f t="shared" si="8"/>
        <v>-3196500000</v>
      </c>
      <c r="H36" s="34">
        <f>-($O$20*$T19)/100</f>
        <v>-3346500000</v>
      </c>
      <c r="I36" s="34">
        <f t="shared" ref="I36:W36" si="9">-($O$20*$T19)/100</f>
        <v>-3346500000</v>
      </c>
      <c r="J36" s="34">
        <f t="shared" si="9"/>
        <v>-3346500000</v>
      </c>
      <c r="K36" s="34">
        <f t="shared" si="9"/>
        <v>-3346500000</v>
      </c>
      <c r="L36" s="34">
        <f t="shared" si="9"/>
        <v>-3346500000</v>
      </c>
      <c r="M36" s="34">
        <f t="shared" si="9"/>
        <v>-3346500000</v>
      </c>
      <c r="N36" s="34">
        <f t="shared" si="9"/>
        <v>-3346500000</v>
      </c>
      <c r="O36" s="34">
        <f t="shared" si="9"/>
        <v>-3346500000</v>
      </c>
      <c r="P36" s="34">
        <f t="shared" si="9"/>
        <v>-3346500000</v>
      </c>
      <c r="Q36" s="34">
        <f t="shared" si="9"/>
        <v>-3346500000</v>
      </c>
      <c r="R36" s="34">
        <f t="shared" si="9"/>
        <v>-3346500000</v>
      </c>
      <c r="S36" s="34">
        <f t="shared" si="9"/>
        <v>-3346500000</v>
      </c>
      <c r="T36" s="34">
        <f t="shared" si="9"/>
        <v>-3346500000</v>
      </c>
      <c r="U36" s="34">
        <f t="shared" si="9"/>
        <v>-3346500000</v>
      </c>
      <c r="V36" s="34">
        <f t="shared" si="9"/>
        <v>-3346500000</v>
      </c>
      <c r="W36" s="34">
        <f t="shared" si="9"/>
        <v>-3346500000</v>
      </c>
      <c r="X36" s="7">
        <f t="shared" si="7"/>
        <v>-69526500000</v>
      </c>
    </row>
    <row r="37" spans="1:24">
      <c r="A37" s="11" t="s">
        <v>13</v>
      </c>
      <c r="B37" s="8">
        <v>0</v>
      </c>
      <c r="C37" s="8">
        <f>-Gjennomsnittslig!C60*C43</f>
        <v>-68130000</v>
      </c>
      <c r="D37" s="8">
        <f>-Gjennomsnittslig!D60*D43</f>
        <v>-70830000</v>
      </c>
      <c r="E37" s="8">
        <f>-Gjennomsnittslig!E60*E43</f>
        <v>-73710000</v>
      </c>
      <c r="F37" s="8">
        <f>-Gjennomsnittslig!F60*F43</f>
        <v>-76680000</v>
      </c>
      <c r="G37" s="8">
        <f>-Gjennomsnittslig!G60*G43</f>
        <v>-79740000</v>
      </c>
      <c r="H37" s="8">
        <f>-Gjennomsnittslig!H60*H43</f>
        <v>-82890000</v>
      </c>
      <c r="I37" s="8">
        <f>-Gjennomsnittslig!I60*I43</f>
        <v>-86220000</v>
      </c>
      <c r="J37" s="8">
        <f>-Gjennomsnittslig!J60*J43</f>
        <v>-89640000</v>
      </c>
      <c r="K37" s="8">
        <f>-Gjennomsnittslig!K60*K43</f>
        <v>-93240000</v>
      </c>
      <c r="L37" s="8">
        <f>-Gjennomsnittslig!L60*L43</f>
        <v>-97020000</v>
      </c>
      <c r="M37" s="8">
        <f>-Gjennomsnittslig!M60*M43</f>
        <v>-100890000</v>
      </c>
      <c r="N37" s="8">
        <f>-Gjennomsnittslig!N60*N43</f>
        <v>-104940000</v>
      </c>
      <c r="O37" s="8">
        <f>-Gjennomsnittslig!O60*O43</f>
        <v>-109080000</v>
      </c>
      <c r="P37" s="8">
        <f>-Gjennomsnittslig!P60*P43</f>
        <v>-113490000</v>
      </c>
      <c r="Q37" s="8">
        <f>-Gjennomsnittslig!Q60*Q43</f>
        <v>-117990000</v>
      </c>
      <c r="R37" s="8">
        <f>-Gjennomsnittslig!R60*R43</f>
        <v>-122760000</v>
      </c>
      <c r="S37" s="8">
        <f>-Gjennomsnittslig!S60*S43</f>
        <v>-127620000</v>
      </c>
      <c r="T37" s="8">
        <f>-Gjennomsnittslig!T60*T43</f>
        <v>-132750000</v>
      </c>
      <c r="U37" s="8">
        <f>-Gjennomsnittslig!U60*U43</f>
        <v>-138060000</v>
      </c>
      <c r="V37" s="8">
        <f>-Gjennomsnittslig!V60*V43</f>
        <v>-143550000</v>
      </c>
      <c r="W37" s="8">
        <f>-Gjennomsnittslig!W60*W43</f>
        <v>-149310000</v>
      </c>
      <c r="X37" s="7">
        <f t="shared" si="7"/>
        <v>-2178540000</v>
      </c>
    </row>
    <row r="38" spans="1:24">
      <c r="A38" s="11" t="s">
        <v>14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  <c r="W38" s="8">
        <v>0</v>
      </c>
      <c r="X38" s="7">
        <f t="shared" si="7"/>
        <v>0</v>
      </c>
    </row>
    <row r="39" spans="1:24">
      <c r="A39" s="11" t="s">
        <v>26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7">
        <f t="shared" si="7"/>
        <v>0</v>
      </c>
    </row>
    <row r="40" spans="1:24">
      <c r="A40" s="17" t="s">
        <v>3</v>
      </c>
      <c r="B40" s="19">
        <f>SUM(B35:B38)</f>
        <v>-13200000000</v>
      </c>
      <c r="C40" s="19">
        <f>SUM(C35:C38)</f>
        <v>15217121238.859997</v>
      </c>
      <c r="D40" s="19">
        <f t="shared" ref="D40:T40" si="10">SUM(D35:D38)</f>
        <v>15214421238.859997</v>
      </c>
      <c r="E40" s="19">
        <f t="shared" si="10"/>
        <v>15211541238.859997</v>
      </c>
      <c r="F40" s="19">
        <f t="shared" si="10"/>
        <v>15208571238.859997</v>
      </c>
      <c r="G40" s="19">
        <f t="shared" si="10"/>
        <v>15205511238.859997</v>
      </c>
      <c r="H40" s="19">
        <f t="shared" si="10"/>
        <v>15052361238.859997</v>
      </c>
      <c r="I40" s="19">
        <f t="shared" si="10"/>
        <v>15049031238.859997</v>
      </c>
      <c r="J40" s="19">
        <f t="shared" si="10"/>
        <v>15045611238.859997</v>
      </c>
      <c r="K40" s="19">
        <f t="shared" si="10"/>
        <v>15042011238.859997</v>
      </c>
      <c r="L40" s="19">
        <f t="shared" si="10"/>
        <v>15038231238.859997</v>
      </c>
      <c r="M40" s="19">
        <f t="shared" si="10"/>
        <v>15034361238.859997</v>
      </c>
      <c r="N40" s="19">
        <f t="shared" si="10"/>
        <v>15030311238.859997</v>
      </c>
      <c r="O40" s="19">
        <f t="shared" si="10"/>
        <v>15026171238.859997</v>
      </c>
      <c r="P40" s="19">
        <f t="shared" si="10"/>
        <v>15021761238.859997</v>
      </c>
      <c r="Q40" s="19">
        <f t="shared" si="10"/>
        <v>15017261238.859997</v>
      </c>
      <c r="R40" s="19">
        <f t="shared" si="10"/>
        <v>15012491238.859997</v>
      </c>
      <c r="S40" s="19">
        <f t="shared" si="10"/>
        <v>15007631238.859997</v>
      </c>
      <c r="T40" s="19">
        <f t="shared" si="10"/>
        <v>15002501238.859997</v>
      </c>
      <c r="U40" s="19">
        <f>SUM(U35:U38)</f>
        <v>14997191238.859997</v>
      </c>
      <c r="V40" s="19">
        <f t="shared" ref="V40:W40" si="11">SUM(V35:V38)</f>
        <v>14991701238.859997</v>
      </c>
      <c r="W40" s="19">
        <f t="shared" si="11"/>
        <v>14985941238.859997</v>
      </c>
      <c r="X40" s="7">
        <f t="shared" si="7"/>
        <v>303211736016.05981</v>
      </c>
    </row>
    <row r="41" spans="1:24">
      <c r="A41" s="22" t="s">
        <v>5</v>
      </c>
      <c r="B41" s="29">
        <f>NPV(Gjennomsnittslig!B2,C40:W40)+B40</f>
        <v>150392102817.85767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7"/>
    </row>
    <row r="42" spans="1:24">
      <c r="A42" s="23" t="s">
        <v>6</v>
      </c>
      <c r="B42" s="30">
        <f>IRR(B40:V40)</f>
        <v>1.1523804189803997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7"/>
    </row>
    <row r="43" spans="1:24">
      <c r="A43" s="24" t="s">
        <v>4</v>
      </c>
      <c r="B43" s="15">
        <v>0</v>
      </c>
      <c r="C43" s="15">
        <f>C13</f>
        <v>90000</v>
      </c>
      <c r="D43" s="15">
        <f t="shared" ref="D43:W43" si="12">D13</f>
        <v>90000</v>
      </c>
      <c r="E43" s="15">
        <f t="shared" si="12"/>
        <v>90000</v>
      </c>
      <c r="F43" s="15">
        <f t="shared" si="12"/>
        <v>90000</v>
      </c>
      <c r="G43" s="15">
        <f t="shared" si="12"/>
        <v>90000</v>
      </c>
      <c r="H43" s="15">
        <f t="shared" si="12"/>
        <v>90000</v>
      </c>
      <c r="I43" s="15">
        <f t="shared" si="12"/>
        <v>90000</v>
      </c>
      <c r="J43" s="15">
        <f t="shared" si="12"/>
        <v>90000</v>
      </c>
      <c r="K43" s="15">
        <f t="shared" si="12"/>
        <v>90000</v>
      </c>
      <c r="L43" s="15">
        <f t="shared" si="12"/>
        <v>90000</v>
      </c>
      <c r="M43" s="15">
        <f t="shared" si="12"/>
        <v>90000</v>
      </c>
      <c r="N43" s="15">
        <f t="shared" si="12"/>
        <v>90000</v>
      </c>
      <c r="O43" s="15">
        <f t="shared" si="12"/>
        <v>90000</v>
      </c>
      <c r="P43" s="15">
        <f t="shared" si="12"/>
        <v>90000</v>
      </c>
      <c r="Q43" s="15">
        <f t="shared" si="12"/>
        <v>90000</v>
      </c>
      <c r="R43" s="15">
        <f t="shared" si="12"/>
        <v>90000</v>
      </c>
      <c r="S43" s="15">
        <f t="shared" si="12"/>
        <v>90000</v>
      </c>
      <c r="T43" s="15">
        <f t="shared" si="12"/>
        <v>90000</v>
      </c>
      <c r="U43" s="15">
        <f t="shared" si="12"/>
        <v>90000</v>
      </c>
      <c r="V43" s="15">
        <f t="shared" si="12"/>
        <v>90000</v>
      </c>
      <c r="W43" s="15">
        <f t="shared" si="12"/>
        <v>90000</v>
      </c>
      <c r="X43" s="7">
        <f>SUM(B43:W43)</f>
        <v>1890000</v>
      </c>
    </row>
    <row r="60" spans="1:24">
      <c r="B60" t="s">
        <v>47</v>
      </c>
    </row>
    <row r="61" spans="1:24" ht="15.75" thickBot="1">
      <c r="A61" s="20" t="s">
        <v>24</v>
      </c>
      <c r="B61" s="5">
        <v>0</v>
      </c>
      <c r="C61" s="5">
        <v>2030</v>
      </c>
      <c r="D61" s="5">
        <v>2031</v>
      </c>
      <c r="E61" s="5">
        <v>2032</v>
      </c>
      <c r="F61" s="5">
        <v>2033</v>
      </c>
      <c r="G61" s="5">
        <v>2034</v>
      </c>
      <c r="H61" s="5">
        <v>2035</v>
      </c>
      <c r="I61" s="5">
        <v>2036</v>
      </c>
      <c r="J61" s="5">
        <v>2037</v>
      </c>
      <c r="K61" s="5">
        <v>2038</v>
      </c>
      <c r="L61" s="5">
        <v>2039</v>
      </c>
      <c r="M61" s="5">
        <v>2040</v>
      </c>
      <c r="N61" s="5">
        <v>2041</v>
      </c>
      <c r="O61" s="5">
        <v>2042</v>
      </c>
      <c r="P61" s="5">
        <v>2043</v>
      </c>
      <c r="Q61" s="5">
        <v>2044</v>
      </c>
      <c r="R61" s="5">
        <v>2045</v>
      </c>
      <c r="S61" s="5">
        <v>2046</v>
      </c>
      <c r="T61" s="5">
        <v>2047</v>
      </c>
      <c r="U61" s="5">
        <v>2048</v>
      </c>
      <c r="V61" s="5">
        <v>2049</v>
      </c>
      <c r="W61" s="5">
        <v>2050</v>
      </c>
      <c r="X61" s="6" t="s">
        <v>2</v>
      </c>
    </row>
    <row r="62" spans="1:24">
      <c r="A62" s="21" t="s">
        <v>22</v>
      </c>
      <c r="B62" s="2">
        <f>-(13.2*10^9)</f>
        <v>-13200000000</v>
      </c>
      <c r="C62" s="2">
        <f>$O$16</f>
        <v>18481751238.859997</v>
      </c>
      <c r="D62" s="2">
        <f t="shared" ref="D62:W62" si="13">$O$16</f>
        <v>18481751238.859997</v>
      </c>
      <c r="E62" s="2">
        <f t="shared" si="13"/>
        <v>18481751238.859997</v>
      </c>
      <c r="F62" s="2">
        <f t="shared" si="13"/>
        <v>18481751238.859997</v>
      </c>
      <c r="G62" s="2">
        <f t="shared" si="13"/>
        <v>18481751238.859997</v>
      </c>
      <c r="H62" s="2">
        <f t="shared" si="13"/>
        <v>18481751238.859997</v>
      </c>
      <c r="I62" s="2">
        <f t="shared" si="13"/>
        <v>18481751238.859997</v>
      </c>
      <c r="J62" s="2">
        <f t="shared" si="13"/>
        <v>18481751238.859997</v>
      </c>
      <c r="K62" s="2">
        <f t="shared" si="13"/>
        <v>18481751238.859997</v>
      </c>
      <c r="L62" s="2">
        <f t="shared" si="13"/>
        <v>18481751238.859997</v>
      </c>
      <c r="M62" s="2">
        <f t="shared" si="13"/>
        <v>18481751238.859997</v>
      </c>
      <c r="N62" s="2">
        <f t="shared" si="13"/>
        <v>18481751238.859997</v>
      </c>
      <c r="O62" s="2">
        <f t="shared" si="13"/>
        <v>18481751238.859997</v>
      </c>
      <c r="P62" s="2">
        <f t="shared" si="13"/>
        <v>18481751238.859997</v>
      </c>
      <c r="Q62" s="2">
        <f t="shared" si="13"/>
        <v>18481751238.859997</v>
      </c>
      <c r="R62" s="2">
        <f t="shared" si="13"/>
        <v>18481751238.859997</v>
      </c>
      <c r="S62" s="2">
        <f t="shared" si="13"/>
        <v>18481751238.859997</v>
      </c>
      <c r="T62" s="2">
        <f t="shared" si="13"/>
        <v>18481751238.859997</v>
      </c>
      <c r="U62" s="2">
        <f t="shared" si="13"/>
        <v>18481751238.859997</v>
      </c>
      <c r="V62" s="2">
        <f t="shared" si="13"/>
        <v>18481751238.859997</v>
      </c>
      <c r="W62" s="2">
        <f t="shared" si="13"/>
        <v>18481751238.859997</v>
      </c>
      <c r="X62" s="7">
        <f t="shared" ref="X62:X67" si="14">SUM(B62:W62)</f>
        <v>374916776016.05981</v>
      </c>
    </row>
    <row r="63" spans="1:24">
      <c r="A63" s="9" t="s">
        <v>12</v>
      </c>
      <c r="B63" s="8">
        <v>0</v>
      </c>
      <c r="C63" s="34">
        <f>-($O$20*$Q$19)/100</f>
        <v>-3196500000</v>
      </c>
      <c r="D63" s="34">
        <f t="shared" ref="D63:G63" si="15">-($O$20*$Q$19)/100</f>
        <v>-3196500000</v>
      </c>
      <c r="E63" s="34">
        <f t="shared" si="15"/>
        <v>-3196500000</v>
      </c>
      <c r="F63" s="34">
        <f t="shared" si="15"/>
        <v>-3196500000</v>
      </c>
      <c r="G63" s="34">
        <f t="shared" si="15"/>
        <v>-3196500000</v>
      </c>
      <c r="H63" s="34">
        <f>-($O$20*$T$19)/100</f>
        <v>-3346500000</v>
      </c>
      <c r="I63" s="34">
        <f t="shared" ref="I63:W63" si="16">-($O$20*$T$19)/100</f>
        <v>-3346500000</v>
      </c>
      <c r="J63" s="34">
        <f t="shared" si="16"/>
        <v>-3346500000</v>
      </c>
      <c r="K63" s="34">
        <f t="shared" si="16"/>
        <v>-3346500000</v>
      </c>
      <c r="L63" s="34">
        <f t="shared" si="16"/>
        <v>-3346500000</v>
      </c>
      <c r="M63" s="34">
        <f t="shared" si="16"/>
        <v>-3346500000</v>
      </c>
      <c r="N63" s="34">
        <f t="shared" si="16"/>
        <v>-3346500000</v>
      </c>
      <c r="O63" s="34">
        <f t="shared" si="16"/>
        <v>-3346500000</v>
      </c>
      <c r="P63" s="34">
        <f t="shared" si="16"/>
        <v>-3346500000</v>
      </c>
      <c r="Q63" s="34">
        <f t="shared" si="16"/>
        <v>-3346500000</v>
      </c>
      <c r="R63" s="34">
        <f t="shared" si="16"/>
        <v>-3346500000</v>
      </c>
      <c r="S63" s="34">
        <f t="shared" si="16"/>
        <v>-3346500000</v>
      </c>
      <c r="T63" s="34">
        <f t="shared" si="16"/>
        <v>-3346500000</v>
      </c>
      <c r="U63" s="34">
        <f t="shared" si="16"/>
        <v>-3346500000</v>
      </c>
      <c r="V63" s="34">
        <f t="shared" si="16"/>
        <v>-3346500000</v>
      </c>
      <c r="W63" s="34">
        <f t="shared" si="16"/>
        <v>-3346500000</v>
      </c>
      <c r="X63" s="7">
        <f t="shared" si="14"/>
        <v>-69526500000</v>
      </c>
    </row>
    <row r="64" spans="1:24">
      <c r="A64" s="11" t="s">
        <v>13</v>
      </c>
      <c r="B64" s="8">
        <v>0</v>
      </c>
      <c r="C64" s="8">
        <f>-C70*Gjennomsnittslig!C62</f>
        <v>-168615000</v>
      </c>
      <c r="D64" s="8">
        <f>-D70*Gjennomsnittslig!D62</f>
        <v>-182475000</v>
      </c>
      <c r="E64" s="8">
        <f>-E70*Gjennomsnittslig!E62</f>
        <v>-197595000</v>
      </c>
      <c r="F64" s="8">
        <f>-F70*Gjennomsnittslig!F62</f>
        <v>-214020000</v>
      </c>
      <c r="G64" s="8">
        <f>-G70*Gjennomsnittslig!G62</f>
        <v>-231885000</v>
      </c>
      <c r="H64" s="8">
        <f>-H70*Gjennomsnittslig!H62</f>
        <v>-251325000</v>
      </c>
      <c r="I64" s="8">
        <f>-I70*Gjennomsnittslig!I62</f>
        <v>-272520000</v>
      </c>
      <c r="J64" s="8">
        <f>-J70*Gjennomsnittslig!J62</f>
        <v>-295560000</v>
      </c>
      <c r="K64" s="8">
        <f>-K70*Gjennomsnittslig!K62</f>
        <v>-320715000</v>
      </c>
      <c r="L64" s="8">
        <f>-L70*Gjennomsnittslig!L62</f>
        <v>-348075000</v>
      </c>
      <c r="M64" s="8">
        <f>-M70*Gjennomsnittslig!M62</f>
        <v>-377910000</v>
      </c>
      <c r="N64" s="8">
        <f>-N70*Gjennomsnittslig!N62</f>
        <v>-393930000</v>
      </c>
      <c r="O64" s="8">
        <f>-O70*Gjennomsnittslig!O62</f>
        <v>-410580000</v>
      </c>
      <c r="P64" s="8">
        <f>-P70*Gjennomsnittslig!P62</f>
        <v>-427995000</v>
      </c>
      <c r="Q64" s="8">
        <f>-Q70*Gjennomsnittslig!Q62</f>
        <v>-446130000</v>
      </c>
      <c r="R64" s="8">
        <f>-R70*Gjennomsnittslig!R62</f>
        <v>-465075000</v>
      </c>
      <c r="S64" s="8">
        <f>-S70*Gjennomsnittslig!S62</f>
        <v>-484785000</v>
      </c>
      <c r="T64" s="8">
        <f>-T70*Gjennomsnittslig!T62</f>
        <v>-505350000</v>
      </c>
      <c r="U64" s="8">
        <f>-U70*Gjennomsnittslig!U62</f>
        <v>-526770000</v>
      </c>
      <c r="V64" s="8">
        <f>-V70*Gjennomsnittslig!V62</f>
        <v>-594090000</v>
      </c>
      <c r="W64" s="8">
        <f>-W70*Gjennomsnittslig!W62</f>
        <v>-572355000</v>
      </c>
      <c r="X64" s="7">
        <f t="shared" si="14"/>
        <v>-7687755000</v>
      </c>
    </row>
    <row r="65" spans="1:24">
      <c r="A65" s="11" t="s">
        <v>14</v>
      </c>
      <c r="B65" s="8">
        <v>0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  <c r="X65" s="7">
        <f t="shared" si="14"/>
        <v>0</v>
      </c>
    </row>
    <row r="66" spans="1:24">
      <c r="A66" s="11" t="s">
        <v>26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7">
        <f t="shared" si="14"/>
        <v>0</v>
      </c>
    </row>
    <row r="67" spans="1:24">
      <c r="A67" s="17" t="s">
        <v>3</v>
      </c>
      <c r="B67" s="19">
        <f>SUM(B62:B65)</f>
        <v>-13200000000</v>
      </c>
      <c r="C67" s="19">
        <f>SUM(C62:C65)</f>
        <v>15116636238.859997</v>
      </c>
      <c r="D67" s="19">
        <f t="shared" ref="D67:T67" si="17">SUM(D62:D65)</f>
        <v>15102776238.859997</v>
      </c>
      <c r="E67" s="19">
        <f t="shared" si="17"/>
        <v>15087656238.859997</v>
      </c>
      <c r="F67" s="19">
        <f t="shared" si="17"/>
        <v>15071231238.859997</v>
      </c>
      <c r="G67" s="19">
        <f t="shared" si="17"/>
        <v>15053366238.859997</v>
      </c>
      <c r="H67" s="19">
        <f t="shared" si="17"/>
        <v>14883926238.859997</v>
      </c>
      <c r="I67" s="19">
        <f t="shared" si="17"/>
        <v>14862731238.859997</v>
      </c>
      <c r="J67" s="19">
        <f t="shared" si="17"/>
        <v>14839691238.859997</v>
      </c>
      <c r="K67" s="19">
        <f t="shared" si="17"/>
        <v>14814536238.859997</v>
      </c>
      <c r="L67" s="19">
        <f t="shared" si="17"/>
        <v>14787176238.859997</v>
      </c>
      <c r="M67" s="19">
        <f t="shared" si="17"/>
        <v>14757341238.859997</v>
      </c>
      <c r="N67" s="19">
        <f t="shared" si="17"/>
        <v>14741321238.859997</v>
      </c>
      <c r="O67" s="19">
        <f t="shared" si="17"/>
        <v>14724671238.859997</v>
      </c>
      <c r="P67" s="19">
        <f t="shared" si="17"/>
        <v>14707256238.859997</v>
      </c>
      <c r="Q67" s="19">
        <f t="shared" si="17"/>
        <v>14689121238.859997</v>
      </c>
      <c r="R67" s="19">
        <f t="shared" si="17"/>
        <v>14670176238.859997</v>
      </c>
      <c r="S67" s="19">
        <f t="shared" si="17"/>
        <v>14650466238.859997</v>
      </c>
      <c r="T67" s="19">
        <f t="shared" si="17"/>
        <v>14629901238.859997</v>
      </c>
      <c r="U67" s="19">
        <f>SUM(U62:U65)</f>
        <v>14608481238.859997</v>
      </c>
      <c r="V67" s="19">
        <f t="shared" ref="V67:W67" si="18">SUM(V62:V65)</f>
        <v>14541161238.859997</v>
      </c>
      <c r="W67" s="19">
        <f t="shared" si="18"/>
        <v>14562896238.859997</v>
      </c>
      <c r="X67" s="7">
        <f t="shared" si="14"/>
        <v>297702521016.05988</v>
      </c>
    </row>
    <row r="68" spans="1:24">
      <c r="A68" s="22" t="s">
        <v>5</v>
      </c>
      <c r="B68" s="29">
        <f>NPV(Gjennomsnittslig!B2,C67:W67)+B67</f>
        <v>147995557080.54697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7"/>
    </row>
    <row r="69" spans="1:24">
      <c r="A69" s="23" t="s">
        <v>6</v>
      </c>
      <c r="B69" s="30">
        <f>IRR(B67:V67)</f>
        <v>1.143953814339675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7"/>
    </row>
    <row r="70" spans="1:24">
      <c r="A70" s="24" t="s">
        <v>4</v>
      </c>
      <c r="B70" s="15">
        <v>900000</v>
      </c>
      <c r="C70" s="15">
        <f>C43</f>
        <v>90000</v>
      </c>
      <c r="D70" s="15">
        <f t="shared" ref="D70:W70" si="19">D43</f>
        <v>90000</v>
      </c>
      <c r="E70" s="15">
        <f t="shared" si="19"/>
        <v>90000</v>
      </c>
      <c r="F70" s="15">
        <f t="shared" si="19"/>
        <v>90000</v>
      </c>
      <c r="G70" s="15">
        <f t="shared" si="19"/>
        <v>90000</v>
      </c>
      <c r="H70" s="15">
        <f t="shared" si="19"/>
        <v>90000</v>
      </c>
      <c r="I70" s="15">
        <f t="shared" si="19"/>
        <v>90000</v>
      </c>
      <c r="J70" s="15">
        <f t="shared" si="19"/>
        <v>90000</v>
      </c>
      <c r="K70" s="15">
        <f t="shared" si="19"/>
        <v>90000</v>
      </c>
      <c r="L70" s="15">
        <f t="shared" si="19"/>
        <v>90000</v>
      </c>
      <c r="M70" s="15">
        <f t="shared" si="19"/>
        <v>90000</v>
      </c>
      <c r="N70" s="15">
        <f t="shared" si="19"/>
        <v>90000</v>
      </c>
      <c r="O70" s="15">
        <f t="shared" si="19"/>
        <v>90000</v>
      </c>
      <c r="P70" s="15">
        <f t="shared" si="19"/>
        <v>90000</v>
      </c>
      <c r="Q70" s="15">
        <f t="shared" si="19"/>
        <v>90000</v>
      </c>
      <c r="R70" s="15">
        <f t="shared" si="19"/>
        <v>90000</v>
      </c>
      <c r="S70" s="15">
        <f t="shared" si="19"/>
        <v>90000</v>
      </c>
      <c r="T70" s="15">
        <f t="shared" si="19"/>
        <v>90000</v>
      </c>
      <c r="U70" s="15">
        <f t="shared" si="19"/>
        <v>90000</v>
      </c>
      <c r="V70" s="15">
        <f t="shared" si="19"/>
        <v>90000</v>
      </c>
      <c r="W70" s="15">
        <f t="shared" si="19"/>
        <v>90000</v>
      </c>
      <c r="X70" s="7">
        <f>SUM(B70:W70)</f>
        <v>2790000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C01B1-F20C-4D3F-BCD2-ADDC8F07BBFA}">
  <dimension ref="F4:H13"/>
  <sheetViews>
    <sheetView zoomScale="130" zoomScaleNormal="130" workbookViewId="0">
      <selection activeCell="F16" sqref="F16"/>
    </sheetView>
  </sheetViews>
  <sheetFormatPr defaultRowHeight="15"/>
  <cols>
    <col min="6" max="6" width="45.28515625" bestFit="1" customWidth="1"/>
    <col min="7" max="7" width="20.7109375" bestFit="1" customWidth="1"/>
    <col min="8" max="8" width="23.140625" bestFit="1" customWidth="1"/>
  </cols>
  <sheetData>
    <row r="4" spans="6:8">
      <c r="F4" s="8" t="s">
        <v>48</v>
      </c>
      <c r="G4" s="8" t="s">
        <v>72</v>
      </c>
      <c r="H4" s="8" t="s">
        <v>73</v>
      </c>
    </row>
    <row r="5" spans="6:8">
      <c r="F5" s="8" t="s">
        <v>38</v>
      </c>
      <c r="G5" s="38">
        <f>Høy!B11</f>
        <v>131030854626.31274</v>
      </c>
      <c r="H5" s="37">
        <f>'Høy Strøm'!B11</f>
        <v>145599011343.23627</v>
      </c>
    </row>
    <row r="6" spans="6:8">
      <c r="F6" s="8" t="s">
        <v>39</v>
      </c>
      <c r="G6" s="37">
        <f>Gjennomsnittslig!B11</f>
        <v>156061443438.22421</v>
      </c>
      <c r="H6" s="38">
        <f>'Høy Strøm'!B68</f>
        <v>147995557080.54697</v>
      </c>
    </row>
    <row r="7" spans="6:8">
      <c r="F7" s="8" t="s">
        <v>40</v>
      </c>
      <c r="G7" s="37">
        <f>Lav!B11</f>
        <v>181092032250.13568</v>
      </c>
      <c r="H7" s="38">
        <f>'Høy Strøm'!B41</f>
        <v>150392102817.85767</v>
      </c>
    </row>
    <row r="8" spans="6:8">
      <c r="F8" s="8" t="s">
        <v>41</v>
      </c>
      <c r="G8" s="38">
        <f>Høy!B11</f>
        <v>131030854626.31274</v>
      </c>
      <c r="H8" s="37">
        <f>Høy!B34</f>
        <v>164270792042.18341</v>
      </c>
    </row>
    <row r="9" spans="6:8">
      <c r="F9" s="8" t="s">
        <v>42</v>
      </c>
      <c r="G9" s="38">
        <f>Gjennomsnittslig!B11</f>
        <v>156061443438.22421</v>
      </c>
      <c r="H9" s="37">
        <f>Gjennomsnittslig!B34</f>
        <v>166667337779.49408</v>
      </c>
    </row>
    <row r="10" spans="6:8">
      <c r="F10" s="8" t="s">
        <v>43</v>
      </c>
      <c r="G10" s="37">
        <f>Lav!B11</f>
        <v>181092032250.13568</v>
      </c>
      <c r="H10" s="38">
        <f>Lav!B34</f>
        <v>169063883516.80478</v>
      </c>
    </row>
    <row r="11" spans="6:8">
      <c r="F11" s="8" t="s">
        <v>44</v>
      </c>
      <c r="G11" s="38">
        <f>Høy!B11</f>
        <v>131030854626.31274</v>
      </c>
      <c r="H11" s="37">
        <f>'Lav Strøm'!B11</f>
        <v>174425848257.97571</v>
      </c>
    </row>
    <row r="12" spans="6:8">
      <c r="F12" s="8" t="s">
        <v>46</v>
      </c>
      <c r="G12" s="38">
        <f>Gjennomsnittslig!B11</f>
        <v>156061443438.22421</v>
      </c>
      <c r="H12" s="37">
        <f>'Lav Strøm'!B68</f>
        <v>176822393995.28638</v>
      </c>
    </row>
    <row r="13" spans="6:8">
      <c r="F13" s="8" t="s">
        <v>45</v>
      </c>
      <c r="G13" s="37">
        <f>Lav!B11</f>
        <v>181092032250.13568</v>
      </c>
      <c r="H13" s="38">
        <f>'Lav Strøm'!B41</f>
        <v>179218939732.59698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DCB09-60CA-46A6-89D2-38BA9FEC4610}">
  <dimension ref="A1:X34"/>
  <sheetViews>
    <sheetView topLeftCell="N1" zoomScale="105" workbookViewId="0">
      <selection activeCell="B9" sqref="B9"/>
    </sheetView>
  </sheetViews>
  <sheetFormatPr defaultRowHeight="15"/>
  <cols>
    <col min="1" max="1" width="16" bestFit="1" customWidth="1"/>
    <col min="2" max="2" width="14.7109375" bestFit="1" customWidth="1"/>
    <col min="3" max="3" width="15.7109375" customWidth="1"/>
    <col min="4" max="6" width="15.7109375" bestFit="1" customWidth="1"/>
    <col min="7" max="7" width="16.140625" bestFit="1" customWidth="1"/>
    <col min="8" max="8" width="16" bestFit="1" customWidth="1"/>
    <col min="9" max="9" width="15.7109375" bestFit="1" customWidth="1"/>
    <col min="10" max="11" width="16" bestFit="1" customWidth="1"/>
    <col min="12" max="14" width="15.7109375" bestFit="1" customWidth="1"/>
    <col min="15" max="15" width="16.140625" bestFit="1" customWidth="1"/>
    <col min="16" max="16" width="15.7109375" bestFit="1" customWidth="1"/>
    <col min="17" max="17" width="16.140625" bestFit="1" customWidth="1"/>
    <col min="18" max="18" width="16" bestFit="1" customWidth="1"/>
    <col min="19" max="20" width="15.7109375" bestFit="1" customWidth="1"/>
    <col min="21" max="21" width="15.42578125" bestFit="1" customWidth="1"/>
    <col min="22" max="22" width="16" bestFit="1" customWidth="1"/>
    <col min="23" max="23" width="14.42578125" bestFit="1" customWidth="1"/>
  </cols>
  <sheetData>
    <row r="1" spans="1:24">
      <c r="A1" t="s">
        <v>64</v>
      </c>
    </row>
    <row r="2" spans="1:24">
      <c r="A2" t="s">
        <v>31</v>
      </c>
      <c r="B2" s="25">
        <f>Høy!C10</f>
        <v>15671151238.859997</v>
      </c>
      <c r="C2" s="25">
        <f>Høy!D10</f>
        <v>15409831238.859997</v>
      </c>
      <c r="D2" s="25">
        <f>Høy!E10</f>
        <v>15124071238.859997</v>
      </c>
      <c r="E2" s="25">
        <f>Høy!F10</f>
        <v>14811991238.859997</v>
      </c>
      <c r="F2" s="25">
        <f>Høy!G10</f>
        <v>14470771238.859997</v>
      </c>
      <c r="G2" s="25">
        <f>Høy!H10</f>
        <v>14097591238.859997</v>
      </c>
      <c r="H2" s="25">
        <f>Høy!I10</f>
        <v>13689631238.859997</v>
      </c>
      <c r="I2" s="25">
        <f>Høy!J10</f>
        <v>13244071238.859997</v>
      </c>
      <c r="J2" s="25">
        <f>Høy!K10</f>
        <v>12756211238.859997</v>
      </c>
      <c r="K2" s="25">
        <f>Høy!L10</f>
        <v>12224171238.859997</v>
      </c>
      <c r="L2" s="25">
        <f>Høy!M10</f>
        <v>11641371238.859997</v>
      </c>
      <c r="M2" s="25">
        <f>Høy!N10</f>
        <v>11349031238.859997</v>
      </c>
      <c r="N2" s="25">
        <f>Høy!O10</f>
        <v>11044471238.859997</v>
      </c>
      <c r="O2" s="25">
        <f>Høy!P10</f>
        <v>10726751238.859997</v>
      </c>
      <c r="P2" s="25">
        <f>Høy!Q10</f>
        <v>10394931238.859997</v>
      </c>
      <c r="Q2" s="25">
        <f>Høy!R10</f>
        <v>10049011238.859997</v>
      </c>
      <c r="R2" s="25">
        <f>Høy!S10</f>
        <v>9688051238.8599968</v>
      </c>
      <c r="S2" s="25">
        <f>Høy!T10</f>
        <v>9312051238.8599968</v>
      </c>
      <c r="T2" s="25">
        <f>Høy!U10</f>
        <v>8920071238.8599968</v>
      </c>
      <c r="U2" s="25">
        <f>Høy!V10</f>
        <v>7571171238.8599968</v>
      </c>
      <c r="V2" s="25">
        <f>Høy!W10</f>
        <v>8085351238.8599968</v>
      </c>
    </row>
    <row r="3" spans="1:24">
      <c r="A3" t="s">
        <v>71</v>
      </c>
      <c r="B3" s="25">
        <f>Gjennomsnittslig!C10</f>
        <v>16720661238.859997</v>
      </c>
      <c r="C3" s="25">
        <f>Gjennomsnittslig!D10</f>
        <v>16575901238.859997</v>
      </c>
      <c r="D3" s="25">
        <f>Gjennomsnittslig!E10</f>
        <v>16417981238.859997</v>
      </c>
      <c r="E3" s="25">
        <f>Gjennomsnittslig!F10</f>
        <v>16246431238.859997</v>
      </c>
      <c r="F3" s="25">
        <f>Gjennomsnittslig!G10</f>
        <v>16059841238.859997</v>
      </c>
      <c r="G3" s="25">
        <f>Gjennomsnittslig!H10</f>
        <v>15856801238.859997</v>
      </c>
      <c r="H3" s="25">
        <f>Gjennomsnittslig!I10</f>
        <v>15635431238.859997</v>
      </c>
      <c r="I3" s="25">
        <f>Gjennomsnittslig!J10</f>
        <v>15394791238.859997</v>
      </c>
      <c r="J3" s="25">
        <f>Gjennomsnittslig!K10</f>
        <v>15132061238.859997</v>
      </c>
      <c r="K3" s="25">
        <f>Gjennomsnittslig!L10</f>
        <v>14846301238.859997</v>
      </c>
      <c r="L3" s="25">
        <f>Gjennomsnittslig!M10</f>
        <v>14534691238.859997</v>
      </c>
      <c r="M3" s="25">
        <f>Gjennomsnittslig!N10</f>
        <v>14367371238.859997</v>
      </c>
      <c r="N3" s="25">
        <f>Gjennomsnittslig!O10</f>
        <v>14193471238.859997</v>
      </c>
      <c r="O3" s="25">
        <f>Gjennomsnittslig!P10</f>
        <v>14011581238.859997</v>
      </c>
      <c r="P3" s="25">
        <f>Gjennomsnittslig!Q10</f>
        <v>13822171238.859997</v>
      </c>
      <c r="Q3" s="25">
        <f>Gjennomsnittslig!R10</f>
        <v>13624301238.859997</v>
      </c>
      <c r="R3" s="25">
        <f>Gjennomsnittslig!S10</f>
        <v>13418441238.859997</v>
      </c>
      <c r="S3" s="25">
        <f>Gjennomsnittslig!T10</f>
        <v>13203651238.859997</v>
      </c>
      <c r="T3" s="25">
        <f>Gjennomsnittslig!U10</f>
        <v>12979931238.859997</v>
      </c>
      <c r="U3" s="25">
        <f>Gjennomsnittslig!V10</f>
        <v>12276811238.859997</v>
      </c>
      <c r="V3" s="25">
        <f>Gjennomsnittslig!W10</f>
        <v>12503821238.859997</v>
      </c>
    </row>
    <row r="4" spans="1:24">
      <c r="A4" t="s">
        <v>30</v>
      </c>
      <c r="B4" s="25">
        <f>Lav!C10</f>
        <v>17770171238.859997</v>
      </c>
      <c r="C4" s="25">
        <f>Lav!D10</f>
        <v>17741971238.859997</v>
      </c>
      <c r="D4" s="25">
        <f>Lav!E10</f>
        <v>17711891238.859997</v>
      </c>
      <c r="E4" s="25">
        <f>Lav!F10</f>
        <v>17680871238.859997</v>
      </c>
      <c r="F4" s="25">
        <f>Lav!G10</f>
        <v>17648911238.859997</v>
      </c>
      <c r="G4" s="25">
        <f>Lav!H10</f>
        <v>17616011238.859997</v>
      </c>
      <c r="H4" s="25">
        <f>Lav!I10</f>
        <v>17581231238.859997</v>
      </c>
      <c r="I4" s="25">
        <f>Lav!J10</f>
        <v>17545511238.859997</v>
      </c>
      <c r="J4" s="25">
        <f>Lav!K10</f>
        <v>17507911238.859997</v>
      </c>
      <c r="K4" s="25">
        <f>Lav!L10</f>
        <v>17468431238.859997</v>
      </c>
      <c r="L4" s="25">
        <f>Lav!M10</f>
        <v>17428011238.859997</v>
      </c>
      <c r="M4" s="25">
        <f>Lav!N10</f>
        <v>17385711238.859997</v>
      </c>
      <c r="N4" s="25">
        <f>Lav!O10</f>
        <v>17342471238.859997</v>
      </c>
      <c r="O4" s="25">
        <f>Lav!P10</f>
        <v>17296411238.859997</v>
      </c>
      <c r="P4" s="25">
        <f>Lav!Q10</f>
        <v>17249411238.859997</v>
      </c>
      <c r="Q4" s="25">
        <f>Lav!R10</f>
        <v>17199591238.859997</v>
      </c>
      <c r="R4" s="25">
        <f>Lav!S10</f>
        <v>17148831238.859997</v>
      </c>
      <c r="S4" s="25">
        <f>Lav!T10</f>
        <v>17095251238.859997</v>
      </c>
      <c r="T4" s="25">
        <f>Lav!U10</f>
        <v>17039791238.859997</v>
      </c>
      <c r="U4" s="25">
        <f>Lav!V10</f>
        <v>16982451238.859997</v>
      </c>
      <c r="V4" s="25">
        <f>Lav!W10</f>
        <v>16922291238.859997</v>
      </c>
    </row>
    <row r="5" spans="1:24">
      <c r="W5" s="25"/>
    </row>
    <row r="6" spans="1:24">
      <c r="A6" t="s">
        <v>63</v>
      </c>
      <c r="W6" s="25"/>
    </row>
    <row r="7" spans="1:24">
      <c r="A7" t="s">
        <v>31</v>
      </c>
      <c r="B7" s="25">
        <f>'Høy Strøm'!C10</f>
        <v>15016151238.859997</v>
      </c>
      <c r="C7" s="25">
        <f>'Høy Strøm'!D10</f>
        <v>14991131238.859997</v>
      </c>
      <c r="D7" s="25">
        <f>'Høy Strøm'!E10</f>
        <v>14963771238.859997</v>
      </c>
      <c r="E7" s="25">
        <f>'Høy Strøm'!F10</f>
        <v>14933891238.859997</v>
      </c>
      <c r="F7" s="25">
        <f>'Høy Strøm'!G10</f>
        <v>14901221238.859997</v>
      </c>
      <c r="G7" s="25">
        <f>'Høy Strøm'!H10</f>
        <v>14715491238.859997</v>
      </c>
      <c r="H7" s="25">
        <f>'Høy Strøm'!I10</f>
        <v>14676431238.859997</v>
      </c>
      <c r="I7" s="25">
        <f>'Høy Strøm'!J10</f>
        <v>14633771238.859997</v>
      </c>
      <c r="J7" s="25">
        <f>'Høy Strøm'!K10</f>
        <v>14587061238.859997</v>
      </c>
      <c r="K7" s="25">
        <f>'Høy Strøm'!L10</f>
        <v>14536121238.859997</v>
      </c>
      <c r="L7" s="25">
        <f>'Høy Strøm'!M10</f>
        <v>14480321238.859997</v>
      </c>
      <c r="M7" s="25">
        <f>'Høy Strøm'!N10</f>
        <v>14452331238.859997</v>
      </c>
      <c r="N7" s="25">
        <f>'Høy Strøm'!O10</f>
        <v>14423171238.859997</v>
      </c>
      <c r="O7" s="25">
        <f>'Høy Strøm'!P10</f>
        <v>14392751238.859997</v>
      </c>
      <c r="P7" s="25">
        <f>'Høy Strøm'!Q10</f>
        <v>14360981238.859997</v>
      </c>
      <c r="Q7" s="25">
        <f>'Høy Strøm'!R10</f>
        <v>14327861238.859997</v>
      </c>
      <c r="R7" s="25">
        <f>'Høy Strøm'!S10</f>
        <v>14293301238.859997</v>
      </c>
      <c r="S7" s="25">
        <f>'Høy Strøm'!T10</f>
        <v>14257301238.859997</v>
      </c>
      <c r="T7" s="25">
        <f>'Høy Strøm'!U10</f>
        <v>14219771238.859997</v>
      </c>
      <c r="U7" s="25">
        <f>'Høy Strøm'!V10</f>
        <v>14090621238.859997</v>
      </c>
      <c r="V7" s="25">
        <f>'Høy Strøm'!W10</f>
        <v>14139851238.859997</v>
      </c>
      <c r="W7" s="25"/>
      <c r="X7" s="25"/>
    </row>
    <row r="8" spans="1:24">
      <c r="A8" t="s">
        <v>71</v>
      </c>
      <c r="B8" s="25">
        <f>Gjennomsnittslig!C33</f>
        <v>16839836238.859997</v>
      </c>
      <c r="C8" s="25">
        <f>Gjennomsnittslig!D33</f>
        <v>16825976238.859997</v>
      </c>
      <c r="D8" s="25">
        <f>Gjennomsnittslig!E33</f>
        <v>16810856238.859997</v>
      </c>
      <c r="E8" s="25">
        <f>Gjennomsnittslig!F33</f>
        <v>16794431238.859997</v>
      </c>
      <c r="F8" s="25">
        <f>Gjennomsnittslig!G33</f>
        <v>16776566238.859997</v>
      </c>
      <c r="G8" s="25">
        <f>Gjennomsnittslig!H33</f>
        <v>16607126238.859997</v>
      </c>
      <c r="H8" s="25">
        <f>Gjennomsnittslig!I33</f>
        <v>16585931238.859997</v>
      </c>
      <c r="I8" s="25">
        <f>Gjennomsnittslig!J33</f>
        <v>16562891238.859997</v>
      </c>
      <c r="J8" s="25">
        <f>Gjennomsnittslig!K33</f>
        <v>16537736238.859997</v>
      </c>
      <c r="K8" s="25">
        <f>Gjennomsnittslig!L33</f>
        <v>16510376238.859997</v>
      </c>
      <c r="L8" s="25">
        <f>Gjennomsnittslig!M33</f>
        <v>16480541238.859997</v>
      </c>
      <c r="M8" s="25">
        <f>Gjennomsnittslig!N33</f>
        <v>16464521238.859997</v>
      </c>
      <c r="N8" s="25">
        <f>Gjennomsnittslig!O33</f>
        <v>16447871238.859997</v>
      </c>
      <c r="O8" s="25">
        <f>Gjennomsnittslig!P33</f>
        <v>16430456238.859997</v>
      </c>
      <c r="P8" s="25">
        <f>Gjennomsnittslig!Q33</f>
        <v>16412321238.859997</v>
      </c>
      <c r="Q8" s="25">
        <f>Gjennomsnittslig!R33</f>
        <v>16393376238.859997</v>
      </c>
      <c r="R8" s="25">
        <f>Gjennomsnittslig!S33</f>
        <v>16373666238.859997</v>
      </c>
      <c r="S8" s="25">
        <f>Gjennomsnittslig!T33</f>
        <v>16353101238.859997</v>
      </c>
      <c r="T8" s="25">
        <f>Gjennomsnittslig!U33</f>
        <v>16331681238.859997</v>
      </c>
      <c r="U8" s="25">
        <f>Gjennomsnittslig!V33</f>
        <v>16264361238.859997</v>
      </c>
      <c r="V8" s="25">
        <f>Gjennomsnittslig!W33</f>
        <v>16286096238.859997</v>
      </c>
    </row>
    <row r="9" spans="1:24">
      <c r="A9" t="s">
        <v>30</v>
      </c>
      <c r="B9" s="25">
        <f>'Lav Strøm'!C40</f>
        <v>17877521238.859997</v>
      </c>
      <c r="C9" s="25">
        <f>'Lav Strøm'!D40</f>
        <v>17874821238.859997</v>
      </c>
      <c r="D9" s="25">
        <f>'Lav Strøm'!E40</f>
        <v>17871941238.859997</v>
      </c>
      <c r="E9" s="25">
        <f>'Lav Strøm'!F40</f>
        <v>17868971238.859997</v>
      </c>
      <c r="F9" s="25">
        <f>'Lav Strøm'!G40</f>
        <v>17865911238.859997</v>
      </c>
      <c r="G9" s="25">
        <f>'Lav Strøm'!H40</f>
        <v>17712761238.859997</v>
      </c>
      <c r="H9" s="25">
        <f>'Lav Strøm'!I40</f>
        <v>17709431238.859997</v>
      </c>
      <c r="I9" s="25">
        <f>'Lav Strøm'!J40</f>
        <v>17706011238.859997</v>
      </c>
      <c r="J9" s="25">
        <f>'Lav Strøm'!K40</f>
        <v>17702411238.859997</v>
      </c>
      <c r="K9" s="25">
        <f>'Lav Strøm'!L40</f>
        <v>17698631238.859997</v>
      </c>
      <c r="L9" s="25">
        <f>'Lav Strøm'!M40</f>
        <v>17694761238.859997</v>
      </c>
      <c r="M9" s="25">
        <f>'Lav Strøm'!N40</f>
        <v>17690711238.859997</v>
      </c>
      <c r="N9" s="25">
        <f>'Lav Strøm'!O40</f>
        <v>17686571238.859997</v>
      </c>
      <c r="O9" s="25">
        <f>'Lav Strøm'!P40</f>
        <v>17682161238.859997</v>
      </c>
      <c r="P9" s="25">
        <f>'Lav Strøm'!Q40</f>
        <v>17677661238.859997</v>
      </c>
      <c r="Q9" s="25">
        <f>'Lav Strøm'!R40</f>
        <v>17672891238.859997</v>
      </c>
      <c r="R9" s="25">
        <f>'Lav Strøm'!S40</f>
        <v>17668031238.859997</v>
      </c>
      <c r="S9" s="25">
        <f>'Lav Strøm'!T40</f>
        <v>17662901238.859997</v>
      </c>
      <c r="T9" s="25">
        <f>'Lav Strøm'!U40</f>
        <v>17657591238.859997</v>
      </c>
      <c r="U9" s="25">
        <f>'Lav Strøm'!V40</f>
        <v>17652101238.859997</v>
      </c>
      <c r="V9" s="25">
        <f>'Lav Strøm'!W40</f>
        <v>17646341238.859997</v>
      </c>
    </row>
    <row r="32" spans="3:4">
      <c r="C32" s="19">
        <f>Gjennomsnittslig!C33</f>
        <v>16839836238.859997</v>
      </c>
      <c r="D32" t="s">
        <v>67</v>
      </c>
    </row>
    <row r="33" spans="3:4">
      <c r="C33">
        <v>20</v>
      </c>
      <c r="D33" t="s">
        <v>70</v>
      </c>
    </row>
    <row r="34" spans="3:4">
      <c r="C34" s="39">
        <v>4.2099999999999999E-2</v>
      </c>
      <c r="D34" t="s">
        <v>69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524C4-0F85-41BD-BC42-1DFAEC35244D}">
  <dimension ref="A1:AG52"/>
  <sheetViews>
    <sheetView topLeftCell="H1" workbookViewId="0">
      <selection activeCell="N34" sqref="N34"/>
    </sheetView>
  </sheetViews>
  <sheetFormatPr defaultRowHeight="15"/>
  <cols>
    <col min="9" max="10" width="19.28515625" bestFit="1" customWidth="1"/>
    <col min="11" max="12" width="16.28515625" bestFit="1" customWidth="1"/>
    <col min="13" max="13" width="11.5703125" bestFit="1" customWidth="1"/>
    <col min="15" max="15" width="16.28515625" bestFit="1" customWidth="1"/>
    <col min="24" max="24" width="12.28515625" bestFit="1" customWidth="1"/>
    <col min="25" max="25" width="13.140625" bestFit="1" customWidth="1"/>
    <col min="26" max="26" width="14.140625" bestFit="1" customWidth="1"/>
  </cols>
  <sheetData>
    <row r="1" spans="1:33">
      <c r="B1" t="s">
        <v>30</v>
      </c>
      <c r="C1" t="s">
        <v>51</v>
      </c>
      <c r="H1" s="8" t="s">
        <v>13</v>
      </c>
      <c r="I1" s="8" t="s">
        <v>30</v>
      </c>
      <c r="J1" s="8" t="s">
        <v>31</v>
      </c>
      <c r="K1" s="8" t="s">
        <v>34</v>
      </c>
      <c r="L1" t="s">
        <v>52</v>
      </c>
    </row>
    <row r="2" spans="1:33">
      <c r="A2" t="s">
        <v>50</v>
      </c>
      <c r="B2">
        <v>757</v>
      </c>
      <c r="C2">
        <v>2990</v>
      </c>
      <c r="D2" s="39">
        <v>0.5</v>
      </c>
      <c r="H2" s="6">
        <v>2030</v>
      </c>
      <c r="I2" s="8">
        <v>757</v>
      </c>
      <c r="J2" s="8">
        <v>2990</v>
      </c>
      <c r="K2" s="8">
        <f t="shared" ref="K2:K22" si="0">SUM(I2:J2)/2</f>
        <v>1873.5</v>
      </c>
      <c r="L2" s="42">
        <v>0.5</v>
      </c>
      <c r="N2" t="s">
        <v>53</v>
      </c>
      <c r="O2" s="44">
        <f>1*(($L$2*I2)+(1-$L$2)*J2)</f>
        <v>1873.5</v>
      </c>
    </row>
    <row r="3" spans="1:33">
      <c r="H3" s="6">
        <v>2031</v>
      </c>
      <c r="I3" s="8">
        <v>787</v>
      </c>
      <c r="J3" s="8">
        <v>3268</v>
      </c>
      <c r="K3" s="8">
        <f t="shared" si="0"/>
        <v>2027.5</v>
      </c>
      <c r="L3" s="42">
        <v>0.5</v>
      </c>
      <c r="O3" s="44">
        <f>1*(($L$2*I3)+(1-$L$2)*J3)</f>
        <v>2027.5</v>
      </c>
    </row>
    <row r="4" spans="1:33">
      <c r="H4" s="6">
        <v>2032</v>
      </c>
      <c r="I4" s="8">
        <v>819</v>
      </c>
      <c r="J4" s="8">
        <v>3572</v>
      </c>
      <c r="K4" s="8">
        <f t="shared" si="0"/>
        <v>2195.5</v>
      </c>
      <c r="L4" s="42">
        <v>0.5</v>
      </c>
      <c r="O4" s="44">
        <f t="shared" ref="O2:O15" si="1">1*(($L$2*I4)+(1-$L$2)*J4)</f>
        <v>2195.5</v>
      </c>
    </row>
    <row r="5" spans="1:33">
      <c r="H5" s="6">
        <v>2033</v>
      </c>
      <c r="I5" s="8">
        <v>852</v>
      </c>
      <c r="J5" s="8">
        <v>3904</v>
      </c>
      <c r="K5" s="8">
        <f t="shared" si="0"/>
        <v>2378</v>
      </c>
      <c r="L5" s="42">
        <v>0.5</v>
      </c>
      <c r="M5" s="43"/>
      <c r="N5" s="43"/>
      <c r="O5" s="44">
        <f t="shared" si="1"/>
        <v>2378</v>
      </c>
      <c r="P5" s="43"/>
      <c r="Q5" s="42">
        <v>0.33</v>
      </c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</row>
    <row r="6" spans="1:33">
      <c r="H6" s="6">
        <v>2034</v>
      </c>
      <c r="I6" s="8">
        <v>886</v>
      </c>
      <c r="J6" s="8">
        <v>4267</v>
      </c>
      <c r="K6" s="8">
        <f t="shared" si="0"/>
        <v>2576.5</v>
      </c>
      <c r="L6" s="42">
        <v>0.5</v>
      </c>
      <c r="O6" s="44">
        <f t="shared" si="1"/>
        <v>2576.5</v>
      </c>
      <c r="Q6" s="41">
        <v>0.33</v>
      </c>
    </row>
    <row r="7" spans="1:33">
      <c r="H7" s="6">
        <v>2035</v>
      </c>
      <c r="I7" s="8">
        <v>921</v>
      </c>
      <c r="J7" s="8">
        <v>4664</v>
      </c>
      <c r="K7" s="8">
        <f t="shared" si="0"/>
        <v>2792.5</v>
      </c>
      <c r="L7" s="42">
        <v>0.5</v>
      </c>
      <c r="O7" s="44">
        <f t="shared" si="1"/>
        <v>2792.5</v>
      </c>
      <c r="Q7" s="41"/>
    </row>
    <row r="8" spans="1:33">
      <c r="H8" s="6">
        <v>2036</v>
      </c>
      <c r="I8" s="8">
        <v>958</v>
      </c>
      <c r="J8" s="8">
        <v>5098</v>
      </c>
      <c r="K8" s="8">
        <f t="shared" si="0"/>
        <v>3028</v>
      </c>
      <c r="L8" s="42">
        <v>0.5</v>
      </c>
      <c r="O8" s="44">
        <f t="shared" si="1"/>
        <v>3028</v>
      </c>
    </row>
    <row r="9" spans="1:33">
      <c r="H9" s="6">
        <v>2037</v>
      </c>
      <c r="I9" s="8">
        <v>996</v>
      </c>
      <c r="J9" s="8">
        <v>5572</v>
      </c>
      <c r="K9" s="8">
        <f t="shared" si="0"/>
        <v>3284</v>
      </c>
      <c r="L9" s="42">
        <v>0.5</v>
      </c>
      <c r="O9" s="44">
        <f t="shared" si="1"/>
        <v>3284</v>
      </c>
    </row>
    <row r="10" spans="1:33">
      <c r="H10" s="6">
        <v>2038</v>
      </c>
      <c r="I10" s="8">
        <v>1036</v>
      </c>
      <c r="J10" s="8">
        <v>6091</v>
      </c>
      <c r="K10" s="8">
        <f t="shared" si="0"/>
        <v>3563.5</v>
      </c>
      <c r="L10" s="42">
        <v>0.5</v>
      </c>
      <c r="O10" s="44">
        <f t="shared" si="1"/>
        <v>3563.5</v>
      </c>
    </row>
    <row r="11" spans="1:33">
      <c r="H11" s="6">
        <v>2039</v>
      </c>
      <c r="I11" s="8">
        <v>1078</v>
      </c>
      <c r="J11" s="8">
        <v>6657</v>
      </c>
      <c r="K11" s="8">
        <f t="shared" si="0"/>
        <v>3867.5</v>
      </c>
      <c r="L11" s="42">
        <v>0.5</v>
      </c>
      <c r="O11" s="44">
        <f t="shared" si="1"/>
        <v>3867.5</v>
      </c>
    </row>
    <row r="12" spans="1:33">
      <c r="H12" s="6">
        <v>2040</v>
      </c>
      <c r="I12" s="8">
        <v>1121</v>
      </c>
      <c r="J12" s="8">
        <v>7277</v>
      </c>
      <c r="K12" s="8">
        <f t="shared" si="0"/>
        <v>4199</v>
      </c>
      <c r="L12" s="42">
        <v>0.5</v>
      </c>
      <c r="O12" s="44">
        <f t="shared" si="1"/>
        <v>4199</v>
      </c>
      <c r="Y12" t="s">
        <v>54</v>
      </c>
      <c r="Z12" t="s">
        <v>55</v>
      </c>
    </row>
    <row r="13" spans="1:33">
      <c r="H13" s="6">
        <v>2041</v>
      </c>
      <c r="I13" s="8">
        <v>1166</v>
      </c>
      <c r="J13" s="8">
        <v>7588</v>
      </c>
      <c r="K13" s="8">
        <f t="shared" si="0"/>
        <v>4377</v>
      </c>
      <c r="L13" s="42">
        <v>0.5</v>
      </c>
      <c r="O13" s="44">
        <f t="shared" si="1"/>
        <v>4377</v>
      </c>
      <c r="X13" t="s">
        <v>52</v>
      </c>
      <c r="Y13" s="39">
        <v>0.3</v>
      </c>
      <c r="Z13" s="39">
        <v>0.7</v>
      </c>
    </row>
    <row r="14" spans="1:33">
      <c r="H14" s="6">
        <v>2042</v>
      </c>
      <c r="I14" s="8">
        <v>1212</v>
      </c>
      <c r="J14" s="8">
        <v>7912</v>
      </c>
      <c r="K14" s="8">
        <f t="shared" si="0"/>
        <v>4562</v>
      </c>
      <c r="L14" s="42">
        <v>0.5</v>
      </c>
      <c r="O14" s="44">
        <f t="shared" si="1"/>
        <v>4562</v>
      </c>
      <c r="X14" t="s">
        <v>56</v>
      </c>
      <c r="Y14" s="27">
        <f>SUM(Y9:Y12)</f>
        <v>0</v>
      </c>
      <c r="Z14" s="19">
        <f>SUM(Z9:Z12)</f>
        <v>0</v>
      </c>
    </row>
    <row r="15" spans="1:33">
      <c r="H15" s="6">
        <v>2043</v>
      </c>
      <c r="I15" s="8">
        <v>1261</v>
      </c>
      <c r="J15" s="8">
        <v>8250</v>
      </c>
      <c r="K15" s="8">
        <f t="shared" si="0"/>
        <v>4755.5</v>
      </c>
      <c r="L15" s="42">
        <v>0.5</v>
      </c>
      <c r="O15" s="44">
        <f t="shared" si="1"/>
        <v>4755.5</v>
      </c>
    </row>
    <row r="16" spans="1:33">
      <c r="H16" s="6">
        <v>2044</v>
      </c>
      <c r="I16" s="8">
        <v>1311</v>
      </c>
      <c r="J16" s="8">
        <v>8603</v>
      </c>
      <c r="K16" s="8">
        <f t="shared" si="0"/>
        <v>4957</v>
      </c>
      <c r="L16" s="42">
        <v>0.5</v>
      </c>
      <c r="O16" s="44">
        <f t="shared" ref="O16:O22" si="2">1*(($L$2*I16)+(1-$L$2)*J16)</f>
        <v>4957</v>
      </c>
    </row>
    <row r="17" spans="8:22">
      <c r="H17" s="6">
        <v>2045</v>
      </c>
      <c r="I17" s="8">
        <v>1364</v>
      </c>
      <c r="J17" s="8">
        <v>8971</v>
      </c>
      <c r="K17" s="8">
        <f t="shared" si="0"/>
        <v>5167.5</v>
      </c>
      <c r="L17" s="42">
        <v>0.5</v>
      </c>
      <c r="O17" s="44">
        <f t="shared" si="2"/>
        <v>5167.5</v>
      </c>
    </row>
    <row r="18" spans="8:22">
      <c r="H18" s="6">
        <v>2046</v>
      </c>
      <c r="I18" s="8">
        <v>1418</v>
      </c>
      <c r="J18" s="8">
        <v>9355</v>
      </c>
      <c r="K18" s="8">
        <f t="shared" si="0"/>
        <v>5386.5</v>
      </c>
      <c r="L18" s="42">
        <v>0.5</v>
      </c>
      <c r="O18" s="44">
        <f t="shared" si="2"/>
        <v>5386.5</v>
      </c>
      <c r="V18" s="45"/>
    </row>
    <row r="19" spans="8:22">
      <c r="H19" s="6">
        <v>2047</v>
      </c>
      <c r="I19" s="8">
        <v>1475</v>
      </c>
      <c r="J19" s="8">
        <v>9755</v>
      </c>
      <c r="K19" s="8">
        <f t="shared" si="0"/>
        <v>5615</v>
      </c>
      <c r="L19" s="42">
        <v>0.5</v>
      </c>
      <c r="O19" s="44">
        <f t="shared" si="2"/>
        <v>5615</v>
      </c>
    </row>
    <row r="20" spans="8:22">
      <c r="H20" s="6">
        <v>2048</v>
      </c>
      <c r="I20" s="8">
        <v>1534</v>
      </c>
      <c r="J20" s="8">
        <v>10172</v>
      </c>
      <c r="K20" s="8">
        <f t="shared" si="0"/>
        <v>5853</v>
      </c>
      <c r="L20" s="42">
        <v>0.5</v>
      </c>
      <c r="O20" s="44">
        <f t="shared" si="2"/>
        <v>5853</v>
      </c>
    </row>
    <row r="21" spans="8:22">
      <c r="H21" s="6">
        <v>2049</v>
      </c>
      <c r="I21" s="8">
        <v>1595</v>
      </c>
      <c r="J21" s="8">
        <v>11607</v>
      </c>
      <c r="K21" s="8">
        <f t="shared" si="0"/>
        <v>6601</v>
      </c>
      <c r="L21" s="42">
        <v>0.5</v>
      </c>
      <c r="O21" s="44">
        <f t="shared" si="2"/>
        <v>6601</v>
      </c>
    </row>
    <row r="22" spans="8:22">
      <c r="H22" s="6">
        <v>2050</v>
      </c>
      <c r="I22" s="8">
        <v>1659</v>
      </c>
      <c r="J22" s="8">
        <v>11060</v>
      </c>
      <c r="K22" s="8">
        <f t="shared" si="0"/>
        <v>6359.5</v>
      </c>
      <c r="L22" s="42">
        <v>0.5</v>
      </c>
      <c r="O22" s="44">
        <f t="shared" si="2"/>
        <v>6359.5</v>
      </c>
    </row>
    <row r="24" spans="8:22">
      <c r="I24" t="s">
        <v>61</v>
      </c>
      <c r="J24" t="s">
        <v>62</v>
      </c>
    </row>
    <row r="35" spans="8:12">
      <c r="I35" t="s">
        <v>54</v>
      </c>
      <c r="J35" t="s">
        <v>55</v>
      </c>
      <c r="L35" t="s">
        <v>58</v>
      </c>
    </row>
    <row r="36" spans="8:12">
      <c r="H36" t="s">
        <v>52</v>
      </c>
      <c r="I36" s="39">
        <v>0.3</v>
      </c>
      <c r="J36" s="39">
        <v>0.7</v>
      </c>
    </row>
    <row r="37" spans="8:12">
      <c r="H37" t="s">
        <v>56</v>
      </c>
      <c r="I37" s="27">
        <f>Gjennomsnittslig!I10</f>
        <v>15635431238.859997</v>
      </c>
      <c r="J37" s="19">
        <f>Gjennomsnittslig!I33</f>
        <v>16585931238.859997</v>
      </c>
      <c r="L37" s="44">
        <f>I36*I37+J36*J37</f>
        <v>16300781238.859997</v>
      </c>
    </row>
    <row r="38" spans="8:12">
      <c r="H38" t="s">
        <v>59</v>
      </c>
      <c r="I38" s="45">
        <f>Gjennomsnittslig!B11</f>
        <v>156061443438.22421</v>
      </c>
      <c r="J38" s="45">
        <f>Gjennomsnittslig!B34</f>
        <v>166667337779.49408</v>
      </c>
      <c r="L38" s="45">
        <f>I36*I38+J36*J38</f>
        <v>163485569477.1131</v>
      </c>
    </row>
    <row r="39" spans="8:12">
      <c r="H39" t="s">
        <v>60</v>
      </c>
    </row>
    <row r="42" spans="8:12">
      <c r="I42" t="s">
        <v>54</v>
      </c>
      <c r="J42" t="s">
        <v>55</v>
      </c>
      <c r="L42" t="s">
        <v>58</v>
      </c>
    </row>
    <row r="43" spans="8:12">
      <c r="H43" t="s">
        <v>52</v>
      </c>
      <c r="I43" s="39">
        <v>0.5</v>
      </c>
      <c r="J43" s="39">
        <v>0.5</v>
      </c>
    </row>
    <row r="44" spans="8:12">
      <c r="H44" t="s">
        <v>56</v>
      </c>
      <c r="I44" s="27">
        <f>I37</f>
        <v>15635431238.859997</v>
      </c>
      <c r="J44" s="19">
        <f>J37</f>
        <v>16585931238.859997</v>
      </c>
      <c r="L44" s="44">
        <f>I43*I44+J43*J44</f>
        <v>16110681238.859997</v>
      </c>
    </row>
    <row r="45" spans="8:12">
      <c r="H45" t="s">
        <v>59</v>
      </c>
      <c r="I45" s="45">
        <f>I38</f>
        <v>156061443438.22421</v>
      </c>
      <c r="J45" s="45">
        <f>J38</f>
        <v>166667337779.49408</v>
      </c>
      <c r="L45" s="45">
        <f>I43*I45+J43*J45</f>
        <v>161364390608.85913</v>
      </c>
    </row>
    <row r="46" spans="8:12">
      <c r="H46" t="s">
        <v>60</v>
      </c>
    </row>
    <row r="48" spans="8:12">
      <c r="I48" t="s">
        <v>54</v>
      </c>
      <c r="J48" t="s">
        <v>55</v>
      </c>
      <c r="L48" t="s">
        <v>58</v>
      </c>
    </row>
    <row r="49" spans="8:12">
      <c r="H49" t="s">
        <v>52</v>
      </c>
      <c r="I49" s="39">
        <v>0.7</v>
      </c>
      <c r="J49" s="39">
        <v>0.3</v>
      </c>
    </row>
    <row r="50" spans="8:12">
      <c r="H50" t="s">
        <v>56</v>
      </c>
      <c r="I50" s="27">
        <f>I44</f>
        <v>15635431238.859997</v>
      </c>
      <c r="J50" s="19">
        <f>J44</f>
        <v>16585931238.859997</v>
      </c>
      <c r="L50" s="44">
        <f>I49*I50+J49*J50</f>
        <v>15920581238.859997</v>
      </c>
    </row>
    <row r="51" spans="8:12">
      <c r="H51" t="s">
        <v>59</v>
      </c>
      <c r="I51" s="45">
        <f>I38</f>
        <v>156061443438.22421</v>
      </c>
      <c r="J51" s="45">
        <f>J38</f>
        <v>166667337779.49408</v>
      </c>
      <c r="L51" s="45">
        <f>I49*I51+J49*J51</f>
        <v>159243211740.60516</v>
      </c>
    </row>
    <row r="52" spans="8:12">
      <c r="H52" t="s">
        <v>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Gjennomsnittslig</vt:lpstr>
      <vt:lpstr>Lav</vt:lpstr>
      <vt:lpstr>Høy</vt:lpstr>
      <vt:lpstr>Lav Strøm</vt:lpstr>
      <vt:lpstr>Høy Strøm</vt:lpstr>
      <vt:lpstr>Tabell</vt:lpstr>
      <vt:lpstr>best worse case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stian sjåstad</dc:creator>
  <cp:lastModifiedBy>stian sjåstad</cp:lastModifiedBy>
  <dcterms:created xsi:type="dcterms:W3CDTF">2023-11-21T09:26:33Z</dcterms:created>
  <dcterms:modified xsi:type="dcterms:W3CDTF">2023-12-04T10:57:42Z</dcterms:modified>
</cp:coreProperties>
</file>