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fiap\Downloads\"/>
    </mc:Choice>
  </mc:AlternateContent>
  <xr:revisionPtr revIDLastSave="0" documentId="13_ncr:1_{7FAC44DD-841B-406E-8FFF-B066C2524911}" xr6:coauthVersionLast="47" xr6:coauthVersionMax="47" xr10:uidLastSave="{00000000-0000-0000-0000-000000000000}"/>
  <bookViews>
    <workbookView xWindow="-120" yWindow="-120" windowWidth="20730" windowHeight="11160" activeTab="4" xr2:uid="{643D58BA-CD8B-4E0C-BCAF-B86A3CC39AF2}"/>
  </bookViews>
  <sheets>
    <sheet name="Tabela 01" sheetId="1" r:id="rId1"/>
    <sheet name="Tabela 01 (2)" sheetId="4" state="hidden" r:id="rId2"/>
    <sheet name="Tabela 02" sheetId="2" r:id="rId3"/>
    <sheet name="Tabela 03" sheetId="3" r:id="rId4"/>
    <sheet name="Tabela 0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3" l="1"/>
  <c r="J24" i="3"/>
  <c r="J23" i="3"/>
  <c r="H19" i="1"/>
  <c r="I22" i="1"/>
  <c r="H22" i="1"/>
  <c r="I21" i="1"/>
  <c r="H21" i="1"/>
  <c r="H20" i="1"/>
  <c r="J3" i="1" l="1"/>
  <c r="G9" i="5"/>
  <c r="I9" i="5" s="1"/>
  <c r="G6" i="5"/>
  <c r="I6" i="5" s="1"/>
  <c r="J6" i="5" s="1"/>
  <c r="J5" i="5"/>
  <c r="I7" i="5"/>
  <c r="I8" i="5"/>
  <c r="I5" i="5"/>
  <c r="H6" i="5"/>
  <c r="H7" i="5"/>
  <c r="J7" i="5" s="1"/>
  <c r="H8" i="5"/>
  <c r="J8" i="5" s="1"/>
  <c r="H9" i="5"/>
  <c r="H5" i="5"/>
  <c r="M12" i="3"/>
  <c r="M14" i="3"/>
  <c r="K18" i="3"/>
  <c r="K17" i="3"/>
  <c r="J17" i="3" s="1"/>
  <c r="K16" i="3"/>
  <c r="H16" i="3"/>
  <c r="M16" i="3" s="1"/>
  <c r="I15" i="3"/>
  <c r="H14" i="3"/>
  <c r="J14" i="3" s="1"/>
  <c r="K14" i="3" s="1"/>
  <c r="J15" i="3" s="1"/>
  <c r="H15" i="3" s="1"/>
  <c r="M15" i="3" s="1"/>
  <c r="I13" i="3"/>
  <c r="H12" i="3"/>
  <c r="I10" i="3"/>
  <c r="H11" i="3" s="1"/>
  <c r="H9" i="3"/>
  <c r="I10" i="2"/>
  <c r="I11" i="2"/>
  <c r="I12" i="2"/>
  <c r="I13" i="2"/>
  <c r="I14" i="2"/>
  <c r="I15" i="2"/>
  <c r="I16" i="2"/>
  <c r="I17" i="2"/>
  <c r="I9" i="2"/>
  <c r="I8" i="2"/>
  <c r="I9" i="4"/>
  <c r="I17" i="4" s="1"/>
  <c r="I10" i="4"/>
  <c r="I11" i="4"/>
  <c r="I12" i="4"/>
  <c r="I13" i="4"/>
  <c r="I14" i="4"/>
  <c r="I15" i="4"/>
  <c r="I16" i="4"/>
  <c r="I8" i="4"/>
  <c r="I7" i="4"/>
  <c r="F3" i="4"/>
  <c r="F4" i="4" s="1"/>
  <c r="E7" i="4" s="1"/>
  <c r="H4" i="3"/>
  <c r="H5" i="3" s="1"/>
  <c r="E9" i="3" s="1"/>
  <c r="H4" i="2"/>
  <c r="J4" i="2" s="1"/>
  <c r="E8" i="2" s="1"/>
  <c r="J18" i="3" l="1"/>
  <c r="H18" i="3" s="1"/>
  <c r="M18" i="3" s="1"/>
  <c r="C10" i="3"/>
  <c r="G9" i="3"/>
  <c r="L9" i="3" s="1"/>
  <c r="C9" i="2"/>
  <c r="G8" i="2"/>
  <c r="M8" i="2" s="1"/>
  <c r="C8" i="4"/>
  <c r="G7" i="4"/>
  <c r="J7" i="4" s="1"/>
  <c r="H22" i="4"/>
  <c r="M9" i="3"/>
  <c r="J9" i="3"/>
  <c r="M11" i="3"/>
  <c r="J11" i="3"/>
  <c r="K11" i="3" s="1"/>
  <c r="K12" i="3" s="1"/>
  <c r="I12" i="3" s="1"/>
  <c r="H13" i="3" s="1"/>
  <c r="I18" i="2"/>
  <c r="F22" i="5"/>
  <c r="I16" i="3"/>
  <c r="H17" i="3" s="1"/>
  <c r="M17" i="3" s="1"/>
  <c r="H10" i="3"/>
  <c r="M10" i="3" s="1"/>
  <c r="H21" i="4"/>
  <c r="I16" i="5"/>
  <c r="I15" i="5"/>
  <c r="J15" i="5" s="1"/>
  <c r="I19" i="5"/>
  <c r="I18" i="5"/>
  <c r="I17" i="5"/>
  <c r="F13" i="5"/>
  <c r="J9" i="5"/>
  <c r="J10" i="5" s="1"/>
  <c r="I10" i="5"/>
  <c r="F19" i="5" s="1"/>
  <c r="F18" i="5"/>
  <c r="J4" i="1"/>
  <c r="E7" i="1" s="1"/>
  <c r="I10" i="1"/>
  <c r="I11" i="1"/>
  <c r="I12" i="1"/>
  <c r="I13" i="1"/>
  <c r="I14" i="1"/>
  <c r="I15" i="1"/>
  <c r="I16" i="1"/>
  <c r="I9" i="1"/>
  <c r="I8" i="1"/>
  <c r="I7" i="1"/>
  <c r="I17" i="1" l="1"/>
  <c r="K9" i="3"/>
  <c r="J10" i="3" s="1"/>
  <c r="F12" i="5"/>
  <c r="I20" i="5"/>
  <c r="N9" i="3"/>
  <c r="M13" i="3"/>
  <c r="J13" i="3"/>
  <c r="M19" i="3"/>
  <c r="H19" i="3"/>
  <c r="H20" i="4"/>
  <c r="K7" i="4"/>
  <c r="E8" i="4"/>
  <c r="C9" i="4" s="1"/>
  <c r="G8" i="4"/>
  <c r="J8" i="4" s="1"/>
  <c r="K8" i="4" s="1"/>
  <c r="E9" i="2"/>
  <c r="C10" i="2" s="1"/>
  <c r="E10" i="3"/>
  <c r="C11" i="3" s="1"/>
  <c r="C8" i="1"/>
  <c r="E8" i="1" s="1"/>
  <c r="G8" i="1" s="1"/>
  <c r="G7" i="1"/>
  <c r="J7" i="1" s="1"/>
  <c r="J19" i="3" l="1"/>
  <c r="G10" i="3"/>
  <c r="L10" i="3" s="1"/>
  <c r="N10" i="3" s="1"/>
  <c r="C9" i="1"/>
  <c r="E9" i="1" s="1"/>
  <c r="C10" i="1" s="1"/>
  <c r="E10" i="2"/>
  <c r="C11" i="2" s="1"/>
  <c r="G9" i="2"/>
  <c r="M9" i="2" s="1"/>
  <c r="E9" i="4"/>
  <c r="C10" i="4" s="1"/>
  <c r="G9" i="4"/>
  <c r="J9" i="4" s="1"/>
  <c r="K9" i="4" s="1"/>
  <c r="J8" i="1"/>
  <c r="K8" i="1" s="1"/>
  <c r="E11" i="3"/>
  <c r="C12" i="3" s="1"/>
  <c r="K7" i="1"/>
  <c r="G9" i="1" l="1"/>
  <c r="J9" i="1" s="1"/>
  <c r="K9" i="1" s="1"/>
  <c r="E12" i="3"/>
  <c r="C13" i="3" s="1"/>
  <c r="G11" i="3"/>
  <c r="L11" i="3" s="1"/>
  <c r="N11" i="3" s="1"/>
  <c r="E10" i="4"/>
  <c r="C11" i="4" s="1"/>
  <c r="G10" i="4"/>
  <c r="J10" i="4" s="1"/>
  <c r="K10" i="4" s="1"/>
  <c r="E11" i="2"/>
  <c r="C12" i="2" s="1"/>
  <c r="G10" i="2"/>
  <c r="M10" i="2" s="1"/>
  <c r="E10" i="1"/>
  <c r="C11" i="1" s="1"/>
  <c r="G12" i="3" l="1"/>
  <c r="L12" i="3" s="1"/>
  <c r="N12" i="3" s="1"/>
  <c r="E11" i="4"/>
  <c r="C12" i="4" s="1"/>
  <c r="G11" i="4"/>
  <c r="J11" i="4" s="1"/>
  <c r="K11" i="4" s="1"/>
  <c r="E13" i="3"/>
  <c r="C14" i="3" s="1"/>
  <c r="G13" i="3"/>
  <c r="L13" i="3" s="1"/>
  <c r="N13" i="3" s="1"/>
  <c r="G11" i="2"/>
  <c r="M11" i="2" s="1"/>
  <c r="E12" i="2"/>
  <c r="C13" i="2" s="1"/>
  <c r="E11" i="1"/>
  <c r="C12" i="1" s="1"/>
  <c r="G10" i="1"/>
  <c r="J10" i="1" s="1"/>
  <c r="K10" i="1" s="1"/>
  <c r="G12" i="2" l="1"/>
  <c r="M12" i="2" s="1"/>
  <c r="E13" i="2"/>
  <c r="C14" i="2" s="1"/>
  <c r="G13" i="2"/>
  <c r="M13" i="2" s="1"/>
  <c r="E14" i="3"/>
  <c r="C15" i="3" s="1"/>
  <c r="E12" i="4"/>
  <c r="C13" i="4" s="1"/>
  <c r="G12" i="4"/>
  <c r="J12" i="4" s="1"/>
  <c r="K12" i="4" s="1"/>
  <c r="E12" i="1"/>
  <c r="C13" i="1" s="1"/>
  <c r="G11" i="1"/>
  <c r="J11" i="1" s="1"/>
  <c r="K11" i="1" s="1"/>
  <c r="E13" i="4" l="1"/>
  <c r="C14" i="4" s="1"/>
  <c r="G13" i="4"/>
  <c r="J13" i="4" s="1"/>
  <c r="K13" i="4" s="1"/>
  <c r="E15" i="3"/>
  <c r="C16" i="3" s="1"/>
  <c r="G14" i="3"/>
  <c r="L14" i="3" s="1"/>
  <c r="N14" i="3" s="1"/>
  <c r="E14" i="2"/>
  <c r="C15" i="2" s="1"/>
  <c r="G12" i="1"/>
  <c r="J12" i="1" s="1"/>
  <c r="K12" i="1" s="1"/>
  <c r="E13" i="1"/>
  <c r="C14" i="1" s="1"/>
  <c r="G14" i="2" l="1"/>
  <c r="M14" i="2" s="1"/>
  <c r="E15" i="2"/>
  <c r="C16" i="2" s="1"/>
  <c r="E16" i="3"/>
  <c r="C17" i="3" s="1"/>
  <c r="G15" i="3"/>
  <c r="L15" i="3" s="1"/>
  <c r="N15" i="3" s="1"/>
  <c r="E14" i="4"/>
  <c r="C15" i="4" s="1"/>
  <c r="G14" i="4"/>
  <c r="J14" i="4" s="1"/>
  <c r="K14" i="4" s="1"/>
  <c r="G13" i="1"/>
  <c r="E14" i="1"/>
  <c r="C15" i="1" s="1"/>
  <c r="J13" i="1" l="1"/>
  <c r="K13" i="1" s="1"/>
  <c r="I20" i="1"/>
  <c r="E15" i="4"/>
  <c r="C16" i="4" s="1"/>
  <c r="G15" i="4"/>
  <c r="J15" i="4" s="1"/>
  <c r="K15" i="4" s="1"/>
  <c r="E17" i="3"/>
  <c r="C18" i="3" s="1"/>
  <c r="G16" i="3"/>
  <c r="L16" i="3" s="1"/>
  <c r="N16" i="3" s="1"/>
  <c r="E16" i="2"/>
  <c r="C17" i="2" s="1"/>
  <c r="G15" i="2"/>
  <c r="M15" i="2" s="1"/>
  <c r="G14" i="1"/>
  <c r="J14" i="1" s="1"/>
  <c r="K14" i="1" s="1"/>
  <c r="E15" i="1"/>
  <c r="C16" i="1" s="1"/>
  <c r="E17" i="2" l="1"/>
  <c r="G17" i="2"/>
  <c r="M17" i="2" s="1"/>
  <c r="G16" i="2"/>
  <c r="M16" i="2" s="1"/>
  <c r="E18" i="3"/>
  <c r="G18" i="3" s="1"/>
  <c r="L18" i="3" s="1"/>
  <c r="N18" i="3" s="1"/>
  <c r="G17" i="3"/>
  <c r="L17" i="3" s="1"/>
  <c r="N17" i="3" s="1"/>
  <c r="E16" i="4"/>
  <c r="G16" i="4"/>
  <c r="J16" i="4" s="1"/>
  <c r="K16" i="4" s="1"/>
  <c r="K17" i="4" s="1"/>
  <c r="H19" i="4" s="1"/>
  <c r="E16" i="1"/>
  <c r="G15" i="1"/>
  <c r="J15" i="1" s="1"/>
  <c r="K15" i="1" s="1"/>
  <c r="N19" i="3" l="1"/>
  <c r="M18" i="2"/>
  <c r="J21" i="2" s="1"/>
  <c r="G16" i="1"/>
  <c r="J16" i="1" s="1"/>
  <c r="K16" i="1" s="1"/>
  <c r="K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</author>
  </authors>
  <commentList>
    <comment ref="J6" authorId="0" shapeId="0" xr:uid="{D5F4271D-7DEB-4F8A-A858-9CE42EE6BE64}">
      <text>
        <r>
          <rPr>
            <b/>
            <sz val="9"/>
            <color indexed="81"/>
            <rFont val="Segoe UI"/>
            <family val="2"/>
          </rPr>
          <t>Ponto médio da classe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</author>
  </authors>
  <commentList>
    <comment ref="J6" authorId="0" shapeId="0" xr:uid="{A4485254-1DD8-4C26-B4FB-162967E8463A}">
      <text>
        <r>
          <rPr>
            <b/>
            <sz val="9"/>
            <color indexed="81"/>
            <rFont val="Segoe UI"/>
            <family val="2"/>
          </rPr>
          <t>Ponto médio da classe</t>
        </r>
      </text>
    </comment>
  </commentList>
</comments>
</file>

<file path=xl/sharedStrings.xml><?xml version="1.0" encoding="utf-8"?>
<sst xmlns="http://schemas.openxmlformats.org/spreadsheetml/2006/main" count="251" uniqueCount="62">
  <si>
    <t>S = A + B + C + D + E + F</t>
  </si>
  <si>
    <t>H = 100 * S</t>
  </si>
  <si>
    <t>Salário Mensal Líquido (R$)</t>
  </si>
  <si>
    <t>Número acumulado de colaboradores</t>
  </si>
  <si>
    <t>-</t>
  </si>
  <si>
    <t>Total</t>
  </si>
  <si>
    <t>A</t>
  </si>
  <si>
    <t>B</t>
  </si>
  <si>
    <t>C</t>
  </si>
  <si>
    <t>D</t>
  </si>
  <si>
    <t>E</t>
  </si>
  <si>
    <t>F</t>
  </si>
  <si>
    <t>fi</t>
  </si>
  <si>
    <t>S =</t>
  </si>
  <si>
    <t>H =</t>
  </si>
  <si>
    <t>H = LS - L1</t>
  </si>
  <si>
    <t>Classes</t>
  </si>
  <si>
    <t>[</t>
  </si>
  <si>
    <t>;</t>
  </si>
  <si>
    <t>xi</t>
  </si>
  <si>
    <t>xi * fi</t>
  </si>
  <si>
    <t xml:space="preserve">média = </t>
  </si>
  <si>
    <t>moda bruta =</t>
  </si>
  <si>
    <t>1)</t>
  </si>
  <si>
    <t>2)</t>
  </si>
  <si>
    <t xml:space="preserve">moda de king = </t>
  </si>
  <si>
    <t>3)</t>
  </si>
  <si>
    <t>4)</t>
  </si>
  <si>
    <t xml:space="preserve">moda de czuber = </t>
  </si>
  <si>
    <t>L1 = R$ 3.900,00</t>
  </si>
  <si>
    <t>Percentual acumulado de colaboradores</t>
  </si>
  <si>
    <t>fri</t>
  </si>
  <si>
    <t xml:space="preserve">H = </t>
  </si>
  <si>
    <t xml:space="preserve">S = </t>
  </si>
  <si>
    <t>Salário mensal Líquido (R$)</t>
  </si>
  <si>
    <t>Fi</t>
  </si>
  <si>
    <t>L1 = R$ 2.800,00</t>
  </si>
  <si>
    <t>Número de Pessoas</t>
  </si>
  <si>
    <t>Fri</t>
  </si>
  <si>
    <t>Frequência acumulada de pessoas</t>
  </si>
  <si>
    <t>Frequência Relativa (6 casas decimais)</t>
  </si>
  <si>
    <t xml:space="preserve">Frequência Acumulada Relativa </t>
  </si>
  <si>
    <t>&gt;&gt;&gt;&gt;&gt;&gt;</t>
  </si>
  <si>
    <t>Salário Mensal  líquido (R$)</t>
  </si>
  <si>
    <t xml:space="preserve">Média = </t>
  </si>
  <si>
    <t xml:space="preserve">Moda bruta = </t>
  </si>
  <si>
    <t xml:space="preserve">Moda de King = </t>
  </si>
  <si>
    <t xml:space="preserve">Moda de Czuber = </t>
  </si>
  <si>
    <t>xi * fri</t>
  </si>
  <si>
    <t>Média =</t>
  </si>
  <si>
    <t xml:space="preserve">xi </t>
  </si>
  <si>
    <t>NUMERO DE PESSOAS POR QUARTO</t>
  </si>
  <si>
    <t>NÚMERO DE QUARTOS</t>
  </si>
  <si>
    <t>2W - 8</t>
  </si>
  <si>
    <t>V</t>
  </si>
  <si>
    <t>W</t>
  </si>
  <si>
    <t xml:space="preserve"> </t>
  </si>
  <si>
    <t>Percentual com até duas pessoas</t>
  </si>
  <si>
    <t>Percentual com cinco pessoas</t>
  </si>
  <si>
    <t>L1 = R$ 3.000,00</t>
  </si>
  <si>
    <t>L1 = R$ 2.000,00</t>
  </si>
  <si>
    <t>3V - 8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</si>
</sst>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0.000000%"/>
    <numFmt numFmtId="166" formatCode="0.0"/>
    <numFmt numFmtId="167" formatCode="0.00000000"/>
    <numFmt numFmtId="168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44" fontId="0" fillId="0" borderId="1" xfId="2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0" fillId="0" borderId="0" xfId="2" applyFont="1" applyBorder="1"/>
    <xf numFmtId="44" fontId="0" fillId="0" borderId="0" xfId="2" applyFont="1"/>
    <xf numFmtId="0" fontId="0" fillId="4" borderId="1" xfId="0" applyFill="1" applyBorder="1" applyAlignment="1">
      <alignment horizontal="center"/>
    </xf>
    <xf numFmtId="44" fontId="0" fillId="4" borderId="1" xfId="2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9" fontId="0" fillId="0" borderId="0" xfId="0" applyNumberFormat="1"/>
    <xf numFmtId="43" fontId="0" fillId="0" borderId="0" xfId="1" applyFont="1"/>
    <xf numFmtId="164" fontId="0" fillId="0" borderId="0" xfId="1" applyNumberFormat="1" applyFont="1"/>
    <xf numFmtId="9" fontId="0" fillId="0" borderId="1" xfId="3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center"/>
    </xf>
    <xf numFmtId="165" fontId="0" fillId="0" borderId="1" xfId="3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5" fontId="2" fillId="5" borderId="1" xfId="3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44" fontId="0" fillId="0" borderId="1" xfId="2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4" fontId="0" fillId="5" borderId="1" xfId="2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165" fontId="5" fillId="0" borderId="1" xfId="3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0" xfId="0" applyFill="1"/>
    <xf numFmtId="0" fontId="0" fillId="6" borderId="1" xfId="0" applyFill="1" applyBorder="1" applyAlignment="1">
      <alignment horizontal="center"/>
    </xf>
    <xf numFmtId="44" fontId="0" fillId="6" borderId="1" xfId="2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5" fontId="2" fillId="6" borderId="1" xfId="3" applyNumberFormat="1" applyFont="1" applyFill="1" applyBorder="1" applyAlignment="1">
      <alignment horizontal="center"/>
    </xf>
    <xf numFmtId="165" fontId="5" fillId="6" borderId="1" xfId="3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0" fillId="0" borderId="0" xfId="0" applyNumberFormat="1"/>
    <xf numFmtId="166" fontId="0" fillId="0" borderId="0" xfId="0" applyNumberFormat="1"/>
    <xf numFmtId="9" fontId="0" fillId="0" borderId="0" xfId="3" applyFont="1"/>
    <xf numFmtId="10" fontId="0" fillId="0" borderId="0" xfId="3" applyNumberFormat="1" applyFont="1"/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6" fontId="0" fillId="0" borderId="1" xfId="0" applyNumberFormat="1" applyBorder="1" applyAlignment="1">
      <alignment horizontal="center"/>
    </xf>
    <xf numFmtId="10" fontId="0" fillId="0" borderId="0" xfId="0" applyNumberFormat="1"/>
    <xf numFmtId="168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4" fontId="0" fillId="7" borderId="0" xfId="2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2C695-47C6-4A38-B354-FE421C6AE659}">
  <dimension ref="B1:N22"/>
  <sheetViews>
    <sheetView topLeftCell="A4" workbookViewId="0">
      <selection activeCell="I22" sqref="I22"/>
    </sheetView>
  </sheetViews>
  <sheetFormatPr defaultRowHeight="15" x14ac:dyDescent="0.25"/>
  <cols>
    <col min="7" max="7" width="25.140625" bestFit="1" customWidth="1"/>
    <col min="8" max="8" width="35" bestFit="1" customWidth="1"/>
    <col min="9" max="10" width="13.28515625" bestFit="1" customWidth="1"/>
  </cols>
  <sheetData>
    <row r="1" spans="2:14" x14ac:dyDescent="0.25"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2:14" x14ac:dyDescent="0.25">
      <c r="I2">
        <v>5</v>
      </c>
      <c r="J2">
        <v>5</v>
      </c>
      <c r="K2">
        <v>8</v>
      </c>
      <c r="L2">
        <v>8</v>
      </c>
      <c r="M2">
        <v>1</v>
      </c>
      <c r="N2">
        <v>0</v>
      </c>
    </row>
    <row r="3" spans="2:14" x14ac:dyDescent="0.25">
      <c r="D3" t="s">
        <v>59</v>
      </c>
      <c r="I3" t="s">
        <v>13</v>
      </c>
      <c r="J3">
        <f>SUM(I2:N2)</f>
        <v>27</v>
      </c>
    </row>
    <row r="4" spans="2:14" x14ac:dyDescent="0.25">
      <c r="D4" t="s">
        <v>0</v>
      </c>
      <c r="I4" t="s">
        <v>14</v>
      </c>
      <c r="J4">
        <f>J3*100</f>
        <v>2700</v>
      </c>
      <c r="L4" t="s">
        <v>15</v>
      </c>
    </row>
    <row r="5" spans="2:14" x14ac:dyDescent="0.25">
      <c r="D5" t="s">
        <v>1</v>
      </c>
    </row>
    <row r="6" spans="2:14" x14ac:dyDescent="0.25">
      <c r="B6" s="54" t="s">
        <v>16</v>
      </c>
      <c r="C6" s="54"/>
      <c r="D6" s="54"/>
      <c r="E6" s="54"/>
      <c r="F6" s="54"/>
      <c r="G6" s="3" t="s">
        <v>2</v>
      </c>
      <c r="H6" s="3" t="s">
        <v>3</v>
      </c>
      <c r="I6" s="10" t="s">
        <v>12</v>
      </c>
      <c r="J6" s="10" t="s">
        <v>19</v>
      </c>
      <c r="K6" s="10" t="s">
        <v>20</v>
      </c>
    </row>
    <row r="7" spans="2:14" x14ac:dyDescent="0.25">
      <c r="B7" s="13" t="s">
        <v>17</v>
      </c>
      <c r="C7" s="13">
        <v>3000</v>
      </c>
      <c r="D7" s="13" t="s">
        <v>18</v>
      </c>
      <c r="E7" s="13">
        <f t="shared" ref="E7:E16" si="0">C7+$J$4</f>
        <v>5700</v>
      </c>
      <c r="F7" s="13" t="s">
        <v>17</v>
      </c>
      <c r="G7" s="14">
        <f>(C7+E7)/2</f>
        <v>4350</v>
      </c>
      <c r="H7" s="15">
        <v>28</v>
      </c>
      <c r="I7" s="15">
        <f>H7</f>
        <v>28</v>
      </c>
      <c r="J7" s="13">
        <f>G7</f>
        <v>4350</v>
      </c>
      <c r="K7" s="13">
        <f>I7*J7</f>
        <v>121800</v>
      </c>
    </row>
    <row r="8" spans="2:14" x14ac:dyDescent="0.25">
      <c r="B8" s="8" t="s">
        <v>17</v>
      </c>
      <c r="C8" s="8">
        <f t="shared" ref="C8:C16" si="1">E7</f>
        <v>5700</v>
      </c>
      <c r="D8" s="8" t="s">
        <v>18</v>
      </c>
      <c r="E8" s="8">
        <f t="shared" si="0"/>
        <v>8400</v>
      </c>
      <c r="F8" s="8" t="s">
        <v>17</v>
      </c>
      <c r="G8" s="9">
        <f t="shared" ref="G8:G15" si="2">(C8+E8)/2</f>
        <v>7050</v>
      </c>
      <c r="H8" s="4">
        <v>31</v>
      </c>
      <c r="I8" s="10">
        <f>H8-H7</f>
        <v>3</v>
      </c>
      <c r="J8" s="10">
        <f t="shared" ref="J8:J16" si="3">G8</f>
        <v>7050</v>
      </c>
      <c r="K8" s="10">
        <f t="shared" ref="K8:K16" si="4">I8*J8</f>
        <v>21150</v>
      </c>
    </row>
    <row r="9" spans="2:14" x14ac:dyDescent="0.25">
      <c r="B9" s="8" t="s">
        <v>17</v>
      </c>
      <c r="C9" s="8">
        <f t="shared" si="1"/>
        <v>8400</v>
      </c>
      <c r="D9" s="8" t="s">
        <v>18</v>
      </c>
      <c r="E9" s="8">
        <f t="shared" si="0"/>
        <v>11100</v>
      </c>
      <c r="F9" s="8" t="s">
        <v>17</v>
      </c>
      <c r="G9" s="9">
        <f t="shared" si="2"/>
        <v>9750</v>
      </c>
      <c r="H9" s="4">
        <v>40</v>
      </c>
      <c r="I9" s="10">
        <f>H9-H8</f>
        <v>9</v>
      </c>
      <c r="J9" s="10">
        <f t="shared" si="3"/>
        <v>9750</v>
      </c>
      <c r="K9" s="10">
        <f t="shared" si="4"/>
        <v>87750</v>
      </c>
    </row>
    <row r="10" spans="2:14" x14ac:dyDescent="0.25">
      <c r="B10" s="8" t="s">
        <v>17</v>
      </c>
      <c r="C10" s="8">
        <f t="shared" si="1"/>
        <v>11100</v>
      </c>
      <c r="D10" s="8" t="s">
        <v>18</v>
      </c>
      <c r="E10" s="8">
        <f t="shared" si="0"/>
        <v>13800</v>
      </c>
      <c r="F10" s="8" t="s">
        <v>17</v>
      </c>
      <c r="G10" s="9">
        <f t="shared" si="2"/>
        <v>12450</v>
      </c>
      <c r="H10" s="4">
        <v>58</v>
      </c>
      <c r="I10" s="10">
        <f t="shared" ref="I10:I16" si="5">H10-H9</f>
        <v>18</v>
      </c>
      <c r="J10" s="10">
        <f t="shared" si="3"/>
        <v>12450</v>
      </c>
      <c r="K10" s="10">
        <f t="shared" si="4"/>
        <v>224100</v>
      </c>
    </row>
    <row r="11" spans="2:14" x14ac:dyDescent="0.25">
      <c r="B11" s="8" t="s">
        <v>17</v>
      </c>
      <c r="C11" s="8">
        <f t="shared" si="1"/>
        <v>13800</v>
      </c>
      <c r="D11" s="8" t="s">
        <v>18</v>
      </c>
      <c r="E11" s="8">
        <f t="shared" si="0"/>
        <v>16500</v>
      </c>
      <c r="F11" s="8" t="s">
        <v>17</v>
      </c>
      <c r="G11" s="9">
        <f t="shared" si="2"/>
        <v>15150</v>
      </c>
      <c r="H11" s="4">
        <v>71</v>
      </c>
      <c r="I11" s="10">
        <f t="shared" si="5"/>
        <v>13</v>
      </c>
      <c r="J11" s="10">
        <f t="shared" si="3"/>
        <v>15150</v>
      </c>
      <c r="K11" s="10">
        <f t="shared" si="4"/>
        <v>196950</v>
      </c>
    </row>
    <row r="12" spans="2:14" x14ac:dyDescent="0.25">
      <c r="B12" s="8" t="s">
        <v>17</v>
      </c>
      <c r="C12" s="8">
        <f t="shared" si="1"/>
        <v>16500</v>
      </c>
      <c r="D12" s="8" t="s">
        <v>18</v>
      </c>
      <c r="E12" s="8">
        <f t="shared" si="0"/>
        <v>19200</v>
      </c>
      <c r="F12" s="8" t="s">
        <v>17</v>
      </c>
      <c r="G12" s="9">
        <f t="shared" si="2"/>
        <v>17850</v>
      </c>
      <c r="H12" s="4">
        <v>90</v>
      </c>
      <c r="I12" s="10">
        <f t="shared" si="5"/>
        <v>19</v>
      </c>
      <c r="J12" s="10">
        <f t="shared" si="3"/>
        <v>17850</v>
      </c>
      <c r="K12" s="10">
        <f t="shared" si="4"/>
        <v>339150</v>
      </c>
    </row>
    <row r="13" spans="2:14" x14ac:dyDescent="0.25">
      <c r="B13" s="15" t="s">
        <v>17</v>
      </c>
      <c r="C13" s="15">
        <f t="shared" si="1"/>
        <v>19200</v>
      </c>
      <c r="D13" s="15" t="s">
        <v>18</v>
      </c>
      <c r="E13" s="15">
        <f t="shared" si="0"/>
        <v>21900</v>
      </c>
      <c r="F13" s="15" t="s">
        <v>17</v>
      </c>
      <c r="G13" s="15">
        <f t="shared" si="2"/>
        <v>20550</v>
      </c>
      <c r="H13" s="15">
        <v>118</v>
      </c>
      <c r="I13" s="15">
        <f t="shared" si="5"/>
        <v>28</v>
      </c>
      <c r="J13" s="10">
        <f t="shared" si="3"/>
        <v>20550</v>
      </c>
      <c r="K13" s="10">
        <f t="shared" si="4"/>
        <v>575400</v>
      </c>
    </row>
    <row r="14" spans="2:14" x14ac:dyDescent="0.25">
      <c r="B14" s="8" t="s">
        <v>17</v>
      </c>
      <c r="C14" s="8">
        <f t="shared" si="1"/>
        <v>21900</v>
      </c>
      <c r="D14" s="8" t="s">
        <v>18</v>
      </c>
      <c r="E14" s="8">
        <f t="shared" si="0"/>
        <v>24600</v>
      </c>
      <c r="F14" s="8" t="s">
        <v>17</v>
      </c>
      <c r="G14" s="9">
        <f t="shared" si="2"/>
        <v>23250</v>
      </c>
      <c r="H14" s="4">
        <v>138</v>
      </c>
      <c r="I14" s="10">
        <f t="shared" si="5"/>
        <v>20</v>
      </c>
      <c r="J14" s="10">
        <f t="shared" si="3"/>
        <v>23250</v>
      </c>
      <c r="K14" s="10">
        <f t="shared" si="4"/>
        <v>465000</v>
      </c>
    </row>
    <row r="15" spans="2:14" x14ac:dyDescent="0.25">
      <c r="B15" s="8" t="s">
        <v>17</v>
      </c>
      <c r="C15" s="8">
        <f t="shared" si="1"/>
        <v>24600</v>
      </c>
      <c r="D15" s="8" t="s">
        <v>18</v>
      </c>
      <c r="E15" s="8">
        <f t="shared" si="0"/>
        <v>27300</v>
      </c>
      <c r="F15" s="8" t="s">
        <v>17</v>
      </c>
      <c r="G15" s="9">
        <f t="shared" si="2"/>
        <v>25950</v>
      </c>
      <c r="H15" s="4">
        <v>141</v>
      </c>
      <c r="I15" s="10">
        <f t="shared" si="5"/>
        <v>3</v>
      </c>
      <c r="J15" s="10">
        <f t="shared" si="3"/>
        <v>25950</v>
      </c>
      <c r="K15" s="10">
        <f t="shared" si="4"/>
        <v>77850</v>
      </c>
    </row>
    <row r="16" spans="2:14" x14ac:dyDescent="0.25">
      <c r="B16" s="8" t="s">
        <v>17</v>
      </c>
      <c r="C16" s="8">
        <f t="shared" si="1"/>
        <v>27300</v>
      </c>
      <c r="D16" s="8" t="s">
        <v>18</v>
      </c>
      <c r="E16" s="8">
        <f t="shared" si="0"/>
        <v>30000</v>
      </c>
      <c r="F16" s="8" t="s">
        <v>17</v>
      </c>
      <c r="G16" s="9">
        <f>(C16+E16)/2</f>
        <v>28650</v>
      </c>
      <c r="H16" s="4">
        <v>158</v>
      </c>
      <c r="I16" s="10">
        <f t="shared" si="5"/>
        <v>17</v>
      </c>
      <c r="J16" s="10">
        <f t="shared" si="3"/>
        <v>28650</v>
      </c>
      <c r="K16" s="10">
        <f t="shared" si="4"/>
        <v>487050</v>
      </c>
    </row>
    <row r="17" spans="3:11" x14ac:dyDescent="0.25">
      <c r="G17" s="5" t="s">
        <v>5</v>
      </c>
      <c r="H17" s="4" t="s">
        <v>4</v>
      </c>
      <c r="I17" s="10">
        <f>SUM(I7:I16)</f>
        <v>158</v>
      </c>
      <c r="J17" s="10" t="s">
        <v>4</v>
      </c>
      <c r="K17" s="10">
        <f>SUM(K7:K16)</f>
        <v>2596200</v>
      </c>
    </row>
    <row r="18" spans="3:11" x14ac:dyDescent="0.25">
      <c r="C18" s="2"/>
      <c r="G18" s="6"/>
      <c r="H18" s="7"/>
    </row>
    <row r="19" spans="3:11" x14ac:dyDescent="0.25">
      <c r="F19" s="1" t="s">
        <v>23</v>
      </c>
      <c r="G19" t="s">
        <v>21</v>
      </c>
      <c r="H19" s="58">
        <f>K17/I17</f>
        <v>16431.645569620254</v>
      </c>
    </row>
    <row r="20" spans="3:11" x14ac:dyDescent="0.25">
      <c r="F20" s="1" t="s">
        <v>24</v>
      </c>
      <c r="G20" t="s">
        <v>22</v>
      </c>
      <c r="H20" s="12">
        <f>J7</f>
        <v>4350</v>
      </c>
      <c r="I20" s="12">
        <f>G13</f>
        <v>20550</v>
      </c>
    </row>
    <row r="21" spans="3:11" x14ac:dyDescent="0.25">
      <c r="F21" s="1" t="s">
        <v>26</v>
      </c>
      <c r="G21" t="s">
        <v>25</v>
      </c>
      <c r="H21" s="12">
        <f xml:space="preserve"> C7 + (I8/(0 + I8))*J4</f>
        <v>5700</v>
      </c>
      <c r="I21" s="12">
        <f xml:space="preserve"> C13 + (I14/(I12 + I14))*J4</f>
        <v>20584.615384615383</v>
      </c>
    </row>
    <row r="22" spans="3:11" x14ac:dyDescent="0.25">
      <c r="F22" s="1" t="s">
        <v>27</v>
      </c>
      <c r="G22" t="s">
        <v>28</v>
      </c>
      <c r="H22" s="12">
        <f>C7+((I7-0)/((I7-I8)+(I7-0)))*J4</f>
        <v>4426.4150943396226</v>
      </c>
      <c r="I22" s="12">
        <f>C13+((I13-I12)/((I13-I14)+(I13-I12)))*J4</f>
        <v>20629.411764705881</v>
      </c>
    </row>
  </sheetData>
  <mergeCells count="1">
    <mergeCell ref="B6:F6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11BF0-F9EA-4285-B684-407A2C7B5DDB}">
  <dimension ref="B1:N22"/>
  <sheetViews>
    <sheetView workbookViewId="0">
      <selection activeCell="H23" sqref="H23"/>
    </sheetView>
  </sheetViews>
  <sheetFormatPr defaultRowHeight="15" x14ac:dyDescent="0.25"/>
  <cols>
    <col min="7" max="7" width="25.140625" bestFit="1" customWidth="1"/>
    <col min="8" max="8" width="35" bestFit="1" customWidth="1"/>
    <col min="9" max="9" width="13.28515625" bestFit="1" customWidth="1"/>
    <col min="10" max="10" width="12.140625" bestFit="1" customWidth="1"/>
  </cols>
  <sheetData>
    <row r="1" spans="2:14" x14ac:dyDescent="0.25"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2:14" x14ac:dyDescent="0.25">
      <c r="B2" t="s">
        <v>29</v>
      </c>
      <c r="I2">
        <v>5</v>
      </c>
      <c r="J2">
        <v>5</v>
      </c>
      <c r="K2">
        <v>8</v>
      </c>
      <c r="L2">
        <v>5</v>
      </c>
      <c r="M2">
        <v>3</v>
      </c>
      <c r="N2">
        <v>9</v>
      </c>
    </row>
    <row r="3" spans="2:14" x14ac:dyDescent="0.25">
      <c r="B3" t="s">
        <v>0</v>
      </c>
      <c r="E3" t="s">
        <v>33</v>
      </c>
      <c r="F3">
        <f>SUM(I2:N2)</f>
        <v>35</v>
      </c>
    </row>
    <row r="4" spans="2:14" x14ac:dyDescent="0.25">
      <c r="B4" t="s">
        <v>1</v>
      </c>
      <c r="E4" t="s">
        <v>32</v>
      </c>
      <c r="F4">
        <f>F3*100</f>
        <v>3500</v>
      </c>
      <c r="G4" t="s">
        <v>15</v>
      </c>
    </row>
    <row r="6" spans="2:14" x14ac:dyDescent="0.25">
      <c r="B6" s="54" t="s">
        <v>16</v>
      </c>
      <c r="C6" s="54"/>
      <c r="D6" s="54"/>
      <c r="E6" s="54"/>
      <c r="F6" s="54"/>
      <c r="G6" s="3" t="s">
        <v>43</v>
      </c>
      <c r="H6" s="3" t="s">
        <v>3</v>
      </c>
      <c r="I6" s="10" t="s">
        <v>12</v>
      </c>
      <c r="J6" s="10" t="s">
        <v>19</v>
      </c>
      <c r="K6" s="10" t="s">
        <v>20</v>
      </c>
    </row>
    <row r="7" spans="2:14" x14ac:dyDescent="0.25">
      <c r="B7" s="29" t="s">
        <v>17</v>
      </c>
      <c r="C7" s="29">
        <v>3900</v>
      </c>
      <c r="D7" s="29" t="s">
        <v>18</v>
      </c>
      <c r="E7" s="29">
        <f>C7+F4</f>
        <v>7400</v>
      </c>
      <c r="F7" s="29" t="s">
        <v>17</v>
      </c>
      <c r="G7" s="30">
        <f>(C7+E7)/2</f>
        <v>5650</v>
      </c>
      <c r="H7" s="31">
        <v>28</v>
      </c>
      <c r="I7" s="31">
        <f>H7</f>
        <v>28</v>
      </c>
      <c r="J7" s="29">
        <f>G7</f>
        <v>5650</v>
      </c>
      <c r="K7" s="29">
        <f>J7*I7</f>
        <v>158200</v>
      </c>
    </row>
    <row r="8" spans="2:14" x14ac:dyDescent="0.25">
      <c r="B8" s="8" t="s">
        <v>17</v>
      </c>
      <c r="C8" s="8">
        <f t="shared" ref="C8:C16" si="0">E7</f>
        <v>7400</v>
      </c>
      <c r="D8" s="8" t="s">
        <v>18</v>
      </c>
      <c r="E8" s="8">
        <f t="shared" ref="E8:E16" si="1">C8+$F$4</f>
        <v>10900</v>
      </c>
      <c r="F8" s="8" t="s">
        <v>17</v>
      </c>
      <c r="G8" s="28">
        <f t="shared" ref="G8:G16" si="2">(C8+E8)/2</f>
        <v>9150</v>
      </c>
      <c r="H8" s="4">
        <v>33</v>
      </c>
      <c r="I8" s="10">
        <f>H8-H7</f>
        <v>5</v>
      </c>
      <c r="J8" s="10">
        <f t="shared" ref="J8:J16" si="3">G8</f>
        <v>9150</v>
      </c>
      <c r="K8" s="10">
        <f t="shared" ref="K8:K16" si="4">J8*I8</f>
        <v>45750</v>
      </c>
    </row>
    <row r="9" spans="2:14" x14ac:dyDescent="0.25">
      <c r="B9" s="8" t="s">
        <v>17</v>
      </c>
      <c r="C9" s="8">
        <f t="shared" si="0"/>
        <v>10900</v>
      </c>
      <c r="D9" s="8" t="s">
        <v>18</v>
      </c>
      <c r="E9" s="8">
        <f t="shared" si="1"/>
        <v>14400</v>
      </c>
      <c r="F9" s="8" t="s">
        <v>17</v>
      </c>
      <c r="G9" s="28">
        <f t="shared" si="2"/>
        <v>12650</v>
      </c>
      <c r="H9" s="4">
        <v>49</v>
      </c>
      <c r="I9" s="10">
        <f t="shared" ref="I9:I16" si="5">H9-H8</f>
        <v>16</v>
      </c>
      <c r="J9" s="10">
        <f t="shared" si="3"/>
        <v>12650</v>
      </c>
      <c r="K9" s="10">
        <f t="shared" si="4"/>
        <v>202400</v>
      </c>
    </row>
    <row r="10" spans="2:14" x14ac:dyDescent="0.25">
      <c r="B10" s="8" t="s">
        <v>17</v>
      </c>
      <c r="C10" s="8">
        <f t="shared" si="0"/>
        <v>14400</v>
      </c>
      <c r="D10" s="8" t="s">
        <v>18</v>
      </c>
      <c r="E10" s="8">
        <f t="shared" si="1"/>
        <v>17900</v>
      </c>
      <c r="F10" s="8" t="s">
        <v>17</v>
      </c>
      <c r="G10" s="28">
        <f t="shared" si="2"/>
        <v>16150</v>
      </c>
      <c r="H10" s="4">
        <v>55</v>
      </c>
      <c r="I10" s="10">
        <f t="shared" si="5"/>
        <v>6</v>
      </c>
      <c r="J10" s="10">
        <f t="shared" si="3"/>
        <v>16150</v>
      </c>
      <c r="K10" s="10">
        <f t="shared" si="4"/>
        <v>96900</v>
      </c>
    </row>
    <row r="11" spans="2:14" x14ac:dyDescent="0.25">
      <c r="B11" s="8" t="s">
        <v>17</v>
      </c>
      <c r="C11" s="8">
        <f t="shared" si="0"/>
        <v>17900</v>
      </c>
      <c r="D11" s="8" t="s">
        <v>18</v>
      </c>
      <c r="E11" s="8">
        <f t="shared" si="1"/>
        <v>21400</v>
      </c>
      <c r="F11" s="8" t="s">
        <v>17</v>
      </c>
      <c r="G11" s="28">
        <f t="shared" si="2"/>
        <v>19650</v>
      </c>
      <c r="H11" s="4">
        <v>73</v>
      </c>
      <c r="I11" s="10">
        <f t="shared" si="5"/>
        <v>18</v>
      </c>
      <c r="J11" s="10">
        <f t="shared" si="3"/>
        <v>19650</v>
      </c>
      <c r="K11" s="10">
        <f t="shared" si="4"/>
        <v>353700</v>
      </c>
    </row>
    <row r="12" spans="2:14" x14ac:dyDescent="0.25">
      <c r="B12" s="8" t="s">
        <v>17</v>
      </c>
      <c r="C12" s="8">
        <f t="shared" si="0"/>
        <v>21400</v>
      </c>
      <c r="D12" s="8" t="s">
        <v>18</v>
      </c>
      <c r="E12" s="8">
        <f t="shared" si="1"/>
        <v>24900</v>
      </c>
      <c r="F12" s="8" t="s">
        <v>17</v>
      </c>
      <c r="G12" s="28">
        <f t="shared" si="2"/>
        <v>23150</v>
      </c>
      <c r="H12" s="4">
        <v>99</v>
      </c>
      <c r="I12" s="10">
        <f t="shared" si="5"/>
        <v>26</v>
      </c>
      <c r="J12" s="10">
        <f t="shared" si="3"/>
        <v>23150</v>
      </c>
      <c r="K12" s="10">
        <f t="shared" si="4"/>
        <v>601900</v>
      </c>
    </row>
    <row r="13" spans="2:14" x14ac:dyDescent="0.25">
      <c r="B13" s="8" t="s">
        <v>17</v>
      </c>
      <c r="C13" s="8">
        <f t="shared" si="0"/>
        <v>24900</v>
      </c>
      <c r="D13" s="8" t="s">
        <v>18</v>
      </c>
      <c r="E13" s="8">
        <f t="shared" si="1"/>
        <v>28400</v>
      </c>
      <c r="F13" s="8" t="s">
        <v>17</v>
      </c>
      <c r="G13" s="28">
        <f t="shared" si="2"/>
        <v>26650</v>
      </c>
      <c r="H13" s="4">
        <v>118</v>
      </c>
      <c r="I13" s="10">
        <f t="shared" si="5"/>
        <v>19</v>
      </c>
      <c r="J13" s="10">
        <f t="shared" si="3"/>
        <v>26650</v>
      </c>
      <c r="K13" s="10">
        <f t="shared" si="4"/>
        <v>506350</v>
      </c>
    </row>
    <row r="14" spans="2:14" x14ac:dyDescent="0.25">
      <c r="B14" s="8" t="s">
        <v>17</v>
      </c>
      <c r="C14" s="8">
        <f t="shared" si="0"/>
        <v>28400</v>
      </c>
      <c r="D14" s="8" t="s">
        <v>18</v>
      </c>
      <c r="E14" s="8">
        <f t="shared" si="1"/>
        <v>31900</v>
      </c>
      <c r="F14" s="8" t="s">
        <v>17</v>
      </c>
      <c r="G14" s="28">
        <f t="shared" si="2"/>
        <v>30150</v>
      </c>
      <c r="H14" s="4">
        <v>135</v>
      </c>
      <c r="I14" s="10">
        <f t="shared" si="5"/>
        <v>17</v>
      </c>
      <c r="J14" s="10">
        <f t="shared" si="3"/>
        <v>30150</v>
      </c>
      <c r="K14" s="10">
        <f t="shared" si="4"/>
        <v>512550</v>
      </c>
    </row>
    <row r="15" spans="2:14" x14ac:dyDescent="0.25">
      <c r="B15" s="8" t="s">
        <v>17</v>
      </c>
      <c r="C15" s="8">
        <f t="shared" si="0"/>
        <v>31900</v>
      </c>
      <c r="D15" s="8" t="s">
        <v>18</v>
      </c>
      <c r="E15" s="8">
        <f t="shared" si="1"/>
        <v>35400</v>
      </c>
      <c r="F15" s="8" t="s">
        <v>17</v>
      </c>
      <c r="G15" s="28">
        <f t="shared" si="2"/>
        <v>33650</v>
      </c>
      <c r="H15" s="4">
        <v>143</v>
      </c>
      <c r="I15" s="10">
        <f t="shared" si="5"/>
        <v>8</v>
      </c>
      <c r="J15" s="10">
        <f t="shared" si="3"/>
        <v>33650</v>
      </c>
      <c r="K15" s="10">
        <f t="shared" si="4"/>
        <v>269200</v>
      </c>
    </row>
    <row r="16" spans="2:14" x14ac:dyDescent="0.25">
      <c r="B16" s="8" t="s">
        <v>17</v>
      </c>
      <c r="C16" s="8">
        <f t="shared" si="0"/>
        <v>35400</v>
      </c>
      <c r="D16" s="8" t="s">
        <v>18</v>
      </c>
      <c r="E16" s="8">
        <f t="shared" si="1"/>
        <v>38900</v>
      </c>
      <c r="F16" s="8" t="s">
        <v>17</v>
      </c>
      <c r="G16" s="28">
        <f t="shared" si="2"/>
        <v>37150</v>
      </c>
      <c r="H16" s="4">
        <v>158</v>
      </c>
      <c r="I16" s="10">
        <f t="shared" si="5"/>
        <v>15</v>
      </c>
      <c r="J16" s="10">
        <f t="shared" si="3"/>
        <v>37150</v>
      </c>
      <c r="K16" s="10">
        <f t="shared" si="4"/>
        <v>557250</v>
      </c>
    </row>
    <row r="17" spans="3:11" x14ac:dyDescent="0.25">
      <c r="G17" s="5"/>
      <c r="H17" s="4"/>
      <c r="I17" s="10">
        <f>SUM(I7:I16)</f>
        <v>158</v>
      </c>
      <c r="J17" s="10"/>
      <c r="K17" s="10">
        <f>SUM(K7:K16)</f>
        <v>3304200</v>
      </c>
    </row>
    <row r="18" spans="3:11" x14ac:dyDescent="0.25">
      <c r="C18" s="2"/>
      <c r="G18" s="6"/>
      <c r="H18" s="7"/>
    </row>
    <row r="19" spans="3:11" x14ac:dyDescent="0.25">
      <c r="F19" s="1"/>
      <c r="G19" t="s">
        <v>44</v>
      </c>
      <c r="H19" s="11">
        <f>K17/I17</f>
        <v>20912.6582278481</v>
      </c>
    </row>
    <row r="20" spans="3:11" x14ac:dyDescent="0.25">
      <c r="F20" s="1"/>
      <c r="G20" t="s">
        <v>45</v>
      </c>
      <c r="H20" s="12">
        <f>J7</f>
        <v>5650</v>
      </c>
      <c r="I20" s="12"/>
    </row>
    <row r="21" spans="3:11" x14ac:dyDescent="0.25">
      <c r="F21" s="1"/>
      <c r="G21" t="s">
        <v>46</v>
      </c>
      <c r="H21" s="12">
        <f>C7+(I8/(0+I8))*F4</f>
        <v>7400</v>
      </c>
    </row>
    <row r="22" spans="3:11" x14ac:dyDescent="0.25">
      <c r="F22" s="1"/>
      <c r="G22" t="s">
        <v>47</v>
      </c>
      <c r="H22" s="12">
        <f>C7+((I7-0)/((I7-I8)+(I7-0)))*F4</f>
        <v>5821.5686274509808</v>
      </c>
    </row>
  </sheetData>
  <mergeCells count="1">
    <mergeCell ref="B6:F6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10A4-B393-4C08-AA04-4B1D5AC581D8}">
  <dimension ref="B2:R39"/>
  <sheetViews>
    <sheetView zoomScale="85" zoomScaleNormal="85" workbookViewId="0">
      <selection activeCell="J21" sqref="J21"/>
    </sheetView>
  </sheetViews>
  <sheetFormatPr defaultRowHeight="15" x14ac:dyDescent="0.25"/>
  <cols>
    <col min="7" max="7" width="25.140625" bestFit="1" customWidth="1"/>
    <col min="8" max="8" width="37.28515625" bestFit="1" customWidth="1"/>
    <col min="9" max="9" width="15" customWidth="1"/>
    <col min="10" max="10" width="13.28515625" bestFit="1" customWidth="1"/>
    <col min="11" max="11" width="12.140625" bestFit="1" customWidth="1"/>
    <col min="13" max="13" width="13.28515625" bestFit="1" customWidth="1"/>
  </cols>
  <sheetData>
    <row r="2" spans="2:18" x14ac:dyDescent="0.25"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</row>
    <row r="3" spans="2:18" x14ac:dyDescent="0.25">
      <c r="C3" t="s">
        <v>60</v>
      </c>
      <c r="I3" t="s">
        <v>15</v>
      </c>
      <c r="M3">
        <v>5</v>
      </c>
      <c r="N3">
        <v>5</v>
      </c>
      <c r="O3">
        <v>8</v>
      </c>
      <c r="P3">
        <v>8</v>
      </c>
      <c r="Q3">
        <v>1</v>
      </c>
      <c r="R3">
        <v>0</v>
      </c>
    </row>
    <row r="4" spans="2:18" x14ac:dyDescent="0.25">
      <c r="C4" t="s">
        <v>0</v>
      </c>
      <c r="G4" s="22" t="s">
        <v>33</v>
      </c>
      <c r="H4" s="21">
        <f>SUM(M3:R3)</f>
        <v>27</v>
      </c>
      <c r="I4" t="s">
        <v>32</v>
      </c>
      <c r="J4">
        <f>100*H4</f>
        <v>2700</v>
      </c>
    </row>
    <row r="5" spans="2:18" x14ac:dyDescent="0.25">
      <c r="C5" t="s">
        <v>1</v>
      </c>
    </row>
    <row r="7" spans="2:18" x14ac:dyDescent="0.25">
      <c r="B7" s="54" t="s">
        <v>16</v>
      </c>
      <c r="C7" s="54"/>
      <c r="D7" s="54"/>
      <c r="E7" s="54"/>
      <c r="F7" s="54"/>
      <c r="G7" s="5" t="s">
        <v>34</v>
      </c>
      <c r="H7" s="3" t="s">
        <v>30</v>
      </c>
      <c r="I7" s="2" t="s">
        <v>31</v>
      </c>
      <c r="J7" s="2" t="s">
        <v>12</v>
      </c>
      <c r="K7" s="2" t="s">
        <v>35</v>
      </c>
      <c r="M7" s="2" t="s">
        <v>48</v>
      </c>
    </row>
    <row r="8" spans="2:18" x14ac:dyDescent="0.25">
      <c r="B8" s="8" t="s">
        <v>17</v>
      </c>
      <c r="C8" s="8">
        <v>2000</v>
      </c>
      <c r="D8" s="8" t="s">
        <v>18</v>
      </c>
      <c r="E8" s="8">
        <f t="shared" ref="E8:E17" si="0">C8+$J$4</f>
        <v>4700</v>
      </c>
      <c r="F8" s="8" t="s">
        <v>17</v>
      </c>
      <c r="G8" s="9">
        <f>(C8+E8)/2</f>
        <v>3350</v>
      </c>
      <c r="H8" s="19">
        <v>0.11</v>
      </c>
      <c r="I8" s="23">
        <f>H8</f>
        <v>0.11</v>
      </c>
      <c r="J8" s="2"/>
      <c r="K8" s="16"/>
      <c r="M8" s="32">
        <f>G8*I8</f>
        <v>368.5</v>
      </c>
    </row>
    <row r="9" spans="2:18" x14ac:dyDescent="0.25">
      <c r="B9" s="8" t="s">
        <v>17</v>
      </c>
      <c r="C9" s="8">
        <f t="shared" ref="C9:C17" si="1">E8</f>
        <v>4700</v>
      </c>
      <c r="D9" s="8" t="s">
        <v>18</v>
      </c>
      <c r="E9" s="8">
        <f t="shared" si="0"/>
        <v>7400</v>
      </c>
      <c r="F9" s="8" t="s">
        <v>17</v>
      </c>
      <c r="G9" s="9">
        <f>(C9+E9)/2</f>
        <v>6050</v>
      </c>
      <c r="H9" s="19">
        <v>0.2</v>
      </c>
      <c r="I9" s="23">
        <f>H9-H8</f>
        <v>9.0000000000000011E-2</v>
      </c>
      <c r="J9" s="2"/>
      <c r="K9" s="16"/>
      <c r="M9" s="32">
        <f t="shared" ref="M9:M17" si="2">G9*I9</f>
        <v>544.50000000000011</v>
      </c>
    </row>
    <row r="10" spans="2:18" x14ac:dyDescent="0.25">
      <c r="B10" s="8" t="s">
        <v>17</v>
      </c>
      <c r="C10" s="8">
        <f t="shared" si="1"/>
        <v>7400</v>
      </c>
      <c r="D10" s="8" t="s">
        <v>18</v>
      </c>
      <c r="E10" s="8">
        <f t="shared" si="0"/>
        <v>10100</v>
      </c>
      <c r="F10" s="8" t="s">
        <v>17</v>
      </c>
      <c r="G10" s="9">
        <f t="shared" ref="G10:G17" si="3">(C10+E10)/2</f>
        <v>8750</v>
      </c>
      <c r="H10" s="19">
        <v>0.38</v>
      </c>
      <c r="I10" s="23">
        <f t="shared" ref="I10:I17" si="4">H10-H9</f>
        <v>0.18</v>
      </c>
      <c r="J10" s="2"/>
      <c r="K10" s="16"/>
      <c r="M10" s="32">
        <f t="shared" si="2"/>
        <v>1575</v>
      </c>
    </row>
    <row r="11" spans="2:18" x14ac:dyDescent="0.25">
      <c r="B11" s="8" t="s">
        <v>17</v>
      </c>
      <c r="C11" s="8">
        <f t="shared" si="1"/>
        <v>10100</v>
      </c>
      <c r="D11" s="8" t="s">
        <v>18</v>
      </c>
      <c r="E11" s="8">
        <f t="shared" si="0"/>
        <v>12800</v>
      </c>
      <c r="F11" s="8" t="s">
        <v>17</v>
      </c>
      <c r="G11" s="9">
        <f t="shared" si="3"/>
        <v>11450</v>
      </c>
      <c r="H11" s="19">
        <v>0.48</v>
      </c>
      <c r="I11" s="23">
        <f t="shared" si="4"/>
        <v>9.9999999999999978E-2</v>
      </c>
      <c r="J11" s="2"/>
      <c r="K11" s="16"/>
      <c r="M11" s="32">
        <f t="shared" si="2"/>
        <v>1144.9999999999998</v>
      </c>
    </row>
    <row r="12" spans="2:18" x14ac:dyDescent="0.25">
      <c r="B12" s="8" t="s">
        <v>17</v>
      </c>
      <c r="C12" s="8">
        <f t="shared" si="1"/>
        <v>12800</v>
      </c>
      <c r="D12" s="8" t="s">
        <v>18</v>
      </c>
      <c r="E12" s="8">
        <f t="shared" si="0"/>
        <v>15500</v>
      </c>
      <c r="F12" s="8" t="s">
        <v>17</v>
      </c>
      <c r="G12" s="9">
        <f t="shared" si="3"/>
        <v>14150</v>
      </c>
      <c r="H12" s="19">
        <v>0.5</v>
      </c>
      <c r="I12" s="23">
        <f t="shared" si="4"/>
        <v>2.0000000000000018E-2</v>
      </c>
      <c r="J12" s="2"/>
      <c r="K12" s="16"/>
      <c r="M12" s="32">
        <f t="shared" si="2"/>
        <v>283.00000000000023</v>
      </c>
    </row>
    <row r="13" spans="2:18" x14ac:dyDescent="0.25">
      <c r="B13" s="8" t="s">
        <v>17</v>
      </c>
      <c r="C13" s="8">
        <f t="shared" si="1"/>
        <v>15500</v>
      </c>
      <c r="D13" s="8" t="s">
        <v>18</v>
      </c>
      <c r="E13" s="8">
        <f t="shared" si="0"/>
        <v>18200</v>
      </c>
      <c r="F13" s="8" t="s">
        <v>17</v>
      </c>
      <c r="G13" s="9">
        <f t="shared" si="3"/>
        <v>16850</v>
      </c>
      <c r="H13" s="19">
        <v>0.61</v>
      </c>
      <c r="I13" s="23">
        <f t="shared" si="4"/>
        <v>0.10999999999999999</v>
      </c>
      <c r="J13" s="2"/>
      <c r="K13" s="16"/>
      <c r="M13" s="32">
        <f t="shared" si="2"/>
        <v>1853.4999999999998</v>
      </c>
    </row>
    <row r="14" spans="2:18" x14ac:dyDescent="0.25">
      <c r="B14" s="8" t="s">
        <v>17</v>
      </c>
      <c r="C14" s="8">
        <f t="shared" si="1"/>
        <v>18200</v>
      </c>
      <c r="D14" s="8" t="s">
        <v>18</v>
      </c>
      <c r="E14" s="8">
        <f t="shared" si="0"/>
        <v>20900</v>
      </c>
      <c r="F14" s="8" t="s">
        <v>17</v>
      </c>
      <c r="G14" s="9">
        <f t="shared" si="3"/>
        <v>19550</v>
      </c>
      <c r="H14" s="19">
        <v>0.78</v>
      </c>
      <c r="I14" s="23">
        <f t="shared" si="4"/>
        <v>0.17000000000000004</v>
      </c>
      <c r="J14" s="2"/>
      <c r="K14" s="16"/>
      <c r="M14" s="32">
        <f t="shared" si="2"/>
        <v>3323.5000000000009</v>
      </c>
    </row>
    <row r="15" spans="2:18" x14ac:dyDescent="0.25">
      <c r="B15" s="8" t="s">
        <v>17</v>
      </c>
      <c r="C15" s="8">
        <f t="shared" si="1"/>
        <v>20900</v>
      </c>
      <c r="D15" s="8" t="s">
        <v>18</v>
      </c>
      <c r="E15" s="8">
        <f t="shared" si="0"/>
        <v>23600</v>
      </c>
      <c r="F15" s="8" t="s">
        <v>17</v>
      </c>
      <c r="G15" s="9">
        <f t="shared" si="3"/>
        <v>22250</v>
      </c>
      <c r="H15" s="19">
        <v>0.88</v>
      </c>
      <c r="I15" s="23">
        <f t="shared" si="4"/>
        <v>9.9999999999999978E-2</v>
      </c>
      <c r="J15" s="2"/>
      <c r="K15" s="16"/>
      <c r="M15" s="32">
        <f t="shared" si="2"/>
        <v>2224.9999999999995</v>
      </c>
    </row>
    <row r="16" spans="2:18" x14ac:dyDescent="0.25">
      <c r="B16" s="8" t="s">
        <v>17</v>
      </c>
      <c r="C16" s="8">
        <f t="shared" si="1"/>
        <v>23600</v>
      </c>
      <c r="D16" s="8" t="s">
        <v>18</v>
      </c>
      <c r="E16" s="8">
        <f t="shared" si="0"/>
        <v>26300</v>
      </c>
      <c r="F16" s="8" t="s">
        <v>17</v>
      </c>
      <c r="G16" s="9">
        <f t="shared" si="3"/>
        <v>24950</v>
      </c>
      <c r="H16" s="19">
        <v>0.91</v>
      </c>
      <c r="I16" s="23">
        <f t="shared" si="4"/>
        <v>3.0000000000000027E-2</v>
      </c>
      <c r="J16" s="2"/>
      <c r="K16" s="16"/>
      <c r="M16" s="32">
        <f t="shared" si="2"/>
        <v>748.50000000000068</v>
      </c>
    </row>
    <row r="17" spans="2:13" x14ac:dyDescent="0.25">
      <c r="B17" s="8" t="s">
        <v>17</v>
      </c>
      <c r="C17" s="8">
        <f t="shared" si="1"/>
        <v>26300</v>
      </c>
      <c r="D17" s="8" t="s">
        <v>18</v>
      </c>
      <c r="E17" s="8">
        <f t="shared" si="0"/>
        <v>29000</v>
      </c>
      <c r="F17" s="8" t="s">
        <v>17</v>
      </c>
      <c r="G17" s="9">
        <f t="shared" si="3"/>
        <v>27650</v>
      </c>
      <c r="H17" s="20">
        <v>1</v>
      </c>
      <c r="I17" s="23">
        <f t="shared" si="4"/>
        <v>8.9999999999999969E-2</v>
      </c>
      <c r="J17" s="2"/>
      <c r="K17" s="16"/>
      <c r="M17" s="32">
        <f t="shared" si="2"/>
        <v>2488.4999999999991</v>
      </c>
    </row>
    <row r="18" spans="2:13" x14ac:dyDescent="0.25">
      <c r="G18" s="5" t="s">
        <v>5</v>
      </c>
      <c r="H18" s="5" t="s">
        <v>4</v>
      </c>
      <c r="I18" s="23">
        <f>SUM(I8:I17)</f>
        <v>1</v>
      </c>
      <c r="J18" s="2"/>
      <c r="K18" s="2"/>
      <c r="M18" s="33">
        <f>SUM(M8:M17)</f>
        <v>14555</v>
      </c>
    </row>
    <row r="21" spans="2:13" x14ac:dyDescent="0.25">
      <c r="I21" t="s">
        <v>49</v>
      </c>
      <c r="J21" s="33">
        <f>M18</f>
        <v>14555</v>
      </c>
    </row>
    <row r="31" spans="2:13" x14ac:dyDescent="0.25">
      <c r="C31" s="18"/>
      <c r="D31" s="17"/>
    </row>
    <row r="32" spans="2:13" x14ac:dyDescent="0.25">
      <c r="C32" s="18"/>
      <c r="D32" s="17"/>
    </row>
    <row r="33" spans="3:4" x14ac:dyDescent="0.25">
      <c r="C33" s="18"/>
      <c r="D33" s="17"/>
    </row>
    <row r="34" spans="3:4" x14ac:dyDescent="0.25">
      <c r="C34" s="18"/>
      <c r="D34" s="17"/>
    </row>
    <row r="35" spans="3:4" x14ac:dyDescent="0.25">
      <c r="C35" s="18"/>
      <c r="D35" s="17"/>
    </row>
    <row r="36" spans="3:4" x14ac:dyDescent="0.25">
      <c r="C36" s="18"/>
      <c r="D36" s="17"/>
    </row>
    <row r="37" spans="3:4" x14ac:dyDescent="0.25">
      <c r="C37" s="18"/>
      <c r="D37" s="17"/>
    </row>
    <row r="38" spans="3:4" x14ac:dyDescent="0.25">
      <c r="C38" s="18"/>
      <c r="D38" s="17"/>
    </row>
    <row r="39" spans="3:4" x14ac:dyDescent="0.25">
      <c r="C39" s="18"/>
      <c r="D39" s="17"/>
    </row>
  </sheetData>
  <mergeCells count="1">
    <mergeCell ref="B7:F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6369E-033E-4C1A-8558-3671F59DEF9B}">
  <dimension ref="A2:R25"/>
  <sheetViews>
    <sheetView topLeftCell="D4" zoomScale="85" zoomScaleNormal="85" workbookViewId="0">
      <selection activeCell="J25" sqref="J25"/>
    </sheetView>
  </sheetViews>
  <sheetFormatPr defaultRowHeight="15" x14ac:dyDescent="0.25"/>
  <cols>
    <col min="7" max="7" width="25.140625" bestFit="1" customWidth="1"/>
    <col min="8" max="8" width="18.7109375" bestFit="1" customWidth="1"/>
    <col min="9" max="9" width="31.7109375" bestFit="1" customWidth="1"/>
    <col min="10" max="10" width="35.42578125" bestFit="1" customWidth="1"/>
    <col min="11" max="11" width="29" bestFit="1" customWidth="1"/>
    <col min="12" max="12" width="12.140625" bestFit="1" customWidth="1"/>
  </cols>
  <sheetData>
    <row r="2" spans="1:18" x14ac:dyDescent="0.25"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</row>
    <row r="3" spans="1:18" x14ac:dyDescent="0.25">
      <c r="M3">
        <v>5</v>
      </c>
      <c r="N3">
        <v>5</v>
      </c>
      <c r="O3">
        <v>8</v>
      </c>
      <c r="P3">
        <v>8</v>
      </c>
      <c r="Q3">
        <v>1</v>
      </c>
      <c r="R3">
        <v>0</v>
      </c>
    </row>
    <row r="4" spans="1:18" x14ac:dyDescent="0.25">
      <c r="C4" t="s">
        <v>36</v>
      </c>
      <c r="G4" t="s">
        <v>13</v>
      </c>
      <c r="H4">
        <f xml:space="preserve"> SUM(M3:R3)</f>
        <v>27</v>
      </c>
    </row>
    <row r="5" spans="1:18" x14ac:dyDescent="0.25">
      <c r="C5" t="s">
        <v>0</v>
      </c>
      <c r="G5" t="s">
        <v>14</v>
      </c>
      <c r="H5">
        <f xml:space="preserve"> 100*H4</f>
        <v>2700</v>
      </c>
      <c r="I5" s="2" t="s">
        <v>42</v>
      </c>
      <c r="J5" t="s">
        <v>15</v>
      </c>
    </row>
    <row r="6" spans="1:18" x14ac:dyDescent="0.25">
      <c r="C6" t="s">
        <v>1</v>
      </c>
    </row>
    <row r="7" spans="1:18" x14ac:dyDescent="0.25">
      <c r="G7" s="2" t="s">
        <v>19</v>
      </c>
      <c r="H7" s="2" t="s">
        <v>12</v>
      </c>
      <c r="I7" s="2" t="s">
        <v>35</v>
      </c>
      <c r="J7" s="2" t="s">
        <v>31</v>
      </c>
      <c r="K7" s="2" t="s">
        <v>38</v>
      </c>
    </row>
    <row r="8" spans="1:18" x14ac:dyDescent="0.25">
      <c r="B8" s="54" t="s">
        <v>16</v>
      </c>
      <c r="C8" s="54"/>
      <c r="D8" s="54"/>
      <c r="E8" s="54"/>
      <c r="F8" s="54"/>
      <c r="G8" s="5" t="s">
        <v>2</v>
      </c>
      <c r="H8" s="5" t="s">
        <v>37</v>
      </c>
      <c r="I8" s="5" t="s">
        <v>39</v>
      </c>
      <c r="J8" s="5" t="s">
        <v>40</v>
      </c>
      <c r="K8" s="5" t="s">
        <v>41</v>
      </c>
      <c r="L8" s="35" t="s">
        <v>50</v>
      </c>
      <c r="M8" s="35" t="s">
        <v>12</v>
      </c>
      <c r="N8" s="35" t="s">
        <v>20</v>
      </c>
    </row>
    <row r="9" spans="1:18" x14ac:dyDescent="0.25">
      <c r="B9" s="8" t="s">
        <v>17</v>
      </c>
      <c r="C9" s="8">
        <v>2800</v>
      </c>
      <c r="D9" s="8" t="s">
        <v>18</v>
      </c>
      <c r="E9" s="8">
        <f t="shared" ref="E9:E18" si="0">C9+$H$5</f>
        <v>5500</v>
      </c>
      <c r="F9" s="8" t="s">
        <v>17</v>
      </c>
      <c r="G9" s="9">
        <f>(C9+E9)/2</f>
        <v>4150</v>
      </c>
      <c r="H9" s="25">
        <f>I9</f>
        <v>98</v>
      </c>
      <c r="I9" s="5">
        <v>98</v>
      </c>
      <c r="J9" s="26">
        <f>H9/I18</f>
        <v>7.6562500000000006E-2</v>
      </c>
      <c r="K9" s="26">
        <f>J9</f>
        <v>7.6562500000000006E-2</v>
      </c>
      <c r="L9">
        <f>G9</f>
        <v>4150</v>
      </c>
      <c r="M9">
        <f>H9</f>
        <v>98</v>
      </c>
      <c r="N9">
        <f>L9*M9</f>
        <v>406700</v>
      </c>
    </row>
    <row r="10" spans="1:18" x14ac:dyDescent="0.25">
      <c r="B10" s="8" t="s">
        <v>17</v>
      </c>
      <c r="C10" s="8">
        <f t="shared" ref="C10:C18" si="1">E9</f>
        <v>5500</v>
      </c>
      <c r="D10" s="8" t="s">
        <v>18</v>
      </c>
      <c r="E10" s="8">
        <f t="shared" si="0"/>
        <v>8200</v>
      </c>
      <c r="F10" s="8" t="s">
        <v>17</v>
      </c>
      <c r="G10" s="9">
        <f>(C10+E10)/2</f>
        <v>6850</v>
      </c>
      <c r="H10" s="25">
        <f>I10-I9</f>
        <v>50</v>
      </c>
      <c r="I10" s="25">
        <f>K10*I18</f>
        <v>148</v>
      </c>
      <c r="J10" s="26">
        <f>K10-K9</f>
        <v>3.90625E-2</v>
      </c>
      <c r="K10" s="34">
        <v>0.11562500000000001</v>
      </c>
      <c r="L10">
        <f t="shared" ref="L10:L18" si="2">G10</f>
        <v>6850</v>
      </c>
      <c r="M10">
        <f t="shared" ref="M10:M18" si="3">H10</f>
        <v>50</v>
      </c>
      <c r="N10">
        <f t="shared" ref="N10:N18" si="4">L10*M10</f>
        <v>342500</v>
      </c>
    </row>
    <row r="11" spans="1:18" x14ac:dyDescent="0.25">
      <c r="B11" s="8" t="s">
        <v>17</v>
      </c>
      <c r="C11" s="8">
        <f t="shared" si="1"/>
        <v>8200</v>
      </c>
      <c r="D11" s="8" t="s">
        <v>18</v>
      </c>
      <c r="E11" s="8">
        <f t="shared" si="0"/>
        <v>10900</v>
      </c>
      <c r="F11" s="8" t="s">
        <v>17</v>
      </c>
      <c r="G11" s="9">
        <f t="shared" ref="G11:G18" si="5">(C11+E11)/2</f>
        <v>9550</v>
      </c>
      <c r="H11" s="25">
        <f>I11-I10</f>
        <v>103</v>
      </c>
      <c r="I11" s="5">
        <v>251</v>
      </c>
      <c r="J11" s="26">
        <f>H11/I18</f>
        <v>8.0468750000000006E-2</v>
      </c>
      <c r="K11" s="26">
        <f>K10+J11</f>
        <v>0.19609375000000001</v>
      </c>
      <c r="L11">
        <f t="shared" si="2"/>
        <v>9550</v>
      </c>
      <c r="M11">
        <f t="shared" si="3"/>
        <v>103</v>
      </c>
      <c r="N11">
        <f t="shared" si="4"/>
        <v>983650</v>
      </c>
    </row>
    <row r="12" spans="1:18" x14ac:dyDescent="0.25">
      <c r="B12" s="8" t="s">
        <v>17</v>
      </c>
      <c r="C12" s="8">
        <f t="shared" si="1"/>
        <v>10900</v>
      </c>
      <c r="D12" s="8" t="s">
        <v>18</v>
      </c>
      <c r="E12" s="8">
        <f t="shared" si="0"/>
        <v>13600</v>
      </c>
      <c r="F12" s="8" t="s">
        <v>17</v>
      </c>
      <c r="G12" s="9">
        <f t="shared" si="5"/>
        <v>12250</v>
      </c>
      <c r="H12" s="25">
        <f>J12*I18</f>
        <v>185</v>
      </c>
      <c r="I12" s="25">
        <f>K12*I18</f>
        <v>436</v>
      </c>
      <c r="J12" s="24">
        <v>0.14453125</v>
      </c>
      <c r="K12" s="26">
        <f>K11+J12</f>
        <v>0.34062500000000001</v>
      </c>
      <c r="L12">
        <f t="shared" si="2"/>
        <v>12250</v>
      </c>
      <c r="M12">
        <f t="shared" si="3"/>
        <v>185</v>
      </c>
      <c r="N12">
        <f t="shared" si="4"/>
        <v>2266250</v>
      </c>
    </row>
    <row r="13" spans="1:18" x14ac:dyDescent="0.25">
      <c r="A13" s="36"/>
      <c r="B13" s="37" t="s">
        <v>17</v>
      </c>
      <c r="C13" s="37">
        <f t="shared" si="1"/>
        <v>13600</v>
      </c>
      <c r="D13" s="37" t="s">
        <v>18</v>
      </c>
      <c r="E13" s="37">
        <f t="shared" si="0"/>
        <v>16300</v>
      </c>
      <c r="F13" s="37" t="s">
        <v>17</v>
      </c>
      <c r="G13" s="38">
        <f t="shared" si="5"/>
        <v>14950</v>
      </c>
      <c r="H13" s="39">
        <f>I13-I12</f>
        <v>214</v>
      </c>
      <c r="I13" s="39">
        <f>K13*I18</f>
        <v>650</v>
      </c>
      <c r="J13" s="40">
        <f>H13/I18</f>
        <v>0.16718749999999999</v>
      </c>
      <c r="K13" s="41">
        <v>0.5078125</v>
      </c>
      <c r="L13" s="36">
        <f t="shared" si="2"/>
        <v>14950</v>
      </c>
      <c r="M13" s="36">
        <f t="shared" si="3"/>
        <v>214</v>
      </c>
      <c r="N13" s="36">
        <f t="shared" si="4"/>
        <v>3199300</v>
      </c>
    </row>
    <row r="14" spans="1:18" x14ac:dyDescent="0.25">
      <c r="B14" s="8" t="s">
        <v>17</v>
      </c>
      <c r="C14" s="8">
        <f t="shared" si="1"/>
        <v>16300</v>
      </c>
      <c r="D14" s="8" t="s">
        <v>18</v>
      </c>
      <c r="E14" s="8">
        <f t="shared" si="0"/>
        <v>19000</v>
      </c>
      <c r="F14" s="8" t="s">
        <v>17</v>
      </c>
      <c r="G14" s="9">
        <f t="shared" si="5"/>
        <v>17650</v>
      </c>
      <c r="H14" s="25">
        <f>I14-I13</f>
        <v>138</v>
      </c>
      <c r="I14" s="5">
        <v>788</v>
      </c>
      <c r="J14" s="26">
        <f>H14/I18</f>
        <v>0.10781250000000001</v>
      </c>
      <c r="K14" s="26">
        <f>K13+J14</f>
        <v>0.61562499999999998</v>
      </c>
      <c r="L14">
        <f t="shared" si="2"/>
        <v>17650</v>
      </c>
      <c r="M14">
        <f t="shared" si="3"/>
        <v>138</v>
      </c>
      <c r="N14">
        <f t="shared" si="4"/>
        <v>2435700</v>
      </c>
    </row>
    <row r="15" spans="1:18" x14ac:dyDescent="0.25">
      <c r="B15" s="8" t="s">
        <v>17</v>
      </c>
      <c r="C15" s="8">
        <f t="shared" si="1"/>
        <v>19000</v>
      </c>
      <c r="D15" s="8" t="s">
        <v>18</v>
      </c>
      <c r="E15" s="8">
        <f t="shared" si="0"/>
        <v>21700</v>
      </c>
      <c r="F15" s="8" t="s">
        <v>17</v>
      </c>
      <c r="G15" s="9">
        <f t="shared" si="5"/>
        <v>20350</v>
      </c>
      <c r="H15" s="25">
        <f>J15*I18</f>
        <v>102.00000000000003</v>
      </c>
      <c r="I15" s="25">
        <f>K15*I18</f>
        <v>890</v>
      </c>
      <c r="J15" s="26">
        <f>K15-K14</f>
        <v>7.9687500000000022E-2</v>
      </c>
      <c r="K15" s="34">
        <v>0.6953125</v>
      </c>
      <c r="L15">
        <f t="shared" si="2"/>
        <v>20350</v>
      </c>
      <c r="M15">
        <f t="shared" si="3"/>
        <v>102.00000000000003</v>
      </c>
      <c r="N15">
        <f t="shared" si="4"/>
        <v>2075700.0000000005</v>
      </c>
    </row>
    <row r="16" spans="1:18" x14ac:dyDescent="0.25">
      <c r="B16" s="8" t="s">
        <v>17</v>
      </c>
      <c r="C16" s="8">
        <f t="shared" si="1"/>
        <v>21700</v>
      </c>
      <c r="D16" s="8" t="s">
        <v>18</v>
      </c>
      <c r="E16" s="8">
        <f t="shared" si="0"/>
        <v>24400</v>
      </c>
      <c r="F16" s="8" t="s">
        <v>17</v>
      </c>
      <c r="G16" s="9">
        <f t="shared" si="5"/>
        <v>23050</v>
      </c>
      <c r="H16" s="25">
        <f>J16*I18</f>
        <v>90</v>
      </c>
      <c r="I16" s="25">
        <f>I15+H16</f>
        <v>980</v>
      </c>
      <c r="J16" s="24">
        <v>7.03125E-2</v>
      </c>
      <c r="K16" s="26">
        <f>K15+J16</f>
        <v>0.765625</v>
      </c>
      <c r="L16">
        <f t="shared" si="2"/>
        <v>23050</v>
      </c>
      <c r="M16">
        <f t="shared" si="3"/>
        <v>90</v>
      </c>
      <c r="N16">
        <f t="shared" si="4"/>
        <v>2074500</v>
      </c>
    </row>
    <row r="17" spans="2:14" x14ac:dyDescent="0.25">
      <c r="B17" s="8" t="s">
        <v>17</v>
      </c>
      <c r="C17" s="8">
        <f t="shared" si="1"/>
        <v>24400</v>
      </c>
      <c r="D17" s="8" t="s">
        <v>18</v>
      </c>
      <c r="E17" s="8">
        <f t="shared" si="0"/>
        <v>27100</v>
      </c>
      <c r="F17" s="8" t="s">
        <v>17</v>
      </c>
      <c r="G17" s="9">
        <f t="shared" si="5"/>
        <v>25750</v>
      </c>
      <c r="H17" s="25">
        <f>I17-I16</f>
        <v>140</v>
      </c>
      <c r="I17" s="5">
        <v>1120</v>
      </c>
      <c r="J17" s="26">
        <f>K17-K16</f>
        <v>0.109375</v>
      </c>
      <c r="K17" s="26">
        <f>I17/I18</f>
        <v>0.875</v>
      </c>
      <c r="L17">
        <f t="shared" si="2"/>
        <v>25750</v>
      </c>
      <c r="M17">
        <f t="shared" si="3"/>
        <v>140</v>
      </c>
      <c r="N17">
        <f t="shared" si="4"/>
        <v>3605000</v>
      </c>
    </row>
    <row r="18" spans="2:14" x14ac:dyDescent="0.25">
      <c r="B18" s="8" t="s">
        <v>17</v>
      </c>
      <c r="C18" s="8">
        <f t="shared" si="1"/>
        <v>27100</v>
      </c>
      <c r="D18" s="8" t="s">
        <v>18</v>
      </c>
      <c r="E18" s="8">
        <f t="shared" si="0"/>
        <v>29800</v>
      </c>
      <c r="F18" s="8" t="s">
        <v>17</v>
      </c>
      <c r="G18" s="9">
        <f t="shared" si="5"/>
        <v>28450</v>
      </c>
      <c r="H18" s="25">
        <f>J18*I18</f>
        <v>160</v>
      </c>
      <c r="I18" s="5">
        <v>1280</v>
      </c>
      <c r="J18" s="26">
        <f>K18-K17</f>
        <v>0.125</v>
      </c>
      <c r="K18" s="26">
        <f>I18/I18</f>
        <v>1</v>
      </c>
      <c r="L18">
        <f t="shared" si="2"/>
        <v>28450</v>
      </c>
      <c r="M18">
        <f t="shared" si="3"/>
        <v>160</v>
      </c>
      <c r="N18">
        <f t="shared" si="4"/>
        <v>4552000</v>
      </c>
    </row>
    <row r="19" spans="2:14" x14ac:dyDescent="0.25">
      <c r="B19" s="55"/>
      <c r="C19" s="56"/>
      <c r="D19" s="56"/>
      <c r="E19" s="56"/>
      <c r="F19" s="57"/>
      <c r="G19" s="5" t="s">
        <v>5</v>
      </c>
      <c r="H19" s="25">
        <f>SUM(H9:H18)</f>
        <v>1280</v>
      </c>
      <c r="I19" s="25" t="s">
        <v>4</v>
      </c>
      <c r="J19" s="26">
        <f>SUM(J9:J18)</f>
        <v>1</v>
      </c>
      <c r="K19" s="27"/>
      <c r="M19">
        <f>SUM(M9:M18)</f>
        <v>1280</v>
      </c>
      <c r="N19">
        <f>SUM(N9:N18)</f>
        <v>21941300</v>
      </c>
    </row>
    <row r="23" spans="2:14" x14ac:dyDescent="0.25">
      <c r="H23" t="s">
        <v>23</v>
      </c>
      <c r="I23" t="s">
        <v>49</v>
      </c>
      <c r="J23" s="12">
        <f>N19/M19</f>
        <v>17141.640625</v>
      </c>
    </row>
    <row r="24" spans="2:14" x14ac:dyDescent="0.25">
      <c r="H24" t="s">
        <v>24</v>
      </c>
      <c r="I24" t="s">
        <v>46</v>
      </c>
      <c r="J24" s="12">
        <f>C13+(M14/(M12+M14))*H5</f>
        <v>14753.560371517027</v>
      </c>
    </row>
    <row r="25" spans="2:14" x14ac:dyDescent="0.25">
      <c r="H25" t="s">
        <v>26</v>
      </c>
      <c r="I25" t="s">
        <v>47</v>
      </c>
      <c r="J25" s="12">
        <f>C13+((M13-M12)/((M13-M14)+(M13-M12)))*H5</f>
        <v>14345.714285714286</v>
      </c>
    </row>
  </sheetData>
  <mergeCells count="2">
    <mergeCell ref="B8:F8"/>
    <mergeCell ref="B19:F19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11DB-9668-4C8F-B33B-C09815C1ABFD}">
  <dimension ref="C2:S22"/>
  <sheetViews>
    <sheetView tabSelected="1" workbookViewId="0">
      <selection activeCell="G5" sqref="G5"/>
    </sheetView>
  </sheetViews>
  <sheetFormatPr defaultRowHeight="15" x14ac:dyDescent="0.25"/>
  <cols>
    <col min="3" max="3" width="20.5703125" customWidth="1"/>
    <col min="4" max="4" width="17" customWidth="1"/>
    <col min="5" max="5" width="30.7109375" bestFit="1" customWidth="1"/>
    <col min="6" max="6" width="19.7109375" customWidth="1"/>
    <col min="7" max="7" width="23.28515625" customWidth="1"/>
    <col min="8" max="8" width="9.5703125" bestFit="1" customWidth="1"/>
    <col min="9" max="9" width="15.7109375" bestFit="1" customWidth="1"/>
    <col min="10" max="10" width="18.85546875" bestFit="1" customWidth="1"/>
  </cols>
  <sheetData>
    <row r="2" spans="3:19" x14ac:dyDescent="0.25"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</row>
    <row r="3" spans="3:19" x14ac:dyDescent="0.25">
      <c r="N3">
        <v>5</v>
      </c>
      <c r="O3">
        <v>5</v>
      </c>
      <c r="P3">
        <v>8</v>
      </c>
      <c r="Q3">
        <v>8</v>
      </c>
      <c r="R3">
        <v>1</v>
      </c>
      <c r="S3">
        <v>0</v>
      </c>
    </row>
    <row r="4" spans="3:19" ht="45" x14ac:dyDescent="0.25">
      <c r="C4" s="42" t="s">
        <v>51</v>
      </c>
      <c r="D4" s="42" t="s">
        <v>52</v>
      </c>
      <c r="F4" s="42" t="s">
        <v>51</v>
      </c>
      <c r="G4" s="42" t="s">
        <v>52</v>
      </c>
      <c r="H4" s="43" t="s">
        <v>19</v>
      </c>
      <c r="I4" s="44" t="s">
        <v>12</v>
      </c>
      <c r="J4" s="44" t="s">
        <v>20</v>
      </c>
      <c r="K4" s="44"/>
    </row>
    <row r="5" spans="3:19" x14ac:dyDescent="0.25">
      <c r="C5" s="5">
        <v>1</v>
      </c>
      <c r="D5" s="5">
        <v>14508</v>
      </c>
      <c r="F5" s="5">
        <v>1</v>
      </c>
      <c r="G5" s="5">
        <v>14508</v>
      </c>
      <c r="H5">
        <f>F5</f>
        <v>1</v>
      </c>
      <c r="I5">
        <f>G5</f>
        <v>14508</v>
      </c>
      <c r="J5">
        <f>I5*H5</f>
        <v>14508</v>
      </c>
    </row>
    <row r="6" spans="3:19" x14ac:dyDescent="0.25">
      <c r="C6" s="5">
        <v>2</v>
      </c>
      <c r="D6" s="5" t="s">
        <v>53</v>
      </c>
      <c r="F6" s="5">
        <v>2</v>
      </c>
      <c r="G6" s="49">
        <f>2*F16 - 8</f>
        <v>116088.99999973</v>
      </c>
      <c r="H6">
        <f t="shared" ref="H6:H9" si="0">F6</f>
        <v>2</v>
      </c>
      <c r="I6" s="50">
        <f t="shared" ref="I6:I9" si="1">G6</f>
        <v>116088.99999973</v>
      </c>
      <c r="J6">
        <f t="shared" ref="J6:J9" si="2">I6*H6</f>
        <v>232177.99999946001</v>
      </c>
    </row>
    <row r="7" spans="3:19" x14ac:dyDescent="0.25">
      <c r="C7" s="5">
        <v>3</v>
      </c>
      <c r="D7" s="5">
        <v>51012</v>
      </c>
      <c r="F7" s="5">
        <v>3</v>
      </c>
      <c r="G7" s="5">
        <v>51012</v>
      </c>
      <c r="H7">
        <f t="shared" si="0"/>
        <v>3</v>
      </c>
      <c r="I7">
        <f t="shared" si="1"/>
        <v>51012</v>
      </c>
      <c r="J7">
        <f t="shared" si="2"/>
        <v>153036</v>
      </c>
    </row>
    <row r="8" spans="3:19" x14ac:dyDescent="0.25">
      <c r="C8" s="5">
        <v>4</v>
      </c>
      <c r="D8" s="5">
        <v>36270</v>
      </c>
      <c r="F8" s="5">
        <v>4</v>
      </c>
      <c r="G8" s="5">
        <v>36270</v>
      </c>
      <c r="H8">
        <f t="shared" si="0"/>
        <v>4</v>
      </c>
      <c r="I8">
        <f t="shared" si="1"/>
        <v>36270</v>
      </c>
      <c r="J8">
        <f t="shared" si="2"/>
        <v>145080</v>
      </c>
    </row>
    <row r="9" spans="3:19" x14ac:dyDescent="0.25">
      <c r="C9" s="5">
        <v>5</v>
      </c>
      <c r="D9" s="5" t="s">
        <v>61</v>
      </c>
      <c r="F9" s="5">
        <v>5</v>
      </c>
      <c r="G9" s="51">
        <f>3*F15-5</f>
        <v>18898</v>
      </c>
      <c r="H9">
        <f t="shared" si="0"/>
        <v>5</v>
      </c>
      <c r="I9">
        <f t="shared" si="1"/>
        <v>18898</v>
      </c>
      <c r="J9">
        <f t="shared" si="2"/>
        <v>94490</v>
      </c>
    </row>
    <row r="10" spans="3:19" x14ac:dyDescent="0.25">
      <c r="G10" t="s">
        <v>56</v>
      </c>
      <c r="I10">
        <f>SUM(I5:I9)</f>
        <v>236776.99999973</v>
      </c>
      <c r="J10" s="53">
        <f>SUM(J5:J9)</f>
        <v>639291.99999946007</v>
      </c>
    </row>
    <row r="12" spans="3:19" x14ac:dyDescent="0.25">
      <c r="E12" t="s">
        <v>21</v>
      </c>
      <c r="F12" s="46">
        <f>J10/I10</f>
        <v>2.6999750820400168</v>
      </c>
      <c r="H12" s="46"/>
    </row>
    <row r="13" spans="3:19" x14ac:dyDescent="0.25">
      <c r="E13" t="s">
        <v>38</v>
      </c>
      <c r="F13" s="48">
        <f>SUM(I5:I7)/SUM(I5:I9)</f>
        <v>0.76700439654162822</v>
      </c>
      <c r="H13" s="47"/>
      <c r="N13" t="s">
        <v>56</v>
      </c>
    </row>
    <row r="15" spans="3:19" x14ac:dyDescent="0.25">
      <c r="E15" t="s">
        <v>54</v>
      </c>
      <c r="F15" s="45">
        <v>6301</v>
      </c>
      <c r="I15" s="48">
        <f>I5/SUM($I$5:$I$9)</f>
        <v>6.127284322386272E-2</v>
      </c>
      <c r="J15" s="52">
        <f>SUM(I15:I16)</f>
        <v>0.55156117359320755</v>
      </c>
    </row>
    <row r="16" spans="3:19" x14ac:dyDescent="0.25">
      <c r="E16" t="s">
        <v>55</v>
      </c>
      <c r="F16" s="45">
        <v>58048.499999865002</v>
      </c>
      <c r="I16" s="48">
        <f t="shared" ref="I16:I19" si="3">I6/SUM($I$5:$I$9)</f>
        <v>0.49028833036934488</v>
      </c>
    </row>
    <row r="17" spans="5:9" x14ac:dyDescent="0.25">
      <c r="G17" s="45"/>
      <c r="I17" s="48">
        <f t="shared" si="3"/>
        <v>0.21544322294842053</v>
      </c>
    </row>
    <row r="18" spans="5:9" x14ac:dyDescent="0.25">
      <c r="E18" t="s">
        <v>57</v>
      </c>
      <c r="F18" s="48">
        <f>SUM(I5:I6)/SUM(I5:I9)</f>
        <v>0.55156117359320767</v>
      </c>
      <c r="I18" s="48">
        <f t="shared" si="3"/>
        <v>0.15318210805965679</v>
      </c>
    </row>
    <row r="19" spans="5:9" x14ac:dyDescent="0.25">
      <c r="E19" t="s">
        <v>58</v>
      </c>
      <c r="F19" s="48">
        <f>G9/I10</f>
        <v>7.9813495398715031E-2</v>
      </c>
      <c r="I19" s="48">
        <f t="shared" si="3"/>
        <v>7.9813495398715031E-2</v>
      </c>
    </row>
    <row r="20" spans="5:9" x14ac:dyDescent="0.25">
      <c r="I20" s="52">
        <f>SUM(I15:I19)</f>
        <v>1</v>
      </c>
    </row>
    <row r="22" spans="5:9" x14ac:dyDescent="0.25">
      <c r="F22" s="48">
        <f>G9/SUM(G5:G9)</f>
        <v>7.9813495398715031E-2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Tabela 01</vt:lpstr>
      <vt:lpstr>Tabela 01 (2)</vt:lpstr>
      <vt:lpstr>Tabela 02</vt:lpstr>
      <vt:lpstr>Tabela 03</vt:lpstr>
      <vt:lpstr>Tabela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 Correa</dc:creator>
  <cp:lastModifiedBy>Laboratório FIAP</cp:lastModifiedBy>
  <dcterms:created xsi:type="dcterms:W3CDTF">2025-04-16T18:13:59Z</dcterms:created>
  <dcterms:modified xsi:type="dcterms:W3CDTF">2025-04-24T23:50:48Z</dcterms:modified>
</cp:coreProperties>
</file>